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29.133.71\Share\УЛ и МТО\СЗ\ЦКК\ЦКК 2025\ЦКК 44\"/>
    </mc:Choice>
  </mc:AlternateContent>
  <bookViews>
    <workbookView xWindow="0" yWindow="0" windowWidth="28800" windowHeight="12300"/>
  </bookViews>
  <sheets>
    <sheet name="План закупки" sheetId="1" r:id="rId1"/>
    <sheet name="СЦ" sheetId="2" r:id="rId2"/>
    <sheet name="МСП 2026" sheetId="3" r:id="rId3"/>
    <sheet name="МСП 2027" sheetId="4" r:id="rId4"/>
    <sheet name="приложение к Приложению 9" sheetId="5" state="hidden" r:id="rId5"/>
  </sheets>
  <definedNames>
    <definedName name="_4.1._План_закупок">#REF!</definedName>
    <definedName name="_4.2._Отчет_об_исполнении_плана_закупок__ПЗ_Факт">#REF!</definedName>
    <definedName name="_4.3._Исполнение_ПЗ_ПАО__Россети">#REF!</definedName>
    <definedName name="_4.4._Информация_по_исполнению_Плана_закупок_ПАО__ФСК_ЕЭС">#REF!</definedName>
    <definedName name="_4.5._План_закупок_ПАО__ФСК_ЕЭС__на_________год">#REF!</definedName>
    <definedName name="_4.6._Данные_по_экономическому_эффекту_закупочной_деятельности">#REF!</definedName>
    <definedName name="_4.7._Реестр_обращений_жалоб_участников_закупочных_процедур">#REF!</definedName>
    <definedName name="_4.8._Информация_о_дополнительных_соглашениях__заключение_которых_осуществлялось_после_одобрения__ЦЗО_ДЗО_ПАО__Россети">#REF!</definedName>
    <definedName name="_xlnm._FilterDatabase" localSheetId="2" hidden="1">'МСП 2026'!$A$8:$AZ$126</definedName>
    <definedName name="_xlnm._FilterDatabase" localSheetId="0" hidden="1">'План закупки'!$A$8:$BB$372</definedName>
    <definedName name="_xlnm._FilterDatabase" localSheetId="1" hidden="1">СЦ!$A$8:$BB$103</definedName>
    <definedName name="ЗД_ДСПиОЗ_1">"Object 1"</definedName>
    <definedName name="ЗД_ДСПиОЗ_2">#REF!</definedName>
    <definedName name="ЗД_ДСПиОЗ_3">#REF!</definedName>
    <definedName name="ЗД_ДСПиОЗ_4">#REF!</definedName>
    <definedName name="ЗД_ДСПиОЗ_5">#REF!</definedName>
    <definedName name="ЗД_ДСПиОЗ_6">#REF!</definedName>
    <definedName name="ЗД_ДСПиОЗ_7">#REF!</definedName>
    <definedName name="ИНСТРУКЦИЯ">#REF!</definedName>
    <definedName name="_xlnm.Print_Area" localSheetId="0">'План закупки'!$A$1:$BB$20</definedName>
  </definedNames>
  <calcPr calcId="162913" refMode="R1C1"/>
</workbook>
</file>

<file path=xl/calcChain.xml><?xml version="1.0" encoding="utf-8"?>
<calcChain xmlns="http://schemas.openxmlformats.org/spreadsheetml/2006/main">
  <c r="AO266" i="1" l="1"/>
  <c r="AF266" i="1"/>
  <c r="AA266" i="1"/>
  <c r="AM266" i="1" s="1"/>
  <c r="P266" i="1"/>
  <c r="R266" i="1" s="1"/>
  <c r="AF121" i="1" l="1"/>
  <c r="AA121" i="1"/>
  <c r="AM121" i="1" s="1"/>
  <c r="AN121" i="1" s="1"/>
  <c r="AO121" i="1" s="1"/>
  <c r="P121" i="1"/>
  <c r="R121" i="1" s="1"/>
  <c r="AF117" i="1" l="1"/>
  <c r="AA117" i="1"/>
  <c r="AM117" i="1" s="1"/>
  <c r="AN117" i="1" s="1"/>
  <c r="AO117" i="1" s="1"/>
  <c r="P117" i="1"/>
  <c r="R117" i="1" s="1"/>
  <c r="AF372" i="1" l="1"/>
  <c r="AA372" i="1"/>
  <c r="AM372" i="1" s="1"/>
  <c r="AN372" i="1" s="1"/>
  <c r="AO372" i="1" s="1"/>
  <c r="P372" i="1"/>
  <c r="Q372" i="1" s="1"/>
  <c r="AF175" i="1" l="1"/>
  <c r="AA175" i="1"/>
  <c r="AM175" i="1" s="1"/>
  <c r="AN175" i="1" s="1"/>
  <c r="AO175" i="1" s="1"/>
  <c r="P175" i="1"/>
  <c r="Q175" i="1" l="1"/>
  <c r="R175" i="1" s="1"/>
  <c r="AF151" i="1" l="1"/>
  <c r="AA151" i="1"/>
  <c r="AM151" i="1" s="1"/>
  <c r="AN151" i="1" s="1"/>
  <c r="AO151" i="1" s="1"/>
  <c r="P151" i="1"/>
  <c r="Q151" i="1" s="1"/>
  <c r="AF150" i="1" l="1"/>
  <c r="AA150" i="1"/>
  <c r="AM150" i="1" s="1"/>
  <c r="AN150" i="1" s="1"/>
  <c r="AO150" i="1" s="1"/>
  <c r="P150" i="1"/>
  <c r="Q150" i="1" s="1"/>
  <c r="AA83" i="1" l="1"/>
  <c r="AF82" i="1"/>
  <c r="AA82" i="1"/>
  <c r="AM82" i="1" s="1"/>
  <c r="AN82" i="1" s="1"/>
  <c r="AO82" i="1" s="1"/>
  <c r="AO371" i="1" l="1"/>
  <c r="AF371" i="1"/>
  <c r="AA371" i="1"/>
  <c r="AM371" i="1" s="1"/>
  <c r="P371" i="1"/>
  <c r="R371" i="1" s="1"/>
  <c r="AF370" i="1" l="1"/>
  <c r="AA370" i="1"/>
  <c r="AM370" i="1" s="1"/>
  <c r="AN370" i="1" s="1"/>
  <c r="P370" i="1"/>
  <c r="Q370" i="1" s="1"/>
  <c r="AF369" i="1" l="1"/>
  <c r="AX369" i="1"/>
  <c r="AA369" i="1"/>
  <c r="AM369" i="1" s="1"/>
  <c r="AO369" i="1" s="1"/>
  <c r="P369" i="1"/>
  <c r="Q369" i="1" s="1"/>
  <c r="AN369" i="1" l="1"/>
  <c r="AF368" i="1" l="1"/>
  <c r="AA368" i="1"/>
  <c r="AM368" i="1" s="1"/>
  <c r="AN368" i="1" s="1"/>
  <c r="P368" i="1"/>
  <c r="Q368" i="1" s="1"/>
  <c r="AA72" i="1" l="1"/>
  <c r="AF364" i="1" l="1"/>
  <c r="AX364" i="1"/>
  <c r="AA364" i="1"/>
  <c r="AM364" i="1" s="1"/>
  <c r="AN364" i="1" s="1"/>
  <c r="AO364" i="1" s="1"/>
  <c r="P364" i="1"/>
  <c r="Q364" i="1" s="1"/>
  <c r="AF138" i="1" l="1"/>
  <c r="AA138" i="1"/>
  <c r="AM138" i="1" s="1"/>
  <c r="AN138" i="1" s="1"/>
  <c r="AO138" i="1" s="1"/>
  <c r="P138" i="1"/>
  <c r="AF363" i="1" l="1"/>
  <c r="AX363" i="1"/>
  <c r="AA363" i="1"/>
  <c r="AM363" i="1" s="1"/>
  <c r="AO363" i="1" s="1"/>
  <c r="X363" i="1"/>
  <c r="P363" i="1"/>
  <c r="Q363" i="1" s="1"/>
  <c r="AN363" i="1" l="1"/>
  <c r="AF362" i="1" l="1"/>
  <c r="P362" i="1"/>
  <c r="R362" i="1" s="1"/>
  <c r="AF361" i="1" l="1"/>
  <c r="AA361" i="1"/>
  <c r="AM361" i="1" s="1"/>
  <c r="AN361" i="1" s="1"/>
  <c r="AO361" i="1" s="1"/>
  <c r="P361" i="1"/>
  <c r="Q361" i="1" s="1"/>
  <c r="AF360" i="1" l="1"/>
  <c r="AA360" i="1"/>
  <c r="AM360" i="1" s="1"/>
  <c r="AN360" i="1" s="1"/>
  <c r="AO360" i="1" s="1"/>
  <c r="P360" i="1"/>
  <c r="Q360" i="1" s="1"/>
  <c r="AF359" i="1" l="1"/>
  <c r="AX359" i="1"/>
  <c r="AA359" i="1"/>
  <c r="AM359" i="1" s="1"/>
  <c r="AN359" i="1" s="1"/>
  <c r="AO359" i="1" s="1"/>
  <c r="P359" i="1"/>
  <c r="Q359" i="1" s="1"/>
  <c r="Y126" i="3" l="1"/>
  <c r="Y125" i="3"/>
  <c r="Y124" i="3"/>
  <c r="Y123" i="3"/>
  <c r="Y122" i="3"/>
  <c r="Y121" i="3"/>
  <c r="Y120" i="3"/>
  <c r="Y119" i="3"/>
  <c r="Y118" i="3"/>
  <c r="Y117" i="3"/>
  <c r="Y116" i="3"/>
  <c r="Y115" i="3"/>
  <c r="Y114" i="3"/>
  <c r="Y113" i="3"/>
  <c r="Y112" i="3"/>
  <c r="Y111" i="3"/>
  <c r="Y110" i="3"/>
  <c r="Y109" i="3"/>
  <c r="Y108" i="3"/>
  <c r="Y107" i="3"/>
  <c r="Y106" i="3"/>
  <c r="Y105" i="3"/>
  <c r="Y104" i="3"/>
  <c r="Y103" i="3"/>
  <c r="Y102" i="3"/>
  <c r="Y101" i="3"/>
  <c r="Y100" i="3"/>
  <c r="Y99" i="3"/>
  <c r="Y98" i="3"/>
  <c r="Y97" i="3"/>
  <c r="Y96" i="3"/>
  <c r="Y95" i="3"/>
  <c r="Y94" i="3"/>
  <c r="Y93" i="3"/>
  <c r="Y92" i="3"/>
  <c r="Y91" i="3"/>
  <c r="Y90" i="3"/>
  <c r="Y89" i="3"/>
  <c r="Y88" i="3"/>
  <c r="Y87" i="3"/>
  <c r="Y86" i="3"/>
  <c r="Y85" i="3"/>
  <c r="Y84" i="3"/>
  <c r="Y83" i="3"/>
  <c r="Y82" i="3"/>
  <c r="Y81" i="3"/>
  <c r="Y80" i="3"/>
  <c r="Y79" i="3"/>
  <c r="Y78" i="3"/>
  <c r="Y77" i="3"/>
  <c r="Y76" i="3"/>
  <c r="Y75" i="3"/>
  <c r="Y74" i="3"/>
  <c r="Y73" i="3"/>
  <c r="Y22" i="3"/>
  <c r="Y21" i="3"/>
  <c r="Y20" i="3"/>
  <c r="Y19" i="3"/>
  <c r="Y18" i="3"/>
  <c r="Y17" i="3"/>
  <c r="Y16" i="3"/>
  <c r="Y15" i="3"/>
  <c r="Y14" i="3"/>
  <c r="Y13" i="3"/>
  <c r="Y12" i="3"/>
  <c r="Y11" i="3"/>
  <c r="Y10" i="3"/>
  <c r="Y9" i="3"/>
  <c r="AF103" i="2"/>
  <c r="AA103" i="2"/>
  <c r="AM103" i="2" s="1"/>
  <c r="AN103" i="2" s="1"/>
  <c r="AO103" i="2" s="1"/>
  <c r="AF102" i="2"/>
  <c r="AA102" i="2"/>
  <c r="AM102" i="2" s="1"/>
  <c r="AN102" i="2" s="1"/>
  <c r="AO102" i="2" s="1"/>
  <c r="AF101" i="2"/>
  <c r="AA101" i="2"/>
  <c r="AM101" i="2" s="1"/>
  <c r="AN101" i="2" s="1"/>
  <c r="AO101" i="2" s="1"/>
  <c r="AF100" i="2"/>
  <c r="AA100" i="2"/>
  <c r="AM100" i="2" s="1"/>
  <c r="AN100" i="2" s="1"/>
  <c r="AO100" i="2" s="1"/>
  <c r="AF99" i="2"/>
  <c r="AA99" i="2"/>
  <c r="AM99" i="2" s="1"/>
  <c r="AN99" i="2" s="1"/>
  <c r="AO99" i="2" s="1"/>
  <c r="AF98" i="2"/>
  <c r="AA98" i="2"/>
  <c r="AM98" i="2" s="1"/>
  <c r="AN98" i="2" s="1"/>
  <c r="AO98" i="2" s="1"/>
  <c r="AF97" i="2"/>
  <c r="AF96" i="2"/>
  <c r="AA96" i="2"/>
  <c r="AM96" i="2" s="1"/>
  <c r="AF95" i="2"/>
  <c r="AA95" i="2"/>
  <c r="AM95" i="2" s="1"/>
  <c r="AO94" i="2"/>
  <c r="AF94" i="2"/>
  <c r="AA94" i="2"/>
  <c r="AM94" i="2" s="1"/>
  <c r="P94" i="2"/>
  <c r="R94" i="2" s="1"/>
  <c r="AO93" i="2"/>
  <c r="AF93" i="2"/>
  <c r="AA93" i="2"/>
  <c r="AM93" i="2" s="1"/>
  <c r="P93" i="2"/>
  <c r="R93" i="2" s="1"/>
  <c r="AO92" i="2"/>
  <c r="AF92" i="2"/>
  <c r="AA92" i="2"/>
  <c r="AM92" i="2" s="1"/>
  <c r="P92" i="2"/>
  <c r="R92" i="2" s="1"/>
  <c r="AO91" i="2"/>
  <c r="AF91" i="2"/>
  <c r="AA91" i="2"/>
  <c r="AM91" i="2" s="1"/>
  <c r="P91" i="2"/>
  <c r="R91" i="2" s="1"/>
  <c r="AO90" i="2"/>
  <c r="AF90" i="2"/>
  <c r="AA90" i="2"/>
  <c r="AM90" i="2" s="1"/>
  <c r="P90" i="2"/>
  <c r="R90" i="2" s="1"/>
  <c r="AO89" i="2"/>
  <c r="AF89" i="2"/>
  <c r="AA89" i="2"/>
  <c r="AM89" i="2" s="1"/>
  <c r="P89" i="2"/>
  <c r="R89" i="2" s="1"/>
  <c r="AO88" i="2"/>
  <c r="AM88" i="2"/>
  <c r="AF88" i="2"/>
  <c r="AA88" i="2"/>
  <c r="P88" i="2"/>
  <c r="R88" i="2" s="1"/>
  <c r="AO87" i="2"/>
  <c r="AF87" i="2"/>
  <c r="AA87" i="2"/>
  <c r="AM87" i="2" s="1"/>
  <c r="P87" i="2"/>
  <c r="R87" i="2" s="1"/>
  <c r="AO86" i="2"/>
  <c r="AF86" i="2"/>
  <c r="AA86" i="2"/>
  <c r="AM86" i="2" s="1"/>
  <c r="P86" i="2"/>
  <c r="R86" i="2" s="1"/>
  <c r="AO85" i="2"/>
  <c r="AF85" i="2"/>
  <c r="AA85" i="2"/>
  <c r="AM85" i="2" s="1"/>
  <c r="P85" i="2"/>
  <c r="R85" i="2" s="1"/>
  <c r="AF84" i="2"/>
  <c r="AA84" i="2"/>
  <c r="AM84" i="2" s="1"/>
  <c r="AN84" i="2" s="1"/>
  <c r="AO84" i="2" s="1"/>
  <c r="P84" i="2"/>
  <c r="Q84" i="2" s="1"/>
  <c r="AF83" i="2"/>
  <c r="AA83" i="2"/>
  <c r="AM83" i="2" s="1"/>
  <c r="AN83" i="2" s="1"/>
  <c r="AO83" i="2" s="1"/>
  <c r="P83" i="2"/>
  <c r="Q83" i="2" s="1"/>
  <c r="AF82" i="2"/>
  <c r="AA82" i="2"/>
  <c r="AM82" i="2" s="1"/>
  <c r="AN82" i="2" s="1"/>
  <c r="AO82" i="2" s="1"/>
  <c r="P82" i="2"/>
  <c r="Q82" i="2" s="1"/>
  <c r="AF81" i="2"/>
  <c r="AA81" i="2"/>
  <c r="AM81" i="2" s="1"/>
  <c r="AN81" i="2" s="1"/>
  <c r="AO81" i="2" s="1"/>
  <c r="P81" i="2"/>
  <c r="Q81" i="2" s="1"/>
  <c r="AF80" i="2"/>
  <c r="AA80" i="2"/>
  <c r="AM80" i="2" s="1"/>
  <c r="AN80" i="2" s="1"/>
  <c r="AO80" i="2" s="1"/>
  <c r="P80" i="2"/>
  <c r="Q80" i="2" s="1"/>
  <c r="AF79" i="2"/>
  <c r="AA79" i="2"/>
  <c r="AM79" i="2" s="1"/>
  <c r="AN79" i="2" s="1"/>
  <c r="AO79" i="2" s="1"/>
  <c r="P79" i="2"/>
  <c r="Q79" i="2" s="1"/>
  <c r="AF78" i="2"/>
  <c r="AA78" i="2"/>
  <c r="AM78" i="2" s="1"/>
  <c r="AN78" i="2" s="1"/>
  <c r="AO78" i="2" s="1"/>
  <c r="Q78" i="2"/>
  <c r="P78" i="2"/>
  <c r="AF77" i="2"/>
  <c r="AA77" i="2"/>
  <c r="AM77" i="2" s="1"/>
  <c r="AN77" i="2" s="1"/>
  <c r="AO77" i="2" s="1"/>
  <c r="Q77" i="2"/>
  <c r="P77" i="2"/>
  <c r="AF76" i="2"/>
  <c r="AA76" i="2"/>
  <c r="AM76" i="2" s="1"/>
  <c r="AN76" i="2" s="1"/>
  <c r="AO76" i="2" s="1"/>
  <c r="Q76" i="2"/>
  <c r="P76" i="2"/>
  <c r="AF75" i="2"/>
  <c r="AA75" i="2"/>
  <c r="AM75" i="2" s="1"/>
  <c r="AN75" i="2" s="1"/>
  <c r="O75" i="2"/>
  <c r="P75" i="2" s="1"/>
  <c r="Q75" i="2" s="1"/>
  <c r="AF74" i="2"/>
  <c r="AA74" i="2"/>
  <c r="AM74" i="2" s="1"/>
  <c r="AN74" i="2" s="1"/>
  <c r="AO74" i="2" s="1"/>
  <c r="P74" i="2"/>
  <c r="Q74" i="2" s="1"/>
  <c r="AF73" i="2"/>
  <c r="AA73" i="2"/>
  <c r="AM73" i="2" s="1"/>
  <c r="AN73" i="2" s="1"/>
  <c r="AO73" i="2" s="1"/>
  <c r="P73" i="2"/>
  <c r="Q73" i="2" s="1"/>
  <c r="AF72" i="2"/>
  <c r="AA72" i="2"/>
  <c r="AM72" i="2" s="1"/>
  <c r="AN72" i="2" s="1"/>
  <c r="AO72" i="2" s="1"/>
  <c r="P72" i="2"/>
  <c r="Q72" i="2" s="1"/>
  <c r="AF71" i="2"/>
  <c r="AA71" i="2"/>
  <c r="AM71" i="2" s="1"/>
  <c r="AN71" i="2" s="1"/>
  <c r="AO71" i="2" s="1"/>
  <c r="P71" i="2"/>
  <c r="Q71" i="2" s="1"/>
  <c r="AM70" i="2"/>
  <c r="AN70" i="2" s="1"/>
  <c r="AF70" i="2"/>
  <c r="AA70" i="2"/>
  <c r="P70" i="2"/>
  <c r="Q70" i="2" s="1"/>
  <c r="AN69" i="2"/>
  <c r="AO69" i="2" s="1"/>
  <c r="AF69" i="2"/>
  <c r="P69" i="2"/>
  <c r="Q69" i="2" s="1"/>
  <c r="AF68" i="2"/>
  <c r="AA68" i="2"/>
  <c r="Z68" i="2" s="1"/>
  <c r="Q68" i="2"/>
  <c r="P68" i="2" s="1"/>
  <c r="AF67" i="2"/>
  <c r="AA67" i="2"/>
  <c r="AM67" i="2" s="1"/>
  <c r="AN67" i="2" s="1"/>
  <c r="AO67" i="2" s="1"/>
  <c r="P67" i="2"/>
  <c r="Q67" i="2" s="1"/>
  <c r="AF66" i="2"/>
  <c r="AA66" i="2"/>
  <c r="AM66" i="2" s="1"/>
  <c r="AN66" i="2" s="1"/>
  <c r="AO66" i="2" s="1"/>
  <c r="P66" i="2"/>
  <c r="Q66" i="2" s="1"/>
  <c r="AF65" i="2"/>
  <c r="AA65" i="2"/>
  <c r="AM65" i="2" s="1"/>
  <c r="AN65" i="2" s="1"/>
  <c r="AO65" i="2" s="1"/>
  <c r="P65" i="2"/>
  <c r="Q65" i="2" s="1"/>
  <c r="AF64" i="2"/>
  <c r="AA64" i="2"/>
  <c r="AM64" i="2" s="1"/>
  <c r="AN64" i="2" s="1"/>
  <c r="AO64" i="2" s="1"/>
  <c r="P64" i="2"/>
  <c r="Q64" i="2" s="1"/>
  <c r="AF63" i="2"/>
  <c r="AA63" i="2"/>
  <c r="AM63" i="2" s="1"/>
  <c r="AN63" i="2" s="1"/>
  <c r="AO63" i="2" s="1"/>
  <c r="P63" i="2"/>
  <c r="Q63" i="2" s="1"/>
  <c r="AF62" i="2"/>
  <c r="AA62" i="2"/>
  <c r="AM62" i="2" s="1"/>
  <c r="AN62" i="2" s="1"/>
  <c r="AO62" i="2" s="1"/>
  <c r="P62" i="2"/>
  <c r="Q62" i="2" s="1"/>
  <c r="AM61" i="2"/>
  <c r="AN61" i="2" s="1"/>
  <c r="AO61" i="2" s="1"/>
  <c r="AF61" i="2"/>
  <c r="AA61" i="2"/>
  <c r="P61" i="2"/>
  <c r="Q61" i="2" s="1"/>
  <c r="AF60" i="2"/>
  <c r="AA60" i="2"/>
  <c r="AM60" i="2" s="1"/>
  <c r="AN60" i="2" s="1"/>
  <c r="AO60" i="2" s="1"/>
  <c r="P60" i="2"/>
  <c r="Q60" i="2" s="1"/>
  <c r="AF59" i="2"/>
  <c r="AA59" i="2"/>
  <c r="AM59" i="2" s="1"/>
  <c r="AN59" i="2" s="1"/>
  <c r="AO59" i="2" s="1"/>
  <c r="P59" i="2"/>
  <c r="Q59" i="2" s="1"/>
  <c r="AF58" i="2"/>
  <c r="AA58" i="2"/>
  <c r="AM58" i="2" s="1"/>
  <c r="AN58" i="2" s="1"/>
  <c r="AO58" i="2" s="1"/>
  <c r="P58" i="2"/>
  <c r="Q58" i="2" s="1"/>
  <c r="AF57" i="2"/>
  <c r="AA57" i="2"/>
  <c r="AM57" i="2" s="1"/>
  <c r="AN57" i="2" s="1"/>
  <c r="AO57" i="2" s="1"/>
  <c r="P57" i="2"/>
  <c r="Q57" i="2" s="1"/>
  <c r="AF56" i="2"/>
  <c r="AA56" i="2"/>
  <c r="AM56" i="2" s="1"/>
  <c r="AN56" i="2" s="1"/>
  <c r="AO56" i="2" s="1"/>
  <c r="P56" i="2"/>
  <c r="Q56" i="2" s="1"/>
  <c r="AF55" i="2"/>
  <c r="AA55" i="2"/>
  <c r="AM55" i="2" s="1"/>
  <c r="AN55" i="2" s="1"/>
  <c r="AO55" i="2" s="1"/>
  <c r="P55" i="2"/>
  <c r="Q55" i="2" s="1"/>
  <c r="AF54" i="2"/>
  <c r="AA54" i="2"/>
  <c r="AM54" i="2" s="1"/>
  <c r="AN54" i="2" s="1"/>
  <c r="AO54" i="2" s="1"/>
  <c r="P54" i="2"/>
  <c r="Q54" i="2" s="1"/>
  <c r="AF53" i="2"/>
  <c r="AA53" i="2"/>
  <c r="AM53" i="2" s="1"/>
  <c r="AN53" i="2" s="1"/>
  <c r="AO53" i="2" s="1"/>
  <c r="P53" i="2"/>
  <c r="Q53" i="2" s="1"/>
  <c r="AF52" i="2"/>
  <c r="AA52" i="2"/>
  <c r="AM52" i="2" s="1"/>
  <c r="AN52" i="2" s="1"/>
  <c r="AO52" i="2" s="1"/>
  <c r="P52" i="2"/>
  <c r="Q52" i="2" s="1"/>
  <c r="AM51" i="2"/>
  <c r="AN51" i="2" s="1"/>
  <c r="AF51" i="2"/>
  <c r="AA51" i="2"/>
  <c r="P51" i="2"/>
  <c r="Q51" i="2" s="1"/>
  <c r="AN50" i="2"/>
  <c r="AO50" i="2" s="1"/>
  <c r="AF50" i="2"/>
  <c r="P50" i="2"/>
  <c r="Q50" i="2" s="1"/>
  <c r="AM49" i="2"/>
  <c r="AN49" i="2" s="1"/>
  <c r="AO49" i="2" s="1"/>
  <c r="AF49" i="2"/>
  <c r="AA49" i="2"/>
  <c r="P49" i="2"/>
  <c r="Q49" i="2" s="1"/>
  <c r="AM48" i="2"/>
  <c r="AN48" i="2" s="1"/>
  <c r="AO48" i="2" s="1"/>
  <c r="AF48" i="2"/>
  <c r="AA48" i="2"/>
  <c r="P48" i="2"/>
  <c r="Q48" i="2" s="1"/>
  <c r="AF47" i="2"/>
  <c r="AA47" i="2"/>
  <c r="P47" i="2"/>
  <c r="R47" i="2" s="1"/>
  <c r="AF46" i="2"/>
  <c r="P46" i="2"/>
  <c r="Q46" i="2" s="1"/>
  <c r="AF45" i="2"/>
  <c r="AF44" i="2"/>
  <c r="AA44" i="2"/>
  <c r="AM44" i="2" s="1"/>
  <c r="AN44" i="2" s="1"/>
  <c r="AO44" i="2" s="1"/>
  <c r="AN43" i="2"/>
  <c r="AO43" i="2" s="1"/>
  <c r="AF43" i="2"/>
  <c r="AN42" i="2"/>
  <c r="AO42" i="2" s="1"/>
  <c r="AF42" i="2"/>
  <c r="R42" i="2"/>
  <c r="Q42" i="2"/>
  <c r="AM41" i="2"/>
  <c r="AN41" i="2" s="1"/>
  <c r="AO41" i="2" s="1"/>
  <c r="AF41" i="2"/>
  <c r="AA41" i="2"/>
  <c r="AN40" i="2"/>
  <c r="AO40" i="2" s="1"/>
  <c r="AF40" i="2"/>
  <c r="AN39" i="2"/>
  <c r="AO39" i="2" s="1"/>
  <c r="AF39" i="2"/>
  <c r="R39" i="2"/>
  <c r="Q39" i="2"/>
  <c r="AF38" i="2"/>
  <c r="AA38" i="2"/>
  <c r="AM38" i="2" s="1"/>
  <c r="P38" i="2"/>
  <c r="R38" i="2" s="1"/>
  <c r="O38" i="2"/>
  <c r="AF37" i="2"/>
  <c r="AA37" i="2"/>
  <c r="O37" i="2"/>
  <c r="P37" i="2" s="1"/>
  <c r="R37" i="2" s="1"/>
  <c r="AF36" i="2"/>
  <c r="AA36" i="2"/>
  <c r="AM36" i="2" s="1"/>
  <c r="O36" i="2"/>
  <c r="P36" i="2" s="1"/>
  <c r="R36" i="2" s="1"/>
  <c r="AF35" i="2"/>
  <c r="AA35" i="2"/>
  <c r="P35" i="2"/>
  <c r="R35" i="2" s="1"/>
  <c r="O35" i="2"/>
  <c r="AF34" i="2"/>
  <c r="AA34" i="2"/>
  <c r="AM34" i="2" s="1"/>
  <c r="P34" i="2"/>
  <c r="R34" i="2" s="1"/>
  <c r="O34" i="2"/>
  <c r="AF33" i="2"/>
  <c r="AA33" i="2"/>
  <c r="R33" i="2"/>
  <c r="P33" i="2"/>
  <c r="AF32" i="2"/>
  <c r="AA32" i="2"/>
  <c r="AM32" i="2" s="1"/>
  <c r="P32" i="2"/>
  <c r="R32" i="2" s="1"/>
  <c r="O32" i="2"/>
  <c r="AF31" i="2"/>
  <c r="AA31" i="2"/>
  <c r="O31" i="2"/>
  <c r="P31" i="2" s="1"/>
  <c r="R31" i="2" s="1"/>
  <c r="AF30" i="2"/>
  <c r="AA30" i="2"/>
  <c r="AM30" i="2" s="1"/>
  <c r="O30" i="2"/>
  <c r="P30" i="2" s="1"/>
  <c r="R30" i="2" s="1"/>
  <c r="AF29" i="2"/>
  <c r="AA29" i="2"/>
  <c r="P29" i="2"/>
  <c r="R29" i="2" s="1"/>
  <c r="O29" i="2"/>
  <c r="AF28" i="2"/>
  <c r="AA28" i="2"/>
  <c r="AM28" i="2" s="1"/>
  <c r="P28" i="2"/>
  <c r="R28" i="2" s="1"/>
  <c r="O28" i="2"/>
  <c r="AF27" i="2"/>
  <c r="AA27" i="2"/>
  <c r="P27" i="2"/>
  <c r="R27" i="2" s="1"/>
  <c r="AF26" i="2"/>
  <c r="AA26" i="2"/>
  <c r="AM26" i="2" s="1"/>
  <c r="P26" i="2"/>
  <c r="R26" i="2" s="1"/>
  <c r="AF25" i="2"/>
  <c r="AA25" i="2"/>
  <c r="P25" i="2"/>
  <c r="R25" i="2" s="1"/>
  <c r="O25" i="2"/>
  <c r="AF24" i="2"/>
  <c r="AA24" i="2"/>
  <c r="AM24" i="2" s="1"/>
  <c r="P24" i="2"/>
  <c r="R24" i="2" s="1"/>
  <c r="O24" i="2"/>
  <c r="AF23" i="2"/>
  <c r="AA23" i="2"/>
  <c r="P23" i="2"/>
  <c r="R23" i="2" s="1"/>
  <c r="AF22" i="2"/>
  <c r="AA22" i="2"/>
  <c r="AM22" i="2" s="1"/>
  <c r="P22" i="2"/>
  <c r="R22" i="2" s="1"/>
  <c r="O22" i="2"/>
  <c r="AF21" i="2"/>
  <c r="AA21" i="2"/>
  <c r="P21" i="2"/>
  <c r="R21" i="2" s="1"/>
  <c r="AF20" i="2"/>
  <c r="AA20" i="2"/>
  <c r="AM20" i="2" s="1"/>
  <c r="P20" i="2"/>
  <c r="R20" i="2" s="1"/>
  <c r="AF19" i="2"/>
  <c r="AA19" i="2"/>
  <c r="P19" i="2"/>
  <c r="R19" i="2" s="1"/>
  <c r="AF18" i="2"/>
  <c r="AA18" i="2"/>
  <c r="AM18" i="2" s="1"/>
  <c r="P18" i="2"/>
  <c r="R18" i="2" s="1"/>
  <c r="AF17" i="2"/>
  <c r="AA17" i="2"/>
  <c r="O17" i="2"/>
  <c r="AM16" i="2"/>
  <c r="AF16" i="2"/>
  <c r="AA16" i="2"/>
  <c r="P16" i="2"/>
  <c r="R16" i="2" s="1"/>
  <c r="AF15" i="2"/>
  <c r="AA15" i="2"/>
  <c r="AM15" i="2" s="1"/>
  <c r="P15" i="2"/>
  <c r="R15" i="2" s="1"/>
  <c r="O15" i="2"/>
  <c r="AF14" i="2"/>
  <c r="AA14" i="2"/>
  <c r="P14" i="2"/>
  <c r="R14" i="2" s="1"/>
  <c r="AF13" i="2"/>
  <c r="AA13" i="2"/>
  <c r="AM13" i="2" s="1"/>
  <c r="P13" i="2"/>
  <c r="R13" i="2" s="1"/>
  <c r="AF12" i="2"/>
  <c r="AA12" i="2"/>
  <c r="P12" i="2"/>
  <c r="R12" i="2" s="1"/>
  <c r="AF11" i="2"/>
  <c r="AA11" i="2"/>
  <c r="AM11" i="2" s="1"/>
  <c r="R11" i="2"/>
  <c r="AF10" i="2"/>
  <c r="AA10" i="2"/>
  <c r="P10" i="2"/>
  <c r="R10" i="2" s="1"/>
  <c r="AM9" i="2"/>
  <c r="AF9" i="2"/>
  <c r="AA9" i="2"/>
  <c r="P9" i="2"/>
  <c r="R9" i="2" s="1"/>
  <c r="AF358" i="1"/>
  <c r="AA358" i="1"/>
  <c r="AM358" i="1" s="1"/>
  <c r="AN358" i="1" s="1"/>
  <c r="P358" i="1"/>
  <c r="Q358" i="1" s="1"/>
  <c r="AF357" i="1"/>
  <c r="AA357" i="1"/>
  <c r="AM357" i="1" s="1"/>
  <c r="AN357" i="1" s="1"/>
  <c r="AO357" i="1" s="1"/>
  <c r="P357" i="1"/>
  <c r="Q357" i="1" s="1"/>
  <c r="AX356" i="1"/>
  <c r="AF356" i="1"/>
  <c r="AA356" i="1"/>
  <c r="AM356" i="1" s="1"/>
  <c r="P356" i="1"/>
  <c r="Q356" i="1" s="1"/>
  <c r="AF355" i="1"/>
  <c r="AA355" i="1"/>
  <c r="AM355" i="1" s="1"/>
  <c r="AN355" i="1" s="1"/>
  <c r="AO355" i="1" s="1"/>
  <c r="P355" i="1"/>
  <c r="Q355" i="1" s="1"/>
  <c r="AX354" i="1"/>
  <c r="AF354" i="1"/>
  <c r="AA354" i="1"/>
  <c r="AM354" i="1" s="1"/>
  <c r="AN354" i="1" s="1"/>
  <c r="AO354" i="1" s="1"/>
  <c r="P354" i="1"/>
  <c r="Q354" i="1" s="1"/>
  <c r="AF353" i="1"/>
  <c r="AA353" i="1"/>
  <c r="AM353" i="1" s="1"/>
  <c r="AN353" i="1" s="1"/>
  <c r="AO353" i="1" s="1"/>
  <c r="P353" i="1"/>
  <c r="Q353" i="1" s="1"/>
  <c r="AF352" i="1"/>
  <c r="AA352" i="1"/>
  <c r="AM352" i="1" s="1"/>
  <c r="AN352" i="1" s="1"/>
  <c r="AO352" i="1" s="1"/>
  <c r="P352" i="1"/>
  <c r="Q352" i="1" s="1"/>
  <c r="AF351" i="1"/>
  <c r="AA351" i="1"/>
  <c r="AM351" i="1" s="1"/>
  <c r="AN351" i="1" s="1"/>
  <c r="AO351" i="1" s="1"/>
  <c r="P351" i="1"/>
  <c r="Q351" i="1" s="1"/>
  <c r="AF350" i="1"/>
  <c r="AA350" i="1"/>
  <c r="AM350" i="1" s="1"/>
  <c r="AN350" i="1" s="1"/>
  <c r="AO350" i="1" s="1"/>
  <c r="P350" i="1"/>
  <c r="Q350" i="1" s="1"/>
  <c r="AF349" i="1"/>
  <c r="AA349" i="1"/>
  <c r="AM349" i="1" s="1"/>
  <c r="AN349" i="1" s="1"/>
  <c r="AO349" i="1" s="1"/>
  <c r="P349" i="1"/>
  <c r="Q349" i="1" s="1"/>
  <c r="AF348" i="1"/>
  <c r="AA348" i="1"/>
  <c r="AM348" i="1" s="1"/>
  <c r="AN348" i="1" s="1"/>
  <c r="P348" i="1"/>
  <c r="Q348" i="1" s="1"/>
  <c r="AX347" i="1"/>
  <c r="AF347" i="1"/>
  <c r="AA347" i="1"/>
  <c r="AM347" i="1" s="1"/>
  <c r="X347" i="1"/>
  <c r="P347" i="1"/>
  <c r="Q347" i="1" s="1"/>
  <c r="AN346" i="1"/>
  <c r="AF346" i="1"/>
  <c r="P346" i="1"/>
  <c r="Q346" i="1" s="1"/>
  <c r="AF345" i="1"/>
  <c r="AA345" i="1"/>
  <c r="AM345" i="1" s="1"/>
  <c r="AN345" i="1" s="1"/>
  <c r="AO345" i="1" s="1"/>
  <c r="P345" i="1"/>
  <c r="Q345" i="1" s="1"/>
  <c r="AF344" i="1"/>
  <c r="AA344" i="1"/>
  <c r="AM344" i="1" s="1"/>
  <c r="AN344" i="1" s="1"/>
  <c r="AO344" i="1" s="1"/>
  <c r="P344" i="1"/>
  <c r="Q344" i="1" s="1"/>
  <c r="AO343" i="1"/>
  <c r="AF343" i="1"/>
  <c r="AA343" i="1"/>
  <c r="P343" i="1"/>
  <c r="Q343" i="1" s="1"/>
  <c r="AF342" i="1"/>
  <c r="AA342" i="1"/>
  <c r="AM342" i="1" s="1"/>
  <c r="AN342" i="1" s="1"/>
  <c r="P342" i="1"/>
  <c r="Q342" i="1" s="1"/>
  <c r="AF341" i="1"/>
  <c r="AA341" i="1"/>
  <c r="AM341" i="1" s="1"/>
  <c r="AN341" i="1" s="1"/>
  <c r="AO341" i="1" s="1"/>
  <c r="P341" i="1"/>
  <c r="Q341" i="1" s="1"/>
  <c r="AO340" i="1"/>
  <c r="AF340" i="1"/>
  <c r="P340" i="1"/>
  <c r="R340" i="1" s="1"/>
  <c r="AF339" i="1"/>
  <c r="AA339" i="1"/>
  <c r="AM339" i="1" s="1"/>
  <c r="AN339" i="1" s="1"/>
  <c r="AO339" i="1" s="1"/>
  <c r="P339" i="1"/>
  <c r="R339" i="1" s="1"/>
  <c r="AN338" i="1"/>
  <c r="AF338" i="1"/>
  <c r="AA338" i="1"/>
  <c r="P338" i="1"/>
  <c r="Q338" i="1" s="1"/>
  <c r="AF337" i="1"/>
  <c r="AA337" i="1"/>
  <c r="AM337" i="1" s="1"/>
  <c r="AN337" i="1" s="1"/>
  <c r="AF336" i="1"/>
  <c r="AA336" i="1"/>
  <c r="AM336" i="1" s="1"/>
  <c r="AN336" i="1" s="1"/>
  <c r="AF332" i="1"/>
  <c r="AA332" i="1"/>
  <c r="Q332" i="1"/>
  <c r="AN331" i="1"/>
  <c r="AF331" i="1"/>
  <c r="AF330" i="1"/>
  <c r="AA330" i="1"/>
  <c r="AM330" i="1" s="1"/>
  <c r="AN330" i="1" s="1"/>
  <c r="AO330" i="1" s="1"/>
  <c r="P330" i="1"/>
  <c r="Q330" i="1" s="1"/>
  <c r="AF329" i="1"/>
  <c r="AA329" i="1"/>
  <c r="AM329" i="1" s="1"/>
  <c r="AN329" i="1" s="1"/>
  <c r="AO329" i="1" s="1"/>
  <c r="P329" i="1"/>
  <c r="Q329" i="1" s="1"/>
  <c r="AF328" i="1"/>
  <c r="AA328" i="1"/>
  <c r="AM328" i="1" s="1"/>
  <c r="AN328" i="1" s="1"/>
  <c r="AO328" i="1" s="1"/>
  <c r="P328" i="1"/>
  <c r="Q328" i="1" s="1"/>
  <c r="AF327" i="1"/>
  <c r="AA327" i="1"/>
  <c r="AM327" i="1" s="1"/>
  <c r="AN327" i="1" s="1"/>
  <c r="AO327" i="1" s="1"/>
  <c r="P327" i="1"/>
  <c r="Q327" i="1" s="1"/>
  <c r="AF326" i="1"/>
  <c r="AF325" i="1"/>
  <c r="AA325" i="1"/>
  <c r="AM325" i="1" s="1"/>
  <c r="AN325" i="1" s="1"/>
  <c r="AO325" i="1" s="1"/>
  <c r="P325" i="1"/>
  <c r="Q325" i="1" s="1"/>
  <c r="AF324" i="1"/>
  <c r="AA324" i="1"/>
  <c r="AM324" i="1" s="1"/>
  <c r="AN324" i="1" s="1"/>
  <c r="AO324" i="1" s="1"/>
  <c r="P324" i="1"/>
  <c r="Q324" i="1" s="1"/>
  <c r="AF323" i="1"/>
  <c r="AA323" i="1"/>
  <c r="AM323" i="1" s="1"/>
  <c r="P323" i="1"/>
  <c r="Q323" i="1" s="1"/>
  <c r="AF322" i="1"/>
  <c r="AA322" i="1"/>
  <c r="AM322" i="1" s="1"/>
  <c r="P322" i="1"/>
  <c r="Q322" i="1" s="1"/>
  <c r="AF321" i="1"/>
  <c r="AA321" i="1"/>
  <c r="AM321" i="1" s="1"/>
  <c r="AO321" i="1" s="1"/>
  <c r="P321" i="1"/>
  <c r="Q321" i="1" s="1"/>
  <c r="AF320" i="1"/>
  <c r="AA320" i="1"/>
  <c r="AM320" i="1" s="1"/>
  <c r="AN320" i="1" s="1"/>
  <c r="P320" i="1"/>
  <c r="Q320" i="1" s="1"/>
  <c r="AF319" i="1"/>
  <c r="AA319" i="1"/>
  <c r="AM319" i="1" s="1"/>
  <c r="P319" i="1"/>
  <c r="Q319" i="1" s="1"/>
  <c r="AF318" i="1"/>
  <c r="AA318" i="1"/>
  <c r="AM318" i="1" s="1"/>
  <c r="P318" i="1"/>
  <c r="Q318" i="1" s="1"/>
  <c r="AF317" i="1"/>
  <c r="AA317" i="1"/>
  <c r="AM317" i="1" s="1"/>
  <c r="AN317" i="1" s="1"/>
  <c r="P317" i="1"/>
  <c r="Q317" i="1" s="1"/>
  <c r="AF316" i="1"/>
  <c r="AA316" i="1"/>
  <c r="AM316" i="1" s="1"/>
  <c r="AN316" i="1" s="1"/>
  <c r="P316" i="1"/>
  <c r="Q316" i="1" s="1"/>
  <c r="AF315" i="1"/>
  <c r="AA315" i="1"/>
  <c r="AM315" i="1" s="1"/>
  <c r="P315" i="1"/>
  <c r="Q315" i="1" s="1"/>
  <c r="AF314" i="1"/>
  <c r="AA314" i="1"/>
  <c r="AM314" i="1" s="1"/>
  <c r="AN314" i="1" s="1"/>
  <c r="AO314" i="1" s="1"/>
  <c r="P314" i="1"/>
  <c r="Q314" i="1" s="1"/>
  <c r="AF313" i="1"/>
  <c r="AA313" i="1"/>
  <c r="AM313" i="1" s="1"/>
  <c r="AN313" i="1" s="1"/>
  <c r="AO313" i="1" s="1"/>
  <c r="P313" i="1"/>
  <c r="Q313" i="1" s="1"/>
  <c r="AF312" i="1"/>
  <c r="AA312" i="1"/>
  <c r="AM312" i="1" s="1"/>
  <c r="AN312" i="1" s="1"/>
  <c r="AO312" i="1" s="1"/>
  <c r="P312" i="1"/>
  <c r="Q312" i="1" s="1"/>
  <c r="AF311" i="1"/>
  <c r="AA311" i="1"/>
  <c r="AM311" i="1" s="1"/>
  <c r="AN311" i="1" s="1"/>
  <c r="AO311" i="1" s="1"/>
  <c r="P311" i="1"/>
  <c r="Q311" i="1" s="1"/>
  <c r="AF310" i="1"/>
  <c r="AA310" i="1"/>
  <c r="AM310" i="1" s="1"/>
  <c r="AN310" i="1" s="1"/>
  <c r="AO310" i="1" s="1"/>
  <c r="O310" i="1"/>
  <c r="P310" i="1" s="1"/>
  <c r="Q310" i="1" s="1"/>
  <c r="AW309" i="1"/>
  <c r="AF309" i="1"/>
  <c r="AA309" i="1"/>
  <c r="AM309" i="1" s="1"/>
  <c r="AN309" i="1" s="1"/>
  <c r="Q309" i="1"/>
  <c r="P309" i="1"/>
  <c r="AX308" i="1"/>
  <c r="AF308" i="1"/>
  <c r="AA308" i="1"/>
  <c r="AM308" i="1" s="1"/>
  <c r="AN308" i="1" s="1"/>
  <c r="AO308" i="1" s="1"/>
  <c r="P308" i="1"/>
  <c r="Q308" i="1" s="1"/>
  <c r="AF307" i="1"/>
  <c r="AA307" i="1"/>
  <c r="AM307" i="1" s="1"/>
  <c r="AN307" i="1" s="1"/>
  <c r="Q307" i="1"/>
  <c r="O307" i="1"/>
  <c r="AF306" i="1"/>
  <c r="AA306" i="1"/>
  <c r="AM306" i="1" s="1"/>
  <c r="AN306" i="1" s="1"/>
  <c r="AO306" i="1" s="1"/>
  <c r="P306" i="1"/>
  <c r="Q306" i="1" s="1"/>
  <c r="AF301" i="1"/>
  <c r="AA301" i="1"/>
  <c r="AM301" i="1" s="1"/>
  <c r="P301" i="1"/>
  <c r="Q301" i="1" s="1"/>
  <c r="AO300" i="1"/>
  <c r="AF299" i="1"/>
  <c r="AA299" i="1"/>
  <c r="AM299" i="1" s="1"/>
  <c r="AN299" i="1" s="1"/>
  <c r="P299" i="1"/>
  <c r="AF298" i="1"/>
  <c r="AA298" i="1"/>
  <c r="AM298" i="1" s="1"/>
  <c r="P298" i="1"/>
  <c r="Q298" i="1" s="1"/>
  <c r="AF297" i="1"/>
  <c r="AA297" i="1"/>
  <c r="AM297" i="1" s="1"/>
  <c r="AN297" i="1" s="1"/>
  <c r="AO297" i="1" s="1"/>
  <c r="P297" i="1"/>
  <c r="Q297" i="1" s="1"/>
  <c r="AF296" i="1"/>
  <c r="AA296" i="1"/>
  <c r="AM296" i="1" s="1"/>
  <c r="AN296" i="1" s="1"/>
  <c r="P296" i="1"/>
  <c r="Q296" i="1" s="1"/>
  <c r="AF295" i="1"/>
  <c r="AA295" i="1"/>
  <c r="AM295" i="1" s="1"/>
  <c r="AN295" i="1" s="1"/>
  <c r="AO295" i="1" s="1"/>
  <c r="P295" i="1"/>
  <c r="Q295" i="1" s="1"/>
  <c r="AF294" i="1"/>
  <c r="AA294" i="1"/>
  <c r="AM294" i="1" s="1"/>
  <c r="AN294" i="1" s="1"/>
  <c r="AO294" i="1" s="1"/>
  <c r="P294" i="1"/>
  <c r="Q294" i="1" s="1"/>
  <c r="AF293" i="1"/>
  <c r="AA293" i="1"/>
  <c r="AM293" i="1" s="1"/>
  <c r="AN293" i="1" s="1"/>
  <c r="P293" i="1"/>
  <c r="Q293" i="1" s="1"/>
  <c r="AF292" i="1"/>
  <c r="AA292" i="1"/>
  <c r="AM292" i="1" s="1"/>
  <c r="AN292" i="1" s="1"/>
  <c r="AO292" i="1" s="1"/>
  <c r="P292" i="1"/>
  <c r="Q292" i="1" s="1"/>
  <c r="AF291" i="1"/>
  <c r="AA291" i="1"/>
  <c r="AM291" i="1" s="1"/>
  <c r="P291" i="1"/>
  <c r="Q291" i="1" s="1"/>
  <c r="AF290" i="1"/>
  <c r="AA290" i="1"/>
  <c r="AM290" i="1" s="1"/>
  <c r="AN290" i="1" s="1"/>
  <c r="AO290" i="1" s="1"/>
  <c r="P290" i="1"/>
  <c r="Q290" i="1" s="1"/>
  <c r="AF289" i="1"/>
  <c r="AA289" i="1"/>
  <c r="AM289" i="1" s="1"/>
  <c r="AN289" i="1" s="1"/>
  <c r="AO289" i="1" s="1"/>
  <c r="P289" i="1"/>
  <c r="Q289" i="1" s="1"/>
  <c r="AF288" i="1"/>
  <c r="AA288" i="1"/>
  <c r="AM288" i="1" s="1"/>
  <c r="AN288" i="1" s="1"/>
  <c r="P288" i="1"/>
  <c r="Q288" i="1" s="1"/>
  <c r="AF287" i="1"/>
  <c r="AA287" i="1"/>
  <c r="AM287" i="1" s="1"/>
  <c r="AN287" i="1" s="1"/>
  <c r="AO287" i="1" s="1"/>
  <c r="P287" i="1"/>
  <c r="Q287" i="1" s="1"/>
  <c r="AA286" i="1"/>
  <c r="AM286" i="1" s="1"/>
  <c r="AN286" i="1" s="1"/>
  <c r="AO286" i="1" s="1"/>
  <c r="P286" i="1"/>
  <c r="R286" i="1" s="1"/>
  <c r="AF285" i="1"/>
  <c r="AA285" i="1"/>
  <c r="AM285" i="1" s="1"/>
  <c r="AN285" i="1" s="1"/>
  <c r="AO285" i="1" s="1"/>
  <c r="P285" i="1"/>
  <c r="Q285" i="1" s="1"/>
  <c r="AF284" i="1"/>
  <c r="AA284" i="1"/>
  <c r="AM284" i="1" s="1"/>
  <c r="P284" i="1"/>
  <c r="Q284" i="1" s="1"/>
  <c r="AF283" i="1"/>
  <c r="AA283" i="1"/>
  <c r="AM283" i="1" s="1"/>
  <c r="AN283" i="1" s="1"/>
  <c r="AO283" i="1" s="1"/>
  <c r="P283" i="1"/>
  <c r="Q283" i="1" s="1"/>
  <c r="AF282" i="1"/>
  <c r="AA282" i="1"/>
  <c r="AM282" i="1" s="1"/>
  <c r="AO282" i="1" s="1"/>
  <c r="P282" i="1"/>
  <c r="Q282" i="1" s="1"/>
  <c r="AF281" i="1"/>
  <c r="AA281" i="1"/>
  <c r="AM281" i="1" s="1"/>
  <c r="AN281" i="1" s="1"/>
  <c r="AF280" i="1"/>
  <c r="AA280" i="1"/>
  <c r="AM280" i="1" s="1"/>
  <c r="AN280" i="1" s="1"/>
  <c r="AO280" i="1" s="1"/>
  <c r="P280" i="1"/>
  <c r="Q280" i="1" s="1"/>
  <c r="AF279" i="1"/>
  <c r="AA279" i="1"/>
  <c r="P279" i="1"/>
  <c r="R279" i="1" s="1"/>
  <c r="AF278" i="1"/>
  <c r="AA278" i="1"/>
  <c r="AM278" i="1" s="1"/>
  <c r="P278" i="1"/>
  <c r="R278" i="1" s="1"/>
  <c r="AF277" i="1"/>
  <c r="AA277" i="1"/>
  <c r="AM277" i="1" s="1"/>
  <c r="AN277" i="1" s="1"/>
  <c r="AO277" i="1" s="1"/>
  <c r="P277" i="1"/>
  <c r="Q277" i="1" s="1"/>
  <c r="AF276" i="1"/>
  <c r="AA276" i="1"/>
  <c r="AM276" i="1" s="1"/>
  <c r="AN276" i="1" s="1"/>
  <c r="AO276" i="1" s="1"/>
  <c r="P276" i="1"/>
  <c r="Q276" i="1" s="1"/>
  <c r="AF275" i="1"/>
  <c r="AA275" i="1"/>
  <c r="AM275" i="1" s="1"/>
  <c r="AN275" i="1" s="1"/>
  <c r="AO275" i="1" s="1"/>
  <c r="Q275" i="1"/>
  <c r="O275" i="1"/>
  <c r="AF274" i="1"/>
  <c r="AA274" i="1"/>
  <c r="AM274" i="1" s="1"/>
  <c r="AN274" i="1" s="1"/>
  <c r="AO274" i="1" s="1"/>
  <c r="P274" i="1"/>
  <c r="Q274" i="1" s="1"/>
  <c r="AF273" i="1"/>
  <c r="AA273" i="1"/>
  <c r="AM273" i="1" s="1"/>
  <c r="AO272" i="1"/>
  <c r="AF272" i="1"/>
  <c r="AA272" i="1"/>
  <c r="AM272" i="1" s="1"/>
  <c r="P272" i="1"/>
  <c r="R272" i="1" s="1"/>
  <c r="AO271" i="1"/>
  <c r="AF271" i="1"/>
  <c r="AA271" i="1"/>
  <c r="AM271" i="1" s="1"/>
  <c r="P271" i="1"/>
  <c r="R271" i="1" s="1"/>
  <c r="AO270" i="1"/>
  <c r="AF270" i="1"/>
  <c r="AA270" i="1"/>
  <c r="AM270" i="1" s="1"/>
  <c r="P270" i="1"/>
  <c r="R270" i="1" s="1"/>
  <c r="AO269" i="1"/>
  <c r="AF269" i="1"/>
  <c r="AA269" i="1"/>
  <c r="AM269" i="1" s="1"/>
  <c r="P269" i="1"/>
  <c r="R269" i="1" s="1"/>
  <c r="AO268" i="1"/>
  <c r="AF268" i="1"/>
  <c r="AA268" i="1"/>
  <c r="AM268" i="1" s="1"/>
  <c r="P268" i="1"/>
  <c r="R268" i="1" s="1"/>
  <c r="AO267" i="1"/>
  <c r="AF267" i="1"/>
  <c r="AA267" i="1"/>
  <c r="AM267" i="1" s="1"/>
  <c r="P267" i="1"/>
  <c r="R267" i="1" s="1"/>
  <c r="AO265" i="1"/>
  <c r="AF265" i="1"/>
  <c r="AA265" i="1"/>
  <c r="AM265" i="1" s="1"/>
  <c r="P265" i="1"/>
  <c r="R265" i="1" s="1"/>
  <c r="AF264" i="1"/>
  <c r="AA264" i="1"/>
  <c r="AM264" i="1" s="1"/>
  <c r="P264" i="1"/>
  <c r="R264" i="1" s="1"/>
  <c r="AF263" i="1"/>
  <c r="AA263" i="1"/>
  <c r="AM263" i="1" s="1"/>
  <c r="P263" i="1"/>
  <c r="R263" i="1" s="1"/>
  <c r="AF262" i="1"/>
  <c r="AA262" i="1"/>
  <c r="AM262" i="1" s="1"/>
  <c r="P262" i="1"/>
  <c r="R262" i="1" s="1"/>
  <c r="AF261" i="1"/>
  <c r="AA261" i="1"/>
  <c r="AM261" i="1" s="1"/>
  <c r="P261" i="1"/>
  <c r="R261" i="1" s="1"/>
  <c r="AF260" i="1"/>
  <c r="AA260" i="1"/>
  <c r="AM260" i="1" s="1"/>
  <c r="P260" i="1"/>
  <c r="R260" i="1" s="1"/>
  <c r="AF259" i="1"/>
  <c r="AA259" i="1"/>
  <c r="AM259" i="1" s="1"/>
  <c r="P259" i="1"/>
  <c r="R259" i="1" s="1"/>
  <c r="AF258" i="1"/>
  <c r="AA258" i="1"/>
  <c r="AM258" i="1" s="1"/>
  <c r="P258" i="1"/>
  <c r="R258" i="1" s="1"/>
  <c r="AF257" i="1"/>
  <c r="AA257" i="1"/>
  <c r="AM257" i="1" s="1"/>
  <c r="P257" i="1"/>
  <c r="R257" i="1" s="1"/>
  <c r="AF256" i="1"/>
  <c r="AA256" i="1"/>
  <c r="AM256" i="1" s="1"/>
  <c r="P256" i="1"/>
  <c r="R256" i="1" s="1"/>
  <c r="AF255" i="1"/>
  <c r="AA255" i="1"/>
  <c r="AM255" i="1" s="1"/>
  <c r="P255" i="1"/>
  <c r="R255" i="1" s="1"/>
  <c r="AF254" i="1"/>
  <c r="AA254" i="1"/>
  <c r="AM254" i="1" s="1"/>
  <c r="P254" i="1"/>
  <c r="R254" i="1" s="1"/>
  <c r="AF253" i="1"/>
  <c r="AA253" i="1"/>
  <c r="AM253" i="1" s="1"/>
  <c r="P253" i="1"/>
  <c r="R253" i="1" s="1"/>
  <c r="AO252" i="1"/>
  <c r="AF252" i="1"/>
  <c r="AA252" i="1"/>
  <c r="AM252" i="1" s="1"/>
  <c r="P252" i="1"/>
  <c r="R252" i="1" s="1"/>
  <c r="AO251" i="1"/>
  <c r="AF251" i="1"/>
  <c r="AA251" i="1"/>
  <c r="AM251" i="1" s="1"/>
  <c r="P251" i="1"/>
  <c r="R251" i="1" s="1"/>
  <c r="AO250" i="1"/>
  <c r="AF250" i="1"/>
  <c r="AA250" i="1"/>
  <c r="AM250" i="1" s="1"/>
  <c r="P250" i="1"/>
  <c r="R250" i="1" s="1"/>
  <c r="AO249" i="1"/>
  <c r="AF249" i="1"/>
  <c r="AA249" i="1"/>
  <c r="AM249" i="1" s="1"/>
  <c r="P249" i="1"/>
  <c r="R249" i="1" s="1"/>
  <c r="AO248" i="1"/>
  <c r="AF248" i="1"/>
  <c r="AA248" i="1"/>
  <c r="AM248" i="1" s="1"/>
  <c r="P248" i="1"/>
  <c r="R248" i="1" s="1"/>
  <c r="AO247" i="1"/>
  <c r="AF247" i="1"/>
  <c r="AA247" i="1"/>
  <c r="AM247" i="1" s="1"/>
  <c r="P247" i="1"/>
  <c r="R247" i="1" s="1"/>
  <c r="AF246" i="1"/>
  <c r="AA246" i="1"/>
  <c r="AM246" i="1" s="1"/>
  <c r="AN246" i="1" s="1"/>
  <c r="AO246" i="1" s="1"/>
  <c r="P246" i="1"/>
  <c r="Q246" i="1" s="1"/>
  <c r="AF244" i="1"/>
  <c r="AA244" i="1"/>
  <c r="AM244" i="1" s="1"/>
  <c r="AN244" i="1" s="1"/>
  <c r="AO244" i="1" s="1"/>
  <c r="P244" i="1"/>
  <c r="Q244" i="1" s="1"/>
  <c r="AF243" i="1"/>
  <c r="AA243" i="1"/>
  <c r="AM243" i="1" s="1"/>
  <c r="AN243" i="1" s="1"/>
  <c r="AO243" i="1" s="1"/>
  <c r="P243" i="1"/>
  <c r="Q243" i="1" s="1"/>
  <c r="AF242" i="1"/>
  <c r="AA242" i="1"/>
  <c r="AM242" i="1" s="1"/>
  <c r="AN242" i="1" s="1"/>
  <c r="AO242" i="1" s="1"/>
  <c r="P242" i="1"/>
  <c r="Q242" i="1" s="1"/>
  <c r="AF241" i="1"/>
  <c r="AA241" i="1"/>
  <c r="AM241" i="1" s="1"/>
  <c r="AN241" i="1" s="1"/>
  <c r="AO241" i="1" s="1"/>
  <c r="P241" i="1"/>
  <c r="Q241" i="1" s="1"/>
  <c r="AF240" i="1"/>
  <c r="AA240" i="1"/>
  <c r="AM240" i="1" s="1"/>
  <c r="AN240" i="1" s="1"/>
  <c r="AO240" i="1" s="1"/>
  <c r="P240" i="1"/>
  <c r="Q240" i="1" s="1"/>
  <c r="AF239" i="1"/>
  <c r="AA239" i="1"/>
  <c r="AM239" i="1" s="1"/>
  <c r="AN239" i="1" s="1"/>
  <c r="AO239" i="1" s="1"/>
  <c r="P239" i="1"/>
  <c r="Q239" i="1" s="1"/>
  <c r="AF237" i="1"/>
  <c r="AA237" i="1"/>
  <c r="AM237" i="1" s="1"/>
  <c r="AN237" i="1" s="1"/>
  <c r="AO237" i="1" s="1"/>
  <c r="P237" i="1"/>
  <c r="Q237" i="1" s="1"/>
  <c r="AF236" i="1"/>
  <c r="Q236" i="1"/>
  <c r="AF234" i="1"/>
  <c r="AA234" i="1"/>
  <c r="AM234" i="1" s="1"/>
  <c r="AN234" i="1" s="1"/>
  <c r="AO234" i="1" s="1"/>
  <c r="P234" i="1"/>
  <c r="Q234" i="1" s="1"/>
  <c r="AF233" i="1"/>
  <c r="AA233" i="1"/>
  <c r="AM233" i="1" s="1"/>
  <c r="AN233" i="1" s="1"/>
  <c r="P233" i="1"/>
  <c r="Q233" i="1" s="1"/>
  <c r="AF232" i="1"/>
  <c r="AA232" i="1"/>
  <c r="AM232" i="1" s="1"/>
  <c r="AN232" i="1" s="1"/>
  <c r="P232" i="1"/>
  <c r="Q232" i="1" s="1"/>
  <c r="AF231" i="1"/>
  <c r="AA231" i="1"/>
  <c r="AM231" i="1" s="1"/>
  <c r="AN231" i="1" s="1"/>
  <c r="AO231" i="1" s="1"/>
  <c r="P231" i="1"/>
  <c r="R231" i="1" s="1"/>
  <c r="AF230" i="1"/>
  <c r="AA230" i="1"/>
  <c r="AM230" i="1" s="1"/>
  <c r="AN230" i="1" s="1"/>
  <c r="AO230" i="1" s="1"/>
  <c r="R230" i="1"/>
  <c r="AF229" i="1"/>
  <c r="AA229" i="1"/>
  <c r="AM229" i="1" s="1"/>
  <c r="AN229" i="1" s="1"/>
  <c r="AO229" i="1" s="1"/>
  <c r="R229" i="1"/>
  <c r="AF228" i="1"/>
  <c r="AA228" i="1"/>
  <c r="AM228" i="1" s="1"/>
  <c r="AN228" i="1" s="1"/>
  <c r="AO228" i="1" s="1"/>
  <c r="R228" i="1"/>
  <c r="AF227" i="1"/>
  <c r="AA227" i="1"/>
  <c r="AM227" i="1" s="1"/>
  <c r="AN227" i="1" s="1"/>
  <c r="AO227" i="1" s="1"/>
  <c r="R227" i="1"/>
  <c r="AF226" i="1"/>
  <c r="AA226" i="1"/>
  <c r="AM226" i="1" s="1"/>
  <c r="AN226" i="1" s="1"/>
  <c r="AO226" i="1" s="1"/>
  <c r="P226" i="1"/>
  <c r="R226" i="1" s="1"/>
  <c r="AF225" i="1"/>
  <c r="AA225" i="1"/>
  <c r="AM225" i="1" s="1"/>
  <c r="AN225" i="1" s="1"/>
  <c r="AO225" i="1" s="1"/>
  <c r="P225" i="1"/>
  <c r="AF224" i="1"/>
  <c r="AA224" i="1"/>
  <c r="AM224" i="1" s="1"/>
  <c r="AN224" i="1" s="1"/>
  <c r="AO224" i="1" s="1"/>
  <c r="P224" i="1"/>
  <c r="Q224" i="1" s="1"/>
  <c r="AF223" i="1"/>
  <c r="AA223" i="1"/>
  <c r="AM223" i="1" s="1"/>
  <c r="AN223" i="1" s="1"/>
  <c r="AO223" i="1" s="1"/>
  <c r="Q223" i="1"/>
  <c r="R223" i="1" s="1"/>
  <c r="AF222" i="1"/>
  <c r="AA222" i="1"/>
  <c r="AM222" i="1" s="1"/>
  <c r="AN222" i="1" s="1"/>
  <c r="AO222" i="1" s="1"/>
  <c r="Q222" i="1"/>
  <c r="R222" i="1" s="1"/>
  <c r="AF221" i="1"/>
  <c r="AA221" i="1"/>
  <c r="AM221" i="1" s="1"/>
  <c r="P221" i="1"/>
  <c r="Q221" i="1" s="1"/>
  <c r="AF220" i="1"/>
  <c r="AA220" i="1"/>
  <c r="AM220" i="1" s="1"/>
  <c r="AN220" i="1" s="1"/>
  <c r="AO220" i="1" s="1"/>
  <c r="P220" i="1"/>
  <c r="Q220" i="1" s="1"/>
  <c r="AF219" i="1"/>
  <c r="AA219" i="1"/>
  <c r="AM219" i="1" s="1"/>
  <c r="AN219" i="1" s="1"/>
  <c r="AO219" i="1" s="1"/>
  <c r="P219" i="1"/>
  <c r="Q219" i="1" s="1"/>
  <c r="AF218" i="1"/>
  <c r="AA218" i="1"/>
  <c r="AM218" i="1" s="1"/>
  <c r="AN218" i="1" s="1"/>
  <c r="AO218" i="1" s="1"/>
  <c r="Q218" i="1"/>
  <c r="P218" i="1"/>
  <c r="AF217" i="1"/>
  <c r="AA217" i="1"/>
  <c r="AM217" i="1" s="1"/>
  <c r="AN217" i="1" s="1"/>
  <c r="AO217" i="1" s="1"/>
  <c r="Q217" i="1"/>
  <c r="P217" i="1"/>
  <c r="AF216" i="1"/>
  <c r="AA216" i="1"/>
  <c r="AM216" i="1" s="1"/>
  <c r="AN216" i="1" s="1"/>
  <c r="AO216" i="1" s="1"/>
  <c r="Q216" i="1"/>
  <c r="P216" i="1"/>
  <c r="AF215" i="1"/>
  <c r="AA215" i="1"/>
  <c r="AM215" i="1" s="1"/>
  <c r="AN215" i="1" s="1"/>
  <c r="AO215" i="1" s="1"/>
  <c r="Q215" i="1"/>
  <c r="P215" i="1"/>
  <c r="AF214" i="1"/>
  <c r="AA214" i="1"/>
  <c r="AM214" i="1" s="1"/>
  <c r="AN214" i="1" s="1"/>
  <c r="AO214" i="1" s="1"/>
  <c r="Q214" i="1"/>
  <c r="P214" i="1"/>
  <c r="AF213" i="1"/>
  <c r="AA213" i="1"/>
  <c r="AM213" i="1" s="1"/>
  <c r="AN213" i="1" s="1"/>
  <c r="AO213" i="1" s="1"/>
  <c r="Q213" i="1"/>
  <c r="P213" i="1"/>
  <c r="AF212" i="1"/>
  <c r="AA212" i="1"/>
  <c r="AM212" i="1" s="1"/>
  <c r="AN212" i="1" s="1"/>
  <c r="AO212" i="1" s="1"/>
  <c r="Q212" i="1"/>
  <c r="P212" i="1"/>
  <c r="AF211" i="1"/>
  <c r="AA211" i="1"/>
  <c r="AM211" i="1" s="1"/>
  <c r="AN211" i="1" s="1"/>
  <c r="AO211" i="1" s="1"/>
  <c r="Q211" i="1"/>
  <c r="P211" i="1"/>
  <c r="AF210" i="1"/>
  <c r="AA210" i="1"/>
  <c r="AM210" i="1" s="1"/>
  <c r="AN210" i="1" s="1"/>
  <c r="AO210" i="1" s="1"/>
  <c r="P210" i="1"/>
  <c r="Q210" i="1" s="1"/>
  <c r="AF209" i="1"/>
  <c r="AA209" i="1"/>
  <c r="AM209" i="1" s="1"/>
  <c r="AN209" i="1" s="1"/>
  <c r="AO209" i="1" s="1"/>
  <c r="P209" i="1"/>
  <c r="Q209" i="1" s="1"/>
  <c r="AF208" i="1"/>
  <c r="AA208" i="1"/>
  <c r="AM208" i="1" s="1"/>
  <c r="AN208" i="1" s="1"/>
  <c r="AO208" i="1" s="1"/>
  <c r="P208" i="1"/>
  <c r="Q208" i="1" s="1"/>
  <c r="AF207" i="1"/>
  <c r="AA207" i="1"/>
  <c r="AM207" i="1" s="1"/>
  <c r="AN207" i="1" s="1"/>
  <c r="AO207" i="1" s="1"/>
  <c r="P207" i="1"/>
  <c r="Q207" i="1" s="1"/>
  <c r="AF206" i="1"/>
  <c r="AA206" i="1"/>
  <c r="AM206" i="1" s="1"/>
  <c r="AN206" i="1" s="1"/>
  <c r="AO206" i="1" s="1"/>
  <c r="P206" i="1"/>
  <c r="Q206" i="1" s="1"/>
  <c r="AF205" i="1"/>
  <c r="AA205" i="1"/>
  <c r="AM205" i="1" s="1"/>
  <c r="AN205" i="1" s="1"/>
  <c r="AO205" i="1" s="1"/>
  <c r="P205" i="1"/>
  <c r="Q205" i="1" s="1"/>
  <c r="AF204" i="1"/>
  <c r="AA204" i="1"/>
  <c r="AM204" i="1" s="1"/>
  <c r="AN204" i="1" s="1"/>
  <c r="AO204" i="1" s="1"/>
  <c r="P204" i="1"/>
  <c r="Q204" i="1" s="1"/>
  <c r="AF202" i="1"/>
  <c r="AA202" i="1"/>
  <c r="AM202" i="1" s="1"/>
  <c r="AN202" i="1" s="1"/>
  <c r="AA201" i="1"/>
  <c r="AM201" i="1" s="1"/>
  <c r="AN201" i="1" s="1"/>
  <c r="AO201" i="1" s="1"/>
  <c r="AF200" i="1"/>
  <c r="AA200" i="1"/>
  <c r="AM200" i="1" s="1"/>
  <c r="AN200" i="1" s="1"/>
  <c r="AO200" i="1" s="1"/>
  <c r="P200" i="1"/>
  <c r="R200" i="1" s="1"/>
  <c r="AF199" i="1"/>
  <c r="AA199" i="1"/>
  <c r="AM199" i="1" s="1"/>
  <c r="AN199" i="1" s="1"/>
  <c r="AO199" i="1" s="1"/>
  <c r="P199" i="1"/>
  <c r="R199" i="1" s="1"/>
  <c r="AF198" i="1"/>
  <c r="AA198" i="1"/>
  <c r="AM198" i="1" s="1"/>
  <c r="AN198" i="1" s="1"/>
  <c r="AO198" i="1" s="1"/>
  <c r="P198" i="1"/>
  <c r="R198" i="1" s="1"/>
  <c r="AF197" i="1"/>
  <c r="AA197" i="1"/>
  <c r="AM197" i="1" s="1"/>
  <c r="AN197" i="1" s="1"/>
  <c r="AO197" i="1" s="1"/>
  <c r="P197" i="1"/>
  <c r="R197" i="1" s="1"/>
  <c r="AF196" i="1"/>
  <c r="AA196" i="1"/>
  <c r="AM196" i="1" s="1"/>
  <c r="AN196" i="1" s="1"/>
  <c r="AO196" i="1" s="1"/>
  <c r="P196" i="1"/>
  <c r="R196" i="1" s="1"/>
  <c r="AF195" i="1"/>
  <c r="AA195" i="1"/>
  <c r="AM195" i="1" s="1"/>
  <c r="AN195" i="1" s="1"/>
  <c r="AO195" i="1" s="1"/>
  <c r="P195" i="1"/>
  <c r="R195" i="1" s="1"/>
  <c r="AF194" i="1"/>
  <c r="AA194" i="1"/>
  <c r="AM194" i="1" s="1"/>
  <c r="AN194" i="1" s="1"/>
  <c r="AO194" i="1" s="1"/>
  <c r="P194" i="1"/>
  <c r="R194" i="1" s="1"/>
  <c r="AF193" i="1"/>
  <c r="AA193" i="1"/>
  <c r="AM193" i="1" s="1"/>
  <c r="AN193" i="1" s="1"/>
  <c r="AO193" i="1" s="1"/>
  <c r="P193" i="1"/>
  <c r="R193" i="1" s="1"/>
  <c r="AF192" i="1"/>
  <c r="AA192" i="1"/>
  <c r="AM192" i="1" s="1"/>
  <c r="AN192" i="1" s="1"/>
  <c r="AO192" i="1" s="1"/>
  <c r="P192" i="1"/>
  <c r="R192" i="1" s="1"/>
  <c r="AF191" i="1"/>
  <c r="AA191" i="1"/>
  <c r="AM191" i="1" s="1"/>
  <c r="AN191" i="1" s="1"/>
  <c r="AO191" i="1" s="1"/>
  <c r="P191" i="1"/>
  <c r="R191" i="1" s="1"/>
  <c r="AF190" i="1"/>
  <c r="AA190" i="1"/>
  <c r="AM190" i="1" s="1"/>
  <c r="AN190" i="1" s="1"/>
  <c r="AO190" i="1" s="1"/>
  <c r="P190" i="1"/>
  <c r="R190" i="1" s="1"/>
  <c r="AF189" i="1"/>
  <c r="AA189" i="1"/>
  <c r="AM189" i="1" s="1"/>
  <c r="AN189" i="1" s="1"/>
  <c r="AO189" i="1" s="1"/>
  <c r="P189" i="1"/>
  <c r="AF188" i="1"/>
  <c r="AA188" i="1"/>
  <c r="AM188" i="1" s="1"/>
  <c r="AN188" i="1" s="1"/>
  <c r="AO188" i="1" s="1"/>
  <c r="P188" i="1"/>
  <c r="Q188" i="1" s="1"/>
  <c r="AF187" i="1"/>
  <c r="AF185" i="1"/>
  <c r="AA185" i="1"/>
  <c r="AM185" i="1" s="1"/>
  <c r="AN185" i="1" s="1"/>
  <c r="P185" i="1"/>
  <c r="AF184" i="1"/>
  <c r="AA184" i="1"/>
  <c r="AM184" i="1" s="1"/>
  <c r="P184" i="1"/>
  <c r="R184" i="1" s="1"/>
  <c r="AF183" i="1"/>
  <c r="AA183" i="1"/>
  <c r="Z183" i="1" s="1"/>
  <c r="P183" i="1"/>
  <c r="AF182" i="1"/>
  <c r="R182" i="1"/>
  <c r="P182" i="1"/>
  <c r="AF180" i="1"/>
  <c r="AA180" i="1"/>
  <c r="AM180" i="1" s="1"/>
  <c r="AN180" i="1" s="1"/>
  <c r="AO180" i="1" s="1"/>
  <c r="P180" i="1"/>
  <c r="Q180" i="1" s="1"/>
  <c r="AF179" i="1"/>
  <c r="AA179" i="1"/>
  <c r="AM179" i="1" s="1"/>
  <c r="AN179" i="1" s="1"/>
  <c r="AO179" i="1" s="1"/>
  <c r="P179" i="1"/>
  <c r="Q179" i="1" s="1"/>
  <c r="AF178" i="1"/>
  <c r="AA178" i="1"/>
  <c r="AM178" i="1" s="1"/>
  <c r="AN178" i="1" s="1"/>
  <c r="AO178" i="1" s="1"/>
  <c r="P178" i="1"/>
  <c r="Q178" i="1" s="1"/>
  <c r="AA177" i="1"/>
  <c r="AM177" i="1" s="1"/>
  <c r="AN177" i="1" s="1"/>
  <c r="P177" i="1"/>
  <c r="Q177" i="1" s="1"/>
  <c r="AF176" i="1"/>
  <c r="AA176" i="1"/>
  <c r="AM176" i="1" s="1"/>
  <c r="AN176" i="1" s="1"/>
  <c r="P176" i="1"/>
  <c r="AF174" i="1"/>
  <c r="AF173" i="1"/>
  <c r="AF172" i="1"/>
  <c r="AA172" i="1"/>
  <c r="AM172" i="1" s="1"/>
  <c r="Q172" i="1"/>
  <c r="AF171" i="1"/>
  <c r="AA171" i="1"/>
  <c r="AM171" i="1" s="1"/>
  <c r="AN171" i="1" s="1"/>
  <c r="AO171" i="1" s="1"/>
  <c r="P171" i="1"/>
  <c r="O171" i="1"/>
  <c r="AF170" i="1"/>
  <c r="AA170" i="1"/>
  <c r="AM170" i="1" s="1"/>
  <c r="AN170" i="1" s="1"/>
  <c r="P170" i="1"/>
  <c r="Q170" i="1" s="1"/>
  <c r="AF169" i="1"/>
  <c r="AA169" i="1"/>
  <c r="AM169" i="1" s="1"/>
  <c r="AN169" i="1" s="1"/>
  <c r="AO169" i="1" s="1"/>
  <c r="P169" i="1"/>
  <c r="AF168" i="1"/>
  <c r="AA168" i="1"/>
  <c r="AM168" i="1" s="1"/>
  <c r="AN168" i="1" s="1"/>
  <c r="AO168" i="1" s="1"/>
  <c r="Q168" i="1"/>
  <c r="R168" i="1" s="1"/>
  <c r="AF167" i="1"/>
  <c r="AA167" i="1"/>
  <c r="AM167" i="1" s="1"/>
  <c r="AN167" i="1" s="1"/>
  <c r="AO167" i="1" s="1"/>
  <c r="Q167" i="1"/>
  <c r="P167" i="1"/>
  <c r="AF166" i="1"/>
  <c r="AA166" i="1"/>
  <c r="AM166" i="1" s="1"/>
  <c r="AN166" i="1" s="1"/>
  <c r="AO166" i="1" s="1"/>
  <c r="Q166" i="1"/>
  <c r="P166" i="1"/>
  <c r="AF165" i="1"/>
  <c r="AA165" i="1"/>
  <c r="AM165" i="1" s="1"/>
  <c r="AN165" i="1" s="1"/>
  <c r="AO165" i="1" s="1"/>
  <c r="P165" i="1"/>
  <c r="AF164" i="1"/>
  <c r="AA164" i="1"/>
  <c r="AM164" i="1" s="1"/>
  <c r="AN164" i="1" s="1"/>
  <c r="AO164" i="1" s="1"/>
  <c r="AF163" i="1"/>
  <c r="AA163" i="1"/>
  <c r="AM163" i="1" s="1"/>
  <c r="AN163" i="1" s="1"/>
  <c r="AO163" i="1" s="1"/>
  <c r="AF162" i="1"/>
  <c r="AA162" i="1"/>
  <c r="AM162" i="1" s="1"/>
  <c r="AN162" i="1" s="1"/>
  <c r="AO162" i="1" s="1"/>
  <c r="P162" i="1"/>
  <c r="Q162" i="1" s="1"/>
  <c r="AF161" i="1"/>
  <c r="AA161" i="1"/>
  <c r="AM161" i="1" s="1"/>
  <c r="AN161" i="1" s="1"/>
  <c r="AO161" i="1" s="1"/>
  <c r="P161" i="1"/>
  <c r="Q161" i="1" s="1"/>
  <c r="AF160" i="1"/>
  <c r="AA160" i="1"/>
  <c r="AM160" i="1" s="1"/>
  <c r="AN160" i="1" s="1"/>
  <c r="P160" i="1"/>
  <c r="Q160" i="1" s="1"/>
  <c r="AN159" i="1"/>
  <c r="AO159" i="1" s="1"/>
  <c r="AF159" i="1"/>
  <c r="P159" i="1"/>
  <c r="Q159" i="1" s="1"/>
  <c r="AF158" i="1"/>
  <c r="AA158" i="1"/>
  <c r="AM158" i="1" s="1"/>
  <c r="AN158" i="1" s="1"/>
  <c r="AO158" i="1" s="1"/>
  <c r="P158" i="1"/>
  <c r="AF157" i="1"/>
  <c r="AA157" i="1"/>
  <c r="AM157" i="1" s="1"/>
  <c r="AN157" i="1" s="1"/>
  <c r="AO157" i="1" s="1"/>
  <c r="P157" i="1"/>
  <c r="Q157" i="1" s="1"/>
  <c r="AF156" i="1"/>
  <c r="AA156" i="1"/>
  <c r="AF154" i="1"/>
  <c r="AA154" i="1"/>
  <c r="AM154" i="1" s="1"/>
  <c r="AN154" i="1" s="1"/>
  <c r="P154" i="1"/>
  <c r="R154" i="1" s="1"/>
  <c r="AF153" i="1"/>
  <c r="AA153" i="1"/>
  <c r="AM153" i="1" s="1"/>
  <c r="AN153" i="1" s="1"/>
  <c r="P153" i="1"/>
  <c r="Q153" i="1" s="1"/>
  <c r="AM152" i="1"/>
  <c r="AN152" i="1" s="1"/>
  <c r="AF152" i="1"/>
  <c r="R152" i="1"/>
  <c r="AN149" i="1"/>
  <c r="AO149" i="1" s="1"/>
  <c r="AF149" i="1"/>
  <c r="P149" i="1"/>
  <c r="Q149" i="1" s="1"/>
  <c r="AF148" i="1"/>
  <c r="AA148" i="1"/>
  <c r="AM148" i="1" s="1"/>
  <c r="AN148" i="1" s="1"/>
  <c r="AO148" i="1" s="1"/>
  <c r="P148" i="1"/>
  <c r="AF147" i="1"/>
  <c r="AA147" i="1"/>
  <c r="AM147" i="1" s="1"/>
  <c r="AN147" i="1" s="1"/>
  <c r="P147" i="1"/>
  <c r="Q147" i="1" s="1"/>
  <c r="AF146" i="1"/>
  <c r="AA146" i="1"/>
  <c r="AM146" i="1" s="1"/>
  <c r="AN146" i="1" s="1"/>
  <c r="P146" i="1"/>
  <c r="Q146" i="1" s="1"/>
  <c r="AF145" i="1"/>
  <c r="AA145" i="1"/>
  <c r="AM145" i="1" s="1"/>
  <c r="AN145" i="1" s="1"/>
  <c r="P145" i="1"/>
  <c r="Q145" i="1" s="1"/>
  <c r="AF144" i="1"/>
  <c r="O144" i="1"/>
  <c r="P144" i="1" s="1"/>
  <c r="Q144" i="1" s="1"/>
  <c r="AF143" i="1"/>
  <c r="P143" i="1"/>
  <c r="R143" i="1" s="1"/>
  <c r="AF142" i="1"/>
  <c r="AA142" i="1"/>
  <c r="AM142" i="1" s="1"/>
  <c r="AN142" i="1" s="1"/>
  <c r="P142" i="1"/>
  <c r="Q142" i="1" s="1"/>
  <c r="AO141" i="1"/>
  <c r="AF141" i="1"/>
  <c r="P141" i="1"/>
  <c r="R141" i="1" s="1"/>
  <c r="AO140" i="1"/>
  <c r="AF140" i="1"/>
  <c r="P140" i="1"/>
  <c r="Q140" i="1" s="1"/>
  <c r="AF139" i="1"/>
  <c r="AA139" i="1"/>
  <c r="AM139" i="1" s="1"/>
  <c r="AN139" i="1" s="1"/>
  <c r="AO139" i="1" s="1"/>
  <c r="Q139" i="1"/>
  <c r="AF137" i="1"/>
  <c r="AA137" i="1"/>
  <c r="O137" i="1"/>
  <c r="P137" i="1" s="1"/>
  <c r="R137" i="1" s="1"/>
  <c r="AF136" i="1"/>
  <c r="AA136" i="1"/>
  <c r="P136" i="1"/>
  <c r="R136" i="1" s="1"/>
  <c r="AF135" i="1"/>
  <c r="AA135" i="1"/>
  <c r="AM135" i="1" s="1"/>
  <c r="P135" i="1"/>
  <c r="R135" i="1" s="1"/>
  <c r="AF134" i="1"/>
  <c r="AA134" i="1"/>
  <c r="P134" i="1"/>
  <c r="R134" i="1" s="1"/>
  <c r="AF133" i="1"/>
  <c r="AA133" i="1"/>
  <c r="AM133" i="1" s="1"/>
  <c r="P133" i="1"/>
  <c r="R133" i="1" s="1"/>
  <c r="O133" i="1"/>
  <c r="AF132" i="1"/>
  <c r="AA132" i="1"/>
  <c r="P132" i="1"/>
  <c r="R132" i="1" s="1"/>
  <c r="AF131" i="1"/>
  <c r="AA131" i="1"/>
  <c r="AM131" i="1" s="1"/>
  <c r="O131" i="1"/>
  <c r="P131" i="1" s="1"/>
  <c r="R131" i="1" s="1"/>
  <c r="AF130" i="1"/>
  <c r="AA130" i="1"/>
  <c r="O130" i="1"/>
  <c r="P130" i="1" s="1"/>
  <c r="R130" i="1" s="1"/>
  <c r="AF129" i="1"/>
  <c r="AA129" i="1"/>
  <c r="AM129" i="1" s="1"/>
  <c r="P129" i="1"/>
  <c r="R129" i="1" s="1"/>
  <c r="O129" i="1"/>
  <c r="AF128" i="1"/>
  <c r="AA128" i="1"/>
  <c r="P128" i="1"/>
  <c r="R128" i="1" s="1"/>
  <c r="AF127" i="1"/>
  <c r="AA127" i="1"/>
  <c r="AM127" i="1" s="1"/>
  <c r="P127" i="1"/>
  <c r="R127" i="1" s="1"/>
  <c r="AF126" i="1"/>
  <c r="AA126" i="1"/>
  <c r="P126" i="1"/>
  <c r="R126" i="1" s="1"/>
  <c r="AF125" i="1"/>
  <c r="AA125" i="1"/>
  <c r="AM125" i="1" s="1"/>
  <c r="P125" i="1"/>
  <c r="R125" i="1" s="1"/>
  <c r="O125" i="1"/>
  <c r="AF124" i="1"/>
  <c r="AA124" i="1"/>
  <c r="P124" i="1"/>
  <c r="R124" i="1" s="1"/>
  <c r="O124" i="1"/>
  <c r="AF123" i="1"/>
  <c r="AA123" i="1"/>
  <c r="AM123" i="1" s="1"/>
  <c r="O123" i="1"/>
  <c r="P123" i="1" s="1"/>
  <c r="R123" i="1" s="1"/>
  <c r="AF122" i="1"/>
  <c r="AA122" i="1"/>
  <c r="P122" i="1"/>
  <c r="R122" i="1" s="1"/>
  <c r="O122" i="1"/>
  <c r="AF120" i="1"/>
  <c r="AA120" i="1"/>
  <c r="O120" i="1"/>
  <c r="P120" i="1" s="1"/>
  <c r="R120" i="1" s="1"/>
  <c r="AF119" i="1"/>
  <c r="AA119" i="1"/>
  <c r="AM119" i="1" s="1"/>
  <c r="P119" i="1"/>
  <c r="R119" i="1" s="1"/>
  <c r="O119" i="1"/>
  <c r="AF118" i="1"/>
  <c r="AA118" i="1"/>
  <c r="O118" i="1"/>
  <c r="P118" i="1" s="1"/>
  <c r="R118" i="1" s="1"/>
  <c r="AF116" i="1"/>
  <c r="AA116" i="1"/>
  <c r="P116" i="1"/>
  <c r="R116" i="1" s="1"/>
  <c r="AF115" i="1"/>
  <c r="AA115" i="1"/>
  <c r="AM115" i="1" s="1"/>
  <c r="P115" i="1"/>
  <c r="R115" i="1" s="1"/>
  <c r="O115" i="1"/>
  <c r="AF114" i="1"/>
  <c r="AA114" i="1"/>
  <c r="O114" i="1"/>
  <c r="P114" i="1" s="1"/>
  <c r="R114" i="1" s="1"/>
  <c r="AF113" i="1"/>
  <c r="AA113" i="1"/>
  <c r="AM113" i="1" s="1"/>
  <c r="P113" i="1"/>
  <c r="R113" i="1" s="1"/>
  <c r="AF112" i="1"/>
  <c r="AA112" i="1"/>
  <c r="P112" i="1"/>
  <c r="R112" i="1" s="1"/>
  <c r="O112" i="1"/>
  <c r="AF111" i="1"/>
  <c r="AA111" i="1"/>
  <c r="AM111" i="1" s="1"/>
  <c r="O111" i="1"/>
  <c r="P111" i="1" s="1"/>
  <c r="R111" i="1" s="1"/>
  <c r="AF110" i="1"/>
  <c r="AA110" i="1"/>
  <c r="O110" i="1"/>
  <c r="P110" i="1" s="1"/>
  <c r="R110" i="1" s="1"/>
  <c r="AF109" i="1"/>
  <c r="AA109" i="1"/>
  <c r="AM109" i="1" s="1"/>
  <c r="O109" i="1"/>
  <c r="P109" i="1" s="1"/>
  <c r="R109" i="1" s="1"/>
  <c r="AF108" i="1"/>
  <c r="AA108" i="1"/>
  <c r="O108" i="1"/>
  <c r="P108" i="1" s="1"/>
  <c r="R108" i="1" s="1"/>
  <c r="AF107" i="1"/>
  <c r="AA107" i="1"/>
  <c r="AM107" i="1" s="1"/>
  <c r="P107" i="1"/>
  <c r="R107" i="1" s="1"/>
  <c r="AF106" i="1"/>
  <c r="AA106" i="1"/>
  <c r="P106" i="1"/>
  <c r="R106" i="1" s="1"/>
  <c r="O106" i="1"/>
  <c r="AF105" i="1"/>
  <c r="AA105" i="1"/>
  <c r="AM105" i="1" s="1"/>
  <c r="O105" i="1"/>
  <c r="P105" i="1" s="1"/>
  <c r="R105" i="1" s="1"/>
  <c r="AF104" i="1"/>
  <c r="AA104" i="1"/>
  <c r="O104" i="1"/>
  <c r="P104" i="1" s="1"/>
  <c r="R104" i="1" s="1"/>
  <c r="AF103" i="1"/>
  <c r="AA103" i="1"/>
  <c r="AM103" i="1" s="1"/>
  <c r="P103" i="1"/>
  <c r="R103" i="1" s="1"/>
  <c r="O103" i="1"/>
  <c r="AF102" i="1"/>
  <c r="AA102" i="1"/>
  <c r="P102" i="1"/>
  <c r="R102" i="1" s="1"/>
  <c r="O102" i="1"/>
  <c r="AF101" i="1"/>
  <c r="AA101" i="1"/>
  <c r="AM101" i="1" s="1"/>
  <c r="P101" i="1"/>
  <c r="R101" i="1" s="1"/>
  <c r="O101" i="1"/>
  <c r="AF100" i="1"/>
  <c r="AA100" i="1"/>
  <c r="P100" i="1"/>
  <c r="R100" i="1" s="1"/>
  <c r="O100" i="1"/>
  <c r="AF99" i="1"/>
  <c r="AA99" i="1"/>
  <c r="AM99" i="1" s="1"/>
  <c r="P99" i="1"/>
  <c r="R99" i="1" s="1"/>
  <c r="AF98" i="1"/>
  <c r="AA98" i="1"/>
  <c r="O98" i="1"/>
  <c r="P98" i="1" s="1"/>
  <c r="R98" i="1" s="1"/>
  <c r="AF97" i="1"/>
  <c r="AA97" i="1"/>
  <c r="AM97" i="1" s="1"/>
  <c r="P97" i="1"/>
  <c r="R97" i="1" s="1"/>
  <c r="O97" i="1"/>
  <c r="AF96" i="1"/>
  <c r="AA96" i="1"/>
  <c r="P96" i="1"/>
  <c r="R96" i="1" s="1"/>
  <c r="AF95" i="1"/>
  <c r="AA95" i="1"/>
  <c r="AM95" i="1" s="1"/>
  <c r="O95" i="1"/>
  <c r="P95" i="1" s="1"/>
  <c r="R95" i="1" s="1"/>
  <c r="AF94" i="1"/>
  <c r="AA94" i="1"/>
  <c r="P94" i="1"/>
  <c r="R94" i="1" s="1"/>
  <c r="O94" i="1"/>
  <c r="AF93" i="1"/>
  <c r="AA93" i="1"/>
  <c r="AM93" i="1" s="1"/>
  <c r="P93" i="1"/>
  <c r="R93" i="1" s="1"/>
  <c r="AF92" i="1"/>
  <c r="AA92" i="1"/>
  <c r="O92" i="1"/>
  <c r="P92" i="1" s="1"/>
  <c r="R92" i="1" s="1"/>
  <c r="AF91" i="1"/>
  <c r="AA91" i="1"/>
  <c r="AM91" i="1" s="1"/>
  <c r="P91" i="1"/>
  <c r="R91" i="1" s="1"/>
  <c r="O91" i="1"/>
  <c r="AF90" i="1"/>
  <c r="AA90" i="1"/>
  <c r="P90" i="1"/>
  <c r="R90" i="1" s="1"/>
  <c r="O90" i="1"/>
  <c r="AF89" i="1"/>
  <c r="AA89" i="1"/>
  <c r="AM89" i="1" s="1"/>
  <c r="P89" i="1"/>
  <c r="R89" i="1" s="1"/>
  <c r="AF88" i="1"/>
  <c r="AA88" i="1"/>
  <c r="P88" i="1"/>
  <c r="R88" i="1" s="1"/>
  <c r="AF87" i="1"/>
  <c r="AA87" i="1"/>
  <c r="AM87" i="1" s="1"/>
  <c r="P87" i="1"/>
  <c r="R87" i="1" s="1"/>
  <c r="AF86" i="1"/>
  <c r="AA86" i="1"/>
  <c r="P86" i="1"/>
  <c r="R86" i="1" s="1"/>
  <c r="O86" i="1"/>
  <c r="AF85" i="1"/>
  <c r="AA85" i="1"/>
  <c r="AM85" i="1" s="1"/>
  <c r="O85" i="1"/>
  <c r="P85" i="1" s="1"/>
  <c r="R85" i="1" s="1"/>
  <c r="AF84" i="1"/>
  <c r="AA84" i="1"/>
  <c r="O84" i="1"/>
  <c r="P84" i="1" s="1"/>
  <c r="R84" i="1" s="1"/>
  <c r="AF83" i="1"/>
  <c r="AM83" i="1"/>
  <c r="AN83" i="1" s="1"/>
  <c r="AO83" i="1" s="1"/>
  <c r="P83" i="1"/>
  <c r="R83" i="1" s="1"/>
  <c r="P82" i="1"/>
  <c r="R82" i="1" s="1"/>
  <c r="AF81" i="1"/>
  <c r="AA81" i="1"/>
  <c r="AM81" i="1" s="1"/>
  <c r="P81" i="1"/>
  <c r="R81" i="1" s="1"/>
  <c r="O81" i="1"/>
  <c r="AF80" i="1"/>
  <c r="AA80" i="1"/>
  <c r="P80" i="1"/>
  <c r="R80" i="1" s="1"/>
  <c r="O80" i="1"/>
  <c r="AF79" i="1"/>
  <c r="AA79" i="1"/>
  <c r="AM79" i="1" s="1"/>
  <c r="P79" i="1"/>
  <c r="R79" i="1" s="1"/>
  <c r="AF78" i="1"/>
  <c r="AA78" i="1"/>
  <c r="P78" i="1"/>
  <c r="R78" i="1" s="1"/>
  <c r="AF77" i="1"/>
  <c r="AA77" i="1"/>
  <c r="AM77" i="1" s="1"/>
  <c r="P77" i="1"/>
  <c r="R77" i="1" s="1"/>
  <c r="AF76" i="1"/>
  <c r="AA76" i="1"/>
  <c r="P76" i="1"/>
  <c r="R76" i="1" s="1"/>
  <c r="O76" i="1"/>
  <c r="AF75" i="1"/>
  <c r="AA75" i="1"/>
  <c r="AM75" i="1" s="1"/>
  <c r="O75" i="1"/>
  <c r="P75" i="1" s="1"/>
  <c r="R75" i="1" s="1"/>
  <c r="AF74" i="1"/>
  <c r="AA74" i="1"/>
  <c r="AM74" i="1" s="1"/>
  <c r="P74" i="1"/>
  <c r="R74" i="1" s="1"/>
  <c r="O74" i="1"/>
  <c r="AF73" i="1"/>
  <c r="AA73" i="1"/>
  <c r="AM73" i="1" s="1"/>
  <c r="O73" i="1"/>
  <c r="P73" i="1" s="1"/>
  <c r="R73" i="1" s="1"/>
  <c r="AF72" i="1"/>
  <c r="AM72" i="1"/>
  <c r="P72" i="1"/>
  <c r="R72" i="1" s="1"/>
  <c r="AF71" i="1"/>
  <c r="AA71" i="1"/>
  <c r="AM71" i="1" s="1"/>
  <c r="O71" i="1"/>
  <c r="P71" i="1" s="1"/>
  <c r="R71" i="1" s="1"/>
  <c r="AF70" i="1"/>
  <c r="AA70" i="1"/>
  <c r="AM70" i="1" s="1"/>
  <c r="P70" i="1"/>
  <c r="R70" i="1" s="1"/>
  <c r="O70" i="1"/>
  <c r="AF69" i="1"/>
  <c r="AA69" i="1"/>
  <c r="AM69" i="1" s="1"/>
  <c r="O69" i="1"/>
  <c r="P69" i="1" s="1"/>
  <c r="R69" i="1" s="1"/>
  <c r="AF68" i="1"/>
  <c r="AA68" i="1"/>
  <c r="AM68" i="1" s="1"/>
  <c r="P68" i="1"/>
  <c r="R68" i="1" s="1"/>
  <c r="O68" i="1"/>
  <c r="AF67" i="1"/>
  <c r="AA67" i="1"/>
  <c r="AM67" i="1" s="1"/>
  <c r="O67" i="1"/>
  <c r="P67" i="1" s="1"/>
  <c r="R67" i="1" s="1"/>
  <c r="AF66" i="1"/>
  <c r="AA66" i="1"/>
  <c r="AM66" i="1" s="1"/>
  <c r="AN66" i="1" s="1"/>
  <c r="AO66" i="1" s="1"/>
  <c r="P66" i="1"/>
  <c r="Q66" i="1" s="1"/>
  <c r="P65" i="1"/>
  <c r="Q65" i="1" s="1"/>
  <c r="AF61" i="1"/>
  <c r="AA61" i="1"/>
  <c r="AM61" i="1" s="1"/>
  <c r="AN61" i="1" s="1"/>
  <c r="AO61" i="1" s="1"/>
  <c r="AF60" i="1"/>
  <c r="AA60" i="1"/>
  <c r="AM60" i="1" s="1"/>
  <c r="AN60" i="1" s="1"/>
  <c r="AO60" i="1" s="1"/>
  <c r="Q60" i="1"/>
  <c r="AF59" i="1"/>
  <c r="AA59" i="1"/>
  <c r="AM59" i="1" s="1"/>
  <c r="AN59" i="1" s="1"/>
  <c r="P59" i="1"/>
  <c r="Q59" i="1" s="1"/>
  <c r="AF58" i="1"/>
  <c r="AA58" i="1"/>
  <c r="AM58" i="1" s="1"/>
  <c r="AN58" i="1" s="1"/>
  <c r="AO58" i="1" s="1"/>
  <c r="P58" i="1"/>
  <c r="Q58" i="1" s="1"/>
  <c r="AF57" i="1"/>
  <c r="AA57" i="1"/>
  <c r="AM57" i="1" s="1"/>
  <c r="AN57" i="1" s="1"/>
  <c r="AO57" i="1" s="1"/>
  <c r="P57" i="1"/>
  <c r="Q57" i="1" s="1"/>
  <c r="AF56" i="1"/>
  <c r="AA56" i="1"/>
  <c r="AM56" i="1" s="1"/>
  <c r="AN56" i="1" s="1"/>
  <c r="AO56" i="1" s="1"/>
  <c r="P56" i="1"/>
  <c r="Q56" i="1" s="1"/>
  <c r="AF53" i="1"/>
  <c r="AA53" i="1"/>
  <c r="AM53" i="1" s="1"/>
  <c r="AN53" i="1" s="1"/>
  <c r="AO53" i="1" s="1"/>
  <c r="AF52" i="1"/>
  <c r="AA52" i="1"/>
  <c r="AM52" i="1" s="1"/>
  <c r="AN52" i="1" s="1"/>
  <c r="AO52" i="1" s="1"/>
  <c r="P52" i="1"/>
  <c r="Q52" i="1" s="1"/>
  <c r="AF51" i="1"/>
  <c r="AA51" i="1"/>
  <c r="AM51" i="1" s="1"/>
  <c r="AN51" i="1" s="1"/>
  <c r="AO51" i="1" s="1"/>
  <c r="P51" i="1"/>
  <c r="Q51" i="1" s="1"/>
  <c r="AF50" i="1"/>
  <c r="AA50" i="1"/>
  <c r="AM50" i="1" s="1"/>
  <c r="AN50" i="1" s="1"/>
  <c r="AO50" i="1" s="1"/>
  <c r="P50" i="1"/>
  <c r="Q50" i="1" s="1"/>
  <c r="AF49" i="1"/>
  <c r="AA49" i="1"/>
  <c r="AM49" i="1" s="1"/>
  <c r="AN49" i="1" s="1"/>
  <c r="AO49" i="1" s="1"/>
  <c r="P49" i="1"/>
  <c r="Q49" i="1" s="1"/>
  <c r="AF48" i="1"/>
  <c r="AA48" i="1"/>
  <c r="AM48" i="1" s="1"/>
  <c r="AN48" i="1" s="1"/>
  <c r="AO48" i="1" s="1"/>
  <c r="P48" i="1"/>
  <c r="Q48" i="1" s="1"/>
  <c r="AF32" i="1"/>
  <c r="AA32" i="1"/>
  <c r="AM32" i="1" s="1"/>
  <c r="AN32" i="1" s="1"/>
  <c r="AO32" i="1" s="1"/>
  <c r="AF31" i="1"/>
  <c r="AA31" i="1"/>
  <c r="AM31" i="1" s="1"/>
  <c r="AN31" i="1" s="1"/>
  <c r="AO31" i="1" s="1"/>
  <c r="P31" i="1"/>
  <c r="Q31" i="1" s="1"/>
  <c r="AF30" i="1"/>
  <c r="AA30" i="1"/>
  <c r="AM30" i="1" s="1"/>
  <c r="AN30" i="1" s="1"/>
  <c r="AO30" i="1" s="1"/>
  <c r="P30" i="1"/>
  <c r="Q30" i="1" s="1"/>
  <c r="AF29" i="1"/>
  <c r="AA29" i="1"/>
  <c r="AM29" i="1" s="1"/>
  <c r="AN29" i="1" s="1"/>
  <c r="AO29" i="1" s="1"/>
  <c r="P29" i="1"/>
  <c r="Q29" i="1" s="1"/>
  <c r="AF28" i="1"/>
  <c r="AA28" i="1"/>
  <c r="AM28" i="1" s="1"/>
  <c r="AN28" i="1" s="1"/>
  <c r="AO28" i="1" s="1"/>
  <c r="P28" i="1"/>
  <c r="Q28" i="1" s="1"/>
  <c r="AF27" i="1"/>
  <c r="AA27" i="1"/>
  <c r="AM27" i="1" s="1"/>
  <c r="AN27" i="1" s="1"/>
  <c r="AO27" i="1" s="1"/>
  <c r="P27" i="1"/>
  <c r="Q27" i="1" s="1"/>
  <c r="AF26" i="1"/>
  <c r="AA26" i="1"/>
  <c r="AM26" i="1" s="1"/>
  <c r="AN26" i="1" s="1"/>
  <c r="AO26" i="1" s="1"/>
  <c r="P26" i="1"/>
  <c r="Q26" i="1" s="1"/>
  <c r="AF25" i="1"/>
  <c r="AA25" i="1"/>
  <c r="AM25" i="1" s="1"/>
  <c r="AN25" i="1" s="1"/>
  <c r="AO25" i="1" s="1"/>
  <c r="P25" i="1"/>
  <c r="Q25" i="1" s="1"/>
  <c r="AF24" i="1"/>
  <c r="AA24" i="1"/>
  <c r="AM24" i="1" s="1"/>
  <c r="AN24" i="1" s="1"/>
  <c r="AO24" i="1" s="1"/>
  <c r="P24" i="1"/>
  <c r="Q24" i="1" s="1"/>
  <c r="AF23" i="1"/>
  <c r="AA23" i="1"/>
  <c r="AM23" i="1" s="1"/>
  <c r="AN23" i="1" s="1"/>
  <c r="AO23" i="1" s="1"/>
  <c r="P23" i="1"/>
  <c r="Q23" i="1" s="1"/>
  <c r="AF22" i="1"/>
  <c r="AA22" i="1"/>
  <c r="AM22" i="1" s="1"/>
  <c r="AN22" i="1" s="1"/>
  <c r="AO22" i="1" s="1"/>
  <c r="P22" i="1"/>
  <c r="Q22" i="1" s="1"/>
  <c r="AF21" i="1"/>
  <c r="AA21" i="1"/>
  <c r="AM21" i="1" s="1"/>
  <c r="AN21" i="1" s="1"/>
  <c r="AO21" i="1" s="1"/>
  <c r="P21" i="1"/>
  <c r="Q21" i="1" s="1"/>
  <c r="AF20" i="1"/>
  <c r="AA20" i="1"/>
  <c r="AM20" i="1" s="1"/>
  <c r="AN20" i="1" s="1"/>
  <c r="AO20" i="1" s="1"/>
  <c r="P20" i="1"/>
  <c r="Q20" i="1" s="1"/>
  <c r="AF19" i="1"/>
  <c r="AA19" i="1"/>
  <c r="AM19" i="1" s="1"/>
  <c r="AN19" i="1" s="1"/>
  <c r="AO19" i="1" s="1"/>
  <c r="P19" i="1"/>
  <c r="Q19" i="1" s="1"/>
  <c r="AO18" i="1"/>
  <c r="AF18" i="1"/>
  <c r="AA18" i="1"/>
  <c r="AM18" i="1" s="1"/>
  <c r="P18" i="1"/>
  <c r="R18" i="1" s="1"/>
  <c r="AO17" i="1"/>
  <c r="AF17" i="1"/>
  <c r="AA17" i="1"/>
  <c r="AM17" i="1" s="1"/>
  <c r="P17" i="1"/>
  <c r="R17" i="1" s="1"/>
  <c r="AO16" i="1"/>
  <c r="AF16" i="1"/>
  <c r="AA16" i="1"/>
  <c r="AM16" i="1" s="1"/>
  <c r="P16" i="1"/>
  <c r="R16" i="1" s="1"/>
  <c r="AO15" i="1"/>
  <c r="AF15" i="1"/>
  <c r="AA15" i="1"/>
  <c r="AM15" i="1" s="1"/>
  <c r="P15" i="1"/>
  <c r="R15" i="1" s="1"/>
  <c r="AO14" i="1"/>
  <c r="AF14" i="1"/>
  <c r="AA14" i="1"/>
  <c r="AM14" i="1" s="1"/>
  <c r="P14" i="1"/>
  <c r="R14" i="1" s="1"/>
  <c r="AO13" i="1"/>
  <c r="AF13" i="1"/>
  <c r="AA13" i="1"/>
  <c r="AM13" i="1" s="1"/>
  <c r="P13" i="1"/>
  <c r="R13" i="1" s="1"/>
  <c r="AO12" i="1"/>
  <c r="AF12" i="1"/>
  <c r="AA12" i="1"/>
  <c r="AM12" i="1" s="1"/>
  <c r="P12" i="1"/>
  <c r="R12" i="1" s="1"/>
  <c r="AO11" i="1"/>
  <c r="AF11" i="1"/>
  <c r="AA11" i="1"/>
  <c r="AM11" i="1" s="1"/>
  <c r="P11" i="1"/>
  <c r="R11" i="1" s="1"/>
  <c r="AO10" i="1"/>
  <c r="AF10" i="1"/>
  <c r="AA10" i="1"/>
  <c r="AM10" i="1" s="1"/>
  <c r="P10" i="1"/>
  <c r="R10" i="1" s="1"/>
  <c r="AO9" i="1"/>
  <c r="AF9" i="1"/>
  <c r="AA9" i="1"/>
  <c r="AM9" i="1" s="1"/>
  <c r="P9" i="1"/>
  <c r="R9" i="1" s="1"/>
  <c r="AO317" i="1" l="1"/>
  <c r="AN282" i="1"/>
  <c r="AN321" i="1"/>
  <c r="AO323" i="1"/>
  <c r="AN323" i="1"/>
  <c r="Q171" i="1"/>
  <c r="R171" i="1" s="1"/>
  <c r="Q169" i="1"/>
  <c r="R169" i="1" s="1"/>
  <c r="Q176" i="1"/>
  <c r="R176" i="1" s="1"/>
  <c r="AO315" i="1"/>
  <c r="AN315" i="1"/>
  <c r="AO316" i="1"/>
  <c r="AN318" i="1"/>
  <c r="AO318" i="1"/>
  <c r="Q225" i="1"/>
  <c r="R225" i="1" s="1"/>
  <c r="AO296" i="1"/>
  <c r="AO298" i="1"/>
  <c r="AN298" i="1"/>
  <c r="AO319" i="1"/>
  <c r="AN319" i="1"/>
  <c r="AO320" i="1"/>
  <c r="AN322" i="1"/>
  <c r="AO322" i="1"/>
  <c r="AN347" i="1"/>
  <c r="AO347" i="1"/>
  <c r="O3" i="2"/>
  <c r="P17" i="2"/>
  <c r="R17" i="2" s="1"/>
  <c r="AN356" i="1"/>
  <c r="AO356" i="1"/>
</calcChain>
</file>

<file path=xl/sharedStrings.xml><?xml version="1.0" encoding="utf-8"?>
<sst xmlns="http://schemas.openxmlformats.org/spreadsheetml/2006/main" count="10477" uniqueCount="2050">
  <si>
    <t xml:space="preserve"> План закупки</t>
  </si>
  <si>
    <t>Код вида деятельности</t>
  </si>
  <si>
    <t>Номер закупки</t>
  </si>
  <si>
    <t>Подразделение/предприятие-потребитель продукции</t>
  </si>
  <si>
    <t>Вид закупаемой продукции</t>
  </si>
  <si>
    <t>Номер лота</t>
  </si>
  <si>
    <t>Наименование лота</t>
  </si>
  <si>
    <t>Код по ОКВЭД 2</t>
  </si>
  <si>
    <t>Код по ОКПД 2</t>
  </si>
  <si>
    <t>Наличие условий о субьектах малого и среднего предпринимательства в конкурсной/закупочной документации</t>
  </si>
  <si>
    <t>Категория закупки, которая не учитывается при расчёте совокупного годового стоимостного объёма договоров</t>
  </si>
  <si>
    <t>Признак закупки инновационной и высокотехнологичной продукции (Да/Нет)</t>
  </si>
  <si>
    <t>Категория закупки, которая не учитывается при расчете ФКПЭ (доля договоров в эл. форме)</t>
  </si>
  <si>
    <t>Документ, на основании которого определена планируемая цена закупки</t>
  </si>
  <si>
    <t>Планируемая начальная (предельная) цена лота по извещению/уведомлению, тыс. руб. (без учета НДС)</t>
  </si>
  <si>
    <t>Планируемая начальная (предельная) цена лота по извещению/уведомлению, тыс. руб. (с учетом НДС)</t>
  </si>
  <si>
    <t>Объёмы оплаты долгосрочного договора по годам, тыс. рублей с НДС</t>
  </si>
  <si>
    <t>Планируемый способ закупки</t>
  </si>
  <si>
    <t>Организатор закупки</t>
  </si>
  <si>
    <t>Вид закупки (электронная/неэлектронная)</t>
  </si>
  <si>
    <t>Планируемая дата размещения извещения о начале закупочной процедуры/заключения договора у ЕП (ЗПП)
(чч.мм.гггг)</t>
  </si>
  <si>
    <t>Планируемая дата подведения итогов по закупочной процедуре/заключения договора у ЕП (ЗПП)
(чч.мм.гггг)</t>
  </si>
  <si>
    <t>Сведения о закупке у ЕП</t>
  </si>
  <si>
    <t>Условия договора</t>
  </si>
  <si>
    <t>Год под обеспечение потребности которого планируется данная закупка</t>
  </si>
  <si>
    <t>Дополнительная информация по закупке</t>
  </si>
  <si>
    <t>Данные из утвержденной инвестиционной программы</t>
  </si>
  <si>
    <t>Объем финансового обеспечения закупки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t>
  </si>
  <si>
    <t>Код целевой статьи расходов, код вида расходов</t>
  </si>
  <si>
    <t>Примечание</t>
  </si>
  <si>
    <t>Строка в ЕИС</t>
  </si>
  <si>
    <t>Юридическое лицо</t>
  </si>
  <si>
    <t>Филиал/подразделение</t>
  </si>
  <si>
    <t>Основание для проведения закупки у ЕП (пункт ЕСЗ ПАО "Россети")</t>
  </si>
  <si>
    <t>Наименование контрагента</t>
  </si>
  <si>
    <t>ИНН</t>
  </si>
  <si>
    <t>КПП</t>
  </si>
  <si>
    <t>Предмет договора</t>
  </si>
  <si>
    <t>Минимально необходимые требования, предъявляемые к закупаемым товарам (работам, услугам)</t>
  </si>
  <si>
    <t>Единица измерения</t>
  </si>
  <si>
    <t>Сведения о количестве (объеме) - количество единиц измерения</t>
  </si>
  <si>
    <t>Регион поставки товаров (выполнения работ, оказания услуг)</t>
  </si>
  <si>
    <t>Плановая дата заключения договора (чч.мм.гггг)</t>
  </si>
  <si>
    <t>Планируемая дата начала поставки товаров, выполнения работ, услуг (чч.мм.гггг)</t>
  </si>
  <si>
    <t>Планируемая дата окончания поставки товаров, выполнения работ, услуг (чч.мм.гггг)</t>
  </si>
  <si>
    <t>статус ИПР</t>
  </si>
  <si>
    <t>наименование инвестиционного проекта (группы инвестиционных проектов)</t>
  </si>
  <si>
    <t>идентификатор инвестиционного проекта</t>
  </si>
  <si>
    <t>год начала  реализации инвестиционного проекта</t>
  </si>
  <si>
    <t>год окончания реализации инвестиционного проекта</t>
  </si>
  <si>
    <t>оценка полной стоимости инвестиционного проекта в прогнозных ценах соответствующих лет, млн. руб. (с НДС)</t>
  </si>
  <si>
    <t>остаток финансирования капитальных вложений в прогнозных ценах (на момент начала года плана закупки), млн. руб. (с НДС)</t>
  </si>
  <si>
    <t>технологическое присоединение (Да/Нет)</t>
  </si>
  <si>
    <t>Код по ОКЕИ</t>
  </si>
  <si>
    <t>наименование</t>
  </si>
  <si>
    <t>Код по ОКАТО</t>
  </si>
  <si>
    <t>1.2.</t>
  </si>
  <si>
    <t>25.1-11/1.2-0001</t>
  </si>
  <si>
    <t>АО "Россети Сибирь Тываэнерго"</t>
  </si>
  <si>
    <t>Блок капитального строительства и инвестиций</t>
  </si>
  <si>
    <t>МТРиО</t>
  </si>
  <si>
    <t>Поставка ГСМ (бензин, дизтопливо)   г. Кызыл</t>
  </si>
  <si>
    <t>19.20.1</t>
  </si>
  <si>
    <t>19.20.21</t>
  </si>
  <si>
    <t>Нет</t>
  </si>
  <si>
    <t>Справочник цен (мониторинг)</t>
  </si>
  <si>
    <t>ОЗП</t>
  </si>
  <si>
    <t>ИА "Россети Сибирь"</t>
  </si>
  <si>
    <t>электронная</t>
  </si>
  <si>
    <t>л</t>
  </si>
  <si>
    <t>Республика Тыва</t>
  </si>
  <si>
    <t>утверждена</t>
  </si>
  <si>
    <t>Технологическое присоединение энергопринимающих устройств потребителей максимальной мощностью до 15 кВт включительно, всего</t>
  </si>
  <si>
    <t>Г</t>
  </si>
  <si>
    <t>да</t>
  </si>
  <si>
    <t>нет</t>
  </si>
  <si>
    <t>235</t>
  </si>
  <si>
    <t>25.1-11/1.2-0002</t>
  </si>
  <si>
    <t>Поставка ГСМ (бензин, дизтопливо)    г. Ак-Довурак</t>
  </si>
  <si>
    <t>236</t>
  </si>
  <si>
    <t>25.1-11/1.2-0003</t>
  </si>
  <si>
    <t>Поставка ГСМ (бензин, дизтопливо)    г. Шагонар</t>
  </si>
  <si>
    <t>237</t>
  </si>
  <si>
    <t>25.1-11/1.2-0004</t>
  </si>
  <si>
    <t>Поставка ГСМ (бензин, дизтопливо)   с. Самагалтай</t>
  </si>
  <si>
    <t>238</t>
  </si>
  <si>
    <t>25.1-11/1.2-0005</t>
  </si>
  <si>
    <t xml:space="preserve">Поставка ГСМ (бензин, дизтопливо)    с. Бай - Хаак </t>
  </si>
  <si>
    <t>239</t>
  </si>
  <si>
    <t>25.1-11/1.2-0006</t>
  </si>
  <si>
    <t xml:space="preserve">Поставка ГСМ (бензин, дизтопливо)    с. Сарыг - Сеп </t>
  </si>
  <si>
    <t>240</t>
  </si>
  <si>
    <t>25.1-11/1.2-0007</t>
  </si>
  <si>
    <t>Поставка ГСМ (бензин, дизтопливо)    с. Туран</t>
  </si>
  <si>
    <t>241</t>
  </si>
  <si>
    <t>25.1-11/1.2-0008</t>
  </si>
  <si>
    <t xml:space="preserve">Поставка ГСМ (бензин, дизтопливо)    с. Чадан </t>
  </si>
  <si>
    <t>242</t>
  </si>
  <si>
    <t>25.1-11/1.2-0009</t>
  </si>
  <si>
    <t xml:space="preserve">Поставка ГСМ (бензин, дизтопливо)    с. Эрзин </t>
  </si>
  <si>
    <t>243</t>
  </si>
  <si>
    <t>25.1-11/1.2-0010</t>
  </si>
  <si>
    <t>Поставка ГСМ (бензин, дизтопливо)    с. Хандагайты</t>
  </si>
  <si>
    <t>244</t>
  </si>
  <si>
    <t>25.1-11/1.2-0011</t>
  </si>
  <si>
    <t>поставка силового кабеля на напряжение 6-10 (20) кВ с БПИ и ПВХ изоляцией</t>
  </si>
  <si>
    <t>27.32</t>
  </si>
  <si>
    <t>27.32.14.112</t>
  </si>
  <si>
    <t>ОК</t>
  </si>
  <si>
    <t>006</t>
  </si>
  <si>
    <t>м</t>
  </si>
  <si>
    <t>17_ТЭ</t>
  </si>
  <si>
    <t>Внесены изменения протоколом ЦКК 18/25 от 18.04.2025</t>
  </si>
  <si>
    <t>245</t>
  </si>
  <si>
    <t>25.1-11/1.2-0012</t>
  </si>
  <si>
    <t>Поставка силового кабеля до 1 кВ</t>
  </si>
  <si>
    <t>27.32.13.112</t>
  </si>
  <si>
    <t>246</t>
  </si>
  <si>
    <t>25.1-11/1.2-0013</t>
  </si>
  <si>
    <t>Поставка  провода СИП на напряжение до 35кВ</t>
  </si>
  <si>
    <t>27.32.14.120</t>
  </si>
  <si>
    <t>247</t>
  </si>
  <si>
    <t>25.1-11/1.2-0014</t>
  </si>
  <si>
    <t>Поставка черного металлопроката</t>
  </si>
  <si>
    <t>24.10;24.10;24.20</t>
  </si>
  <si>
    <t>24.10.62;24.10.71;24.20.13</t>
  </si>
  <si>
    <t>166;166;166</t>
  </si>
  <si>
    <t>кг;кг;кг</t>
  </si>
  <si>
    <t>2000;300;501,9</t>
  </si>
  <si>
    <t>93000000000;93000000000;93000000000</t>
  </si>
  <si>
    <t>Республика Тыва;Республика Тыва;Республика Тыва</t>
  </si>
  <si>
    <t>248</t>
  </si>
  <si>
    <t>25.1-11/1.2-0015</t>
  </si>
  <si>
    <t>Поставка подвесных стеклянных изоляторов на напряжение от 10 кВ до 500 кВ.</t>
  </si>
  <si>
    <t>27.90</t>
  </si>
  <si>
    <t>27.90.12.110</t>
  </si>
  <si>
    <t>шт.</t>
  </si>
  <si>
    <t>Внесены изменения протоколом ЦКК 4/25 от 05.02.2025 (вопрос 9);
Протоколом ЦКК 30/25 от 14.07.2025</t>
  </si>
  <si>
    <t>249</t>
  </si>
  <si>
    <t>25.1-11/1.2-0016</t>
  </si>
  <si>
    <t>Поставка изоляторов линейных стеклянных (штыревых)</t>
  </si>
  <si>
    <t>250</t>
  </si>
  <si>
    <t>25.1-11/1.2-0017</t>
  </si>
  <si>
    <t>Поставка металлооснастки ЛЭП</t>
  </si>
  <si>
    <t>25.11</t>
  </si>
  <si>
    <t>25.11.23.115</t>
  </si>
  <si>
    <t>Внесены изменения протоколом ЦКК 12/25 от 10.03.2025 (вопрос 4)</t>
  </si>
  <si>
    <t>251</t>
  </si>
  <si>
    <t>25.1-11/1.2-0018</t>
  </si>
  <si>
    <t>Поставка арматуры линейной</t>
  </si>
  <si>
    <t>27.33</t>
  </si>
  <si>
    <t>27.33.13</t>
  </si>
  <si>
    <t>252</t>
  </si>
  <si>
    <t>25.1-11/1.2-0019</t>
  </si>
  <si>
    <t>Поставка стоек СВ</t>
  </si>
  <si>
    <t>23.61</t>
  </si>
  <si>
    <t>23.61.12</t>
  </si>
  <si>
    <t>253</t>
  </si>
  <si>
    <t>25.1-11/1.2-0020</t>
  </si>
  <si>
    <t>Поставка разъединителей РЛНД на напряжение 6-20 кВ</t>
  </si>
  <si>
    <t>27.33.11.120</t>
  </si>
  <si>
    <t>254</t>
  </si>
  <si>
    <t>25.1-11/1.2-0021</t>
  </si>
  <si>
    <t>Поставка арматуры к самонесущему изолированному проводу (СИП) до 1 кВ</t>
  </si>
  <si>
    <t>27.90.40.190</t>
  </si>
  <si>
    <t>255</t>
  </si>
  <si>
    <t>25.1-11/1.2-0022</t>
  </si>
  <si>
    <t>Поставка кабельных муфт на напряжение до 35 кВ</t>
  </si>
  <si>
    <t>27.3</t>
  </si>
  <si>
    <t>27.33.13.130</t>
  </si>
  <si>
    <t>Внесены изменения протоколом  ЦКК 22/25 от 14.05.2025 (вопрос 13)</t>
  </si>
  <si>
    <t>256</t>
  </si>
  <si>
    <t>25.1-11/1.2-0023</t>
  </si>
  <si>
    <t>Поставка ограничителей ОПН</t>
  </si>
  <si>
    <t>27.12</t>
  </si>
  <si>
    <t>27.12.22</t>
  </si>
  <si>
    <t>257</t>
  </si>
  <si>
    <t>2.2.</t>
  </si>
  <si>
    <t>25.2-11/2.2-0002</t>
  </si>
  <si>
    <t>Поставка силовых трансформаторов напряжением 6-20 кВ</t>
  </si>
  <si>
    <t>27.11.13.</t>
  </si>
  <si>
    <t>27.11.41.000</t>
  </si>
  <si>
    <t>Амортизация</t>
  </si>
  <si>
    <t>796</t>
  </si>
  <si>
    <t>штука</t>
  </si>
  <si>
    <t>17</t>
  </si>
  <si>
    <t>93000000000</t>
  </si>
  <si>
    <t>Реконструкция МТП 10/0,4 кВ 40-08-7 на КТП с заменой силового трансформатора 0,25 МВА, г. Туран</t>
  </si>
  <si>
    <t>O_18-1-25_ТЭ</t>
  </si>
  <si>
    <t>Внесены изменения протоколом ЦКК 22/25 от 14.05.2025 (вопрос 14)</t>
  </si>
  <si>
    <t>258</t>
  </si>
  <si>
    <t>Реконструкция МТП 10/0,4 кВ 13-02-01 на КТП с заменой силового трансформатора 0,25 МВА, с. Бай-Хаак</t>
  </si>
  <si>
    <t>O_18-2-25_ТЭ</t>
  </si>
  <si>
    <t>Реконструкция ТП 10/0,4 кВ 17-01-09 с заменой силового трансформатора ТМ на ТМГ 0,1 МВА с. Ишкин</t>
  </si>
  <si>
    <t>O_18-3-25_ТЭ</t>
  </si>
  <si>
    <t>Реконструкция ТП 10/0,4 кВ 17-02-11 с заменой силового трансформатора ТМ на ТМГ 0,25 МВА с. Алдан-Маадыр</t>
  </si>
  <si>
    <t>O_18-4-25_ТЭ</t>
  </si>
  <si>
    <t>Реконструкция ТП 10/0,4 кВ 17-03-08 с заменой силового трансформатора ТМ на ТМГ 0,25 МВА с. Суг-Аксы</t>
  </si>
  <si>
    <t>O_18-5-25_ТЭ</t>
  </si>
  <si>
    <t>Реконструкция ТП 10/0,4 кВ 17-03-12 с заменой силового трансформатора ТМ на ТМГ 0,4 МВА с. Суг-Аксы</t>
  </si>
  <si>
    <t>O_18-6-25_ТЭ</t>
  </si>
  <si>
    <t>Реконструкция ТП 10/0,4 кВ 17-03-13 с заменой силового трансформатора ТМ на ТМГ 0,4 МВА с. Суг-Аксы</t>
  </si>
  <si>
    <t>O_18-7-25_ТЭ</t>
  </si>
  <si>
    <t>Реконструкция ТП 10/0,4 кВ 28-03-02 с заменой силового трансформатора ТМ на ТМГ 0,25 МВА с. Хандагайты</t>
  </si>
  <si>
    <t>O_18-8-25_ТЭ</t>
  </si>
  <si>
    <t>Реконструкция ТП 10/0,4 кВ 38-02-08 с заменой силового трансформатора ТМ на ТМГ 0,1 МВА с. Кара-Холь</t>
  </si>
  <si>
    <t>O_18-9-25_ТЭ</t>
  </si>
  <si>
    <t>Реконструкция ТП 10/0,4 кВ 38-02-07 с заменой силового трансформатора ТМ на ТМГ 0,16 МВА с. Кара-Холь</t>
  </si>
  <si>
    <t>O_18-10-25_ТЭ</t>
  </si>
  <si>
    <t>Реконструкция ТП 10/0,4 кВ 38-02-05 с заменой силового трансформатора ТМ на ТМГ 0,16 МВА с. Кара-Холь</t>
  </si>
  <si>
    <t>O_18-11-25_ТЭ</t>
  </si>
  <si>
    <t>Реконструкция ТП 10/0,4 кВ 17-01-04 с заменой силового трансформатора ТМ на ТМГ 0,1 МВА с. Кызыл-Тайга</t>
  </si>
  <si>
    <t>O_18-12-25_ТЭ</t>
  </si>
  <si>
    <t>Реконструкция ТП 10/0,4 кВ 5-03-05 с заменой силового трансформатора ТМ на ТМГ 0,16 МВА с. Арыскан</t>
  </si>
  <si>
    <t>O_18-13-25_ТЭ</t>
  </si>
  <si>
    <t>Реконструкция ТП 10/0,4 кВ 333 с заменой силового трансформатора ТМ на ТМГ 2х0,63 МВА г. Кызыл</t>
  </si>
  <si>
    <t>O_18-14-25_ТЭ</t>
  </si>
  <si>
    <t>Реконструкция ТП 10/0,4 кВ 61 с заменой силового трансформатора ТМ на ТМГ 0,16 МВА г. Кызыл</t>
  </si>
  <si>
    <t>O_18-15-25_ТЭ</t>
  </si>
  <si>
    <t>Реконструкция ТП 10/0,4 кВ 122 с заменой силового трансформатора ТМ на ТМГ 0,1 МВА г. Кызыл</t>
  </si>
  <si>
    <t>O_18-16-25_ТЭ</t>
  </si>
  <si>
    <t>25.1-11/1.2-0025</t>
  </si>
  <si>
    <t>Приобретение полигона для отработки навыков на высоте</t>
  </si>
  <si>
    <t>42.99.</t>
  </si>
  <si>
    <t>42.99.12.110</t>
  </si>
  <si>
    <t>Сравнительная матрица</t>
  </si>
  <si>
    <t>условная единица</t>
  </si>
  <si>
    <t xml:space="preserve">Приобретение полигона для отработки навыков на высоте, 3 шт. </t>
  </si>
  <si>
    <t>N_44-06_ТЭ</t>
  </si>
  <si>
    <t>Исключена протоколом ЦКК 4/25 от 05.02.2025</t>
  </si>
  <si>
    <t>259</t>
  </si>
  <si>
    <t>2.1.</t>
  </si>
  <si>
    <t>25.1-11/2.1-0001</t>
  </si>
  <si>
    <t>СМР</t>
  </si>
  <si>
    <t xml:space="preserve">Организация каналов связи для централизации функций ОТ и СУ </t>
  </si>
  <si>
    <t>61.9</t>
  </si>
  <si>
    <t> 61.20.30.120</t>
  </si>
  <si>
    <t>Сводный сметный расчет</t>
  </si>
  <si>
    <t xml:space="preserve">Организация каналов связи для централизации функций ОТ и СУ, 5 шт.  </t>
  </si>
  <si>
    <t>J_43_ТЭ</t>
  </si>
  <si>
    <t>Исключена протоколом ЦКК 11/25 от 06.03.2025 (вопрос 7)</t>
  </si>
  <si>
    <t>260</t>
  </si>
  <si>
    <t>25.1-11/2.1-0002</t>
  </si>
  <si>
    <t xml:space="preserve">Модернизация и расширение системы сбора и передачи информации (ССПИ) на ПС 110 кВ Западная, </t>
  </si>
  <si>
    <t>43.21</t>
  </si>
  <si>
    <t>43.21.10.110</t>
  </si>
  <si>
    <t>Модернизация и расширение системы сбора и передачи информации (ССПИ) на ПС 110 кВ Западная, 1 шт</t>
  </si>
  <si>
    <t>M_5-3_ТЭ</t>
  </si>
  <si>
    <t>Внесены изменения протоколом ЦКК 4/25 от 05.02.2025 (вопрос 9)</t>
  </si>
  <si>
    <t>261</t>
  </si>
  <si>
    <t>25.1-11/2.1-0003</t>
  </si>
  <si>
    <t>Реконструкция участка ВЛ 35 кВ Т-5 (ПС Туран-Кызыльская ТЭЦ) от ПС 220 кВ Туран до ПС 35 кВ Майналыг</t>
  </si>
  <si>
    <t>Реконструкция участка ВЛ 35 кВ Т-5 (ПС Туран-Кызыльская ТЭЦ) от ПС 220 кВ Туран до ПС 35 кВ Майналыг, 6,74 км.</t>
  </si>
  <si>
    <t>F_2_ТЭ</t>
  </si>
  <si>
    <t>262</t>
  </si>
  <si>
    <t>25.1-11/2.1-0004</t>
  </si>
  <si>
    <t>ГП</t>
  </si>
  <si>
    <t>Реконструкция ВЛ с применением СИП,с. Барлык</t>
  </si>
  <si>
    <t>Реконструкция ВЛ 0,4кВ от ТП 38-01-03 Л-2 с применением СИП с. Барлык, 1,04 км.</t>
  </si>
  <si>
    <t>O_19-1-25_ТЭ</t>
  </si>
  <si>
    <t>263</t>
  </si>
  <si>
    <t>25.1-11/2.1-0005</t>
  </si>
  <si>
    <t xml:space="preserve">Реконструкция ВЛ 0,4кВ  с применением СИП  с. Хандагайты, </t>
  </si>
  <si>
    <t>Реконструкция ВЛ 0,4кВ от ТП 28-03-02 Л1 с применением СИП  с. Хандагайты, 3 км.</t>
  </si>
  <si>
    <t>O_19-2-25_ТЭ</t>
  </si>
  <si>
    <t>264</t>
  </si>
  <si>
    <t>Реконструкция ВЛ 0,4кВ от ТП 28-03-02 Л2 с применением СИП  с. Хандагайты, 2,56 км.</t>
  </si>
  <si>
    <t>O_19-3-25_ТЭ</t>
  </si>
  <si>
    <t>Реконструкция ВЛ 0,4кВ от ТП 28-03-05 Л1 с применением СИП  с. Хандагайты, 1,36 км.</t>
  </si>
  <si>
    <t>O_19-4-25_ТЭ</t>
  </si>
  <si>
    <t>25.1-11/2.1-0006</t>
  </si>
  <si>
    <t>Реконструкция ВЛ с применением СИП, г. Ак-Довурак</t>
  </si>
  <si>
    <t>Реконструкция ВЛ 0,4кВ ф. 1-06 (от ТП 1-06-06, 1-06-07, 1-06-09, 1-06-10, 1-06-13, 1-06-04, 1-06-03) с применением СИП г. Ак-Довурак, 17,36 км.</t>
  </si>
  <si>
    <t>O_1-06_25_ТЭ</t>
  </si>
  <si>
    <t>Внесены изменения протоколом ЦКК 11/25 от 06.03.2025 (вопрос 6)
Исключена протоколом ЦКК 16/25 от 02.04.2025 г. (вопрос 4)</t>
  </si>
  <si>
    <t>265</t>
  </si>
  <si>
    <t>25.1-11/2.1-0007</t>
  </si>
  <si>
    <t>Услуги</t>
  </si>
  <si>
    <t>Модернизация системы отображения информации диспетчерского пункта центра управления сетями (ЦУС), 8 шт</t>
  </si>
  <si>
    <t>46.43</t>
  </si>
  <si>
    <t>26.40.34.</t>
  </si>
  <si>
    <t>Модернизация системы отображения информации диспетчерского пункта центра управления сетями (ЦУС), 30 шт</t>
  </si>
  <si>
    <t>M_22-01_ТЭ</t>
  </si>
  <si>
    <t>266</t>
  </si>
  <si>
    <t>25.1-11/2.1-0008</t>
  </si>
  <si>
    <t>Модернизация ПС 110кВ "Кирпичный завод" с установкой выключателя С - 427</t>
  </si>
  <si>
    <t xml:space="preserve">Модернизация ПС 110кВ "Кирпичный завод" с установкой выключателя С - 427, 1 шт </t>
  </si>
  <si>
    <t xml:space="preserve">M_13_ТЭ </t>
  </si>
  <si>
    <t>267</t>
  </si>
  <si>
    <t>25.1-11/2.1-0009</t>
  </si>
  <si>
    <t xml:space="preserve"> Реконструкция ВЛ -10/0,4 кВ с модернизацией систем учета электроэнергии во исполнение требований ФЗ №522 </t>
  </si>
  <si>
    <t>43.21.10.120</t>
  </si>
  <si>
    <t>Укрупненные стоимостные показатели по объектам аналогам</t>
  </si>
  <si>
    <t>ЗЦ ПО</t>
  </si>
  <si>
    <t xml:space="preserve"> Участник должен состоять в саморегулируемых организациях (СРО) </t>
  </si>
  <si>
    <t>Условная еденица</t>
  </si>
  <si>
    <t>Модернизация систем учета электроэнергии во исполнение требований ФЗ №522 (новое технологическое присоединение), 8528 шт.</t>
  </si>
  <si>
    <t>J_27.3_ТЭ_1</t>
  </si>
  <si>
    <t>Внесены изменения протоколом ЦКК 17/25 от 09.04.2025
(вопрос 8)</t>
  </si>
  <si>
    <t>268</t>
  </si>
  <si>
    <t>25.1-11/2.2-0001</t>
  </si>
  <si>
    <t>Поставка  выключателей элегазовых</t>
  </si>
  <si>
    <t>27.12.10.110</t>
  </si>
  <si>
    <t>Модернизация ПС 35/10 кВ  "Баян-Кол", "Эрги-Барлык", "Самагалтай" с заменой масляных выключателей на вакуумные выключатели (Ретрофит),  14 шт</t>
  </si>
  <si>
    <t>M_712_ТЭ</t>
  </si>
  <si>
    <t>269</t>
  </si>
  <si>
    <t>25.1-11/2.2-0002</t>
  </si>
  <si>
    <t>Поставка бустера регулирования напряжения</t>
  </si>
  <si>
    <t>27.90.40</t>
  </si>
  <si>
    <t>ОЗК</t>
  </si>
  <si>
    <t>Реконструкция ВЛ 0,4 кВ Л2 от ТП 2-03-3 с установкой бустера</t>
  </si>
  <si>
    <t>M_104_ТЭ</t>
  </si>
  <si>
    <t>270</t>
  </si>
  <si>
    <t>Реконструкция ВЛ 0,4 кВ Л1 от ТП 17-03-12 с установкой бустера</t>
  </si>
  <si>
    <t>M_106_ТЭ</t>
  </si>
  <si>
    <t>Реконструкция ВЛ 0,4 кВ Л1 от ТП 1-06-13 с установкой бустера</t>
  </si>
  <si>
    <t>M_107_ТЭ</t>
  </si>
  <si>
    <t>Реконструкция ВЛ 0,4 кВ Л1 от ТП 304 с установкой бустера</t>
  </si>
  <si>
    <t>M_107-1_ТЭ</t>
  </si>
  <si>
    <t>25.1-11/2.2-0003</t>
  </si>
  <si>
    <t>Поставка вводов 35-220 кВ</t>
  </si>
  <si>
    <t>27.90.12.120</t>
  </si>
  <si>
    <t>12</t>
  </si>
  <si>
    <t xml:space="preserve">Реконструкция ПС 110/35/10 кВ "Городская" (реконструкция вводов  110 кВ для выключателей 110 кВ), 18 шт </t>
  </si>
  <si>
    <t>M_72_ТЭ</t>
  </si>
  <si>
    <t>Внесены изменения протоколом ЦКК 11/25 от 06.03.2025 (вопрос 6);  протоколом ЦКК 16/25 от 02.04.2025 г. (вопрос 3);протоколом ЦКК 22/25 от 14.05.2025 (вопрос 15)</t>
  </si>
  <si>
    <t>271</t>
  </si>
  <si>
    <t>25.1-11/2.2-0004</t>
  </si>
  <si>
    <t>Поставка системы видеонаблюдения</t>
  </si>
  <si>
    <t>26.40.3</t>
  </si>
  <si>
    <t xml:space="preserve">26.40.33.190 </t>
  </si>
  <si>
    <t>Модернизация системы видеонаблюдения на ПС 110/35/10 с установкой камер, 6 шт</t>
  </si>
  <si>
    <t>M_24.2_ТЭ</t>
  </si>
  <si>
    <t>272</t>
  </si>
  <si>
    <t>3.1.</t>
  </si>
  <si>
    <t>25.1-11/3.1-0001</t>
  </si>
  <si>
    <t>УТОиРОЭХ</t>
  </si>
  <si>
    <t>Оказание услуг по выполнению работ по  ремонту металлоконструкций автогидроподъемников.</t>
  </si>
  <si>
    <t>33.12</t>
  </si>
  <si>
    <t>33.12.15.000</t>
  </si>
  <si>
    <t>усл.ед.</t>
  </si>
  <si>
    <t xml:space="preserve">Республика Тыва </t>
  </si>
  <si>
    <t>273</t>
  </si>
  <si>
    <t>25.1-11/3.1-0002</t>
  </si>
  <si>
    <t>Оказание услуг по ремонту приборов безопасности автогидроподъемников.</t>
  </si>
  <si>
    <t>274</t>
  </si>
  <si>
    <t>25.1-11/3.1-0003</t>
  </si>
  <si>
    <t>Оказание услуг по диагностике, пуску, регулировке, наладке, техническому обслуживанию навигационного оборудования, тахографов.</t>
  </si>
  <si>
    <t>33.13</t>
  </si>
  <si>
    <t>33.13.11.000</t>
  </si>
  <si>
    <t>275</t>
  </si>
  <si>
    <t>25.1-11/3.1-0004</t>
  </si>
  <si>
    <t>Оказание услуг по техобслуживанию и диагностики транспорта</t>
  </si>
  <si>
    <t>45.20.1</t>
  </si>
  <si>
    <t>45.20.11</t>
  </si>
  <si>
    <t>276</t>
  </si>
  <si>
    <t>25.1-11/3.1-0005</t>
  </si>
  <si>
    <t>Услуга по техническому обслуживанию хроматографического комплекса "Кристалл 5000"</t>
  </si>
  <si>
    <t>33.17</t>
  </si>
  <si>
    <t>33.17.19.000</t>
  </si>
  <si>
    <t>277</t>
  </si>
  <si>
    <t>25.1-11/3.1-0006</t>
  </si>
  <si>
    <t>Оказание услуг по обследованию зданий и сооружений АО "Россети Сибирь Тываэнерго"</t>
  </si>
  <si>
    <t>71.2</t>
  </si>
  <si>
    <t>71.20.19.190</t>
  </si>
  <si>
    <t>284</t>
  </si>
  <si>
    <t>25.1-11/3.1-0007</t>
  </si>
  <si>
    <t>Услуги по поверке приборов учета</t>
  </si>
  <si>
    <t>71.12.</t>
  </si>
  <si>
    <t>71.12.40.120</t>
  </si>
  <si>
    <t>285</t>
  </si>
  <si>
    <t>25.1-11/3.1-0008</t>
  </si>
  <si>
    <t>Услуги по поверке и ремонту приборов</t>
  </si>
  <si>
    <t>286</t>
  </si>
  <si>
    <t>3.2.</t>
  </si>
  <si>
    <t>25.1-11/3.2-0001</t>
  </si>
  <si>
    <t>Поставка изоляторов линейных фарфоровых (штыревых) от 35 кВ и выше</t>
  </si>
  <si>
    <t>287</t>
  </si>
  <si>
    <t>25.1-11/3.2-0002</t>
  </si>
  <si>
    <t>288</t>
  </si>
  <si>
    <t>25.1-11/3.2-0003</t>
  </si>
  <si>
    <t>27.33.13.120</t>
  </si>
  <si>
    <t>289</t>
  </si>
  <si>
    <t>25.1-11/3.2-0004</t>
  </si>
  <si>
    <t>Поставка бензоинструмента</t>
  </si>
  <si>
    <t>28.24</t>
  </si>
  <si>
    <t>28.24.12.190</t>
  </si>
  <si>
    <t>290</t>
  </si>
  <si>
    <t>25.1-11/3.2-0005</t>
  </si>
  <si>
    <t>Поставка вспомогательной продукции (полотно нетк., салф.техн.)</t>
  </si>
  <si>
    <t>13.95</t>
  </si>
  <si>
    <t>13.95.10.110</t>
  </si>
  <si>
    <t>291</t>
  </si>
  <si>
    <t>25.1-11/3.2-0006</t>
  </si>
  <si>
    <t>Поставка выключателей до 1 кВ</t>
  </si>
  <si>
    <t>27.12.22.000</t>
  </si>
  <si>
    <t>292</t>
  </si>
  <si>
    <t>25.1-11/3.2-0007</t>
  </si>
  <si>
    <t>Поставка грозотроса</t>
  </si>
  <si>
    <t>24.31</t>
  </si>
  <si>
    <t>24.31.10.110</t>
  </si>
  <si>
    <t>293</t>
  </si>
  <si>
    <t>25.1-11/3.2-0008</t>
  </si>
  <si>
    <t>Поставка запасных частей к автомобилям ГАЗ</t>
  </si>
  <si>
    <t>29.32.3</t>
  </si>
  <si>
    <t>29</t>
  </si>
  <si>
    <t>294</t>
  </si>
  <si>
    <t>25.1-11/3.2-0009</t>
  </si>
  <si>
    <t>Поставка запасных частей к автомобилям КАМАЗ</t>
  </si>
  <si>
    <t>295</t>
  </si>
  <si>
    <t>25.1-11/3.2-0010</t>
  </si>
  <si>
    <t>Поставка запасных частей к автомобилям УАЗ</t>
  </si>
  <si>
    <t>296</t>
  </si>
  <si>
    <t>25.1-11/3.2-0011</t>
  </si>
  <si>
    <t>Поставка запасных частей к автомобилям УРАЛ</t>
  </si>
  <si>
    <t>297</t>
  </si>
  <si>
    <t>25.1-11/3.2-0012</t>
  </si>
  <si>
    <t>Поставка запасных частей к выключателям</t>
  </si>
  <si>
    <t>298</t>
  </si>
  <si>
    <t>25.1-11/3.2-0013</t>
  </si>
  <si>
    <t>Поставка комплектующих для РЗА</t>
  </si>
  <si>
    <t>27.12.2</t>
  </si>
  <si>
    <t>299</t>
  </si>
  <si>
    <t>25.1-11/3.2-0014</t>
  </si>
  <si>
    <t>Поставка комплектующих и запасных частей для средств связи</t>
  </si>
  <si>
    <t>26.20</t>
  </si>
  <si>
    <t>26.20.40.110</t>
  </si>
  <si>
    <t>300</t>
  </si>
  <si>
    <t>25.1-11/3.2-0015</t>
  </si>
  <si>
    <t>Поставка ламп, светильников</t>
  </si>
  <si>
    <t>27.4</t>
  </si>
  <si>
    <t>27.40.15.150</t>
  </si>
  <si>
    <t>301</t>
  </si>
  <si>
    <t>25.1-11/3.2-0016</t>
  </si>
  <si>
    <t>Поставка изоляторов подвесных стеклянных на напряжение от 10 кВ до 500 кВ</t>
  </si>
  <si>
    <t>302</t>
  </si>
  <si>
    <t>25.1-11/3.2-0017</t>
  </si>
  <si>
    <t>Поставка масел, смазок и технических жидкостей</t>
  </si>
  <si>
    <t>20.59.4</t>
  </si>
  <si>
    <t>20.59.41.000</t>
  </si>
  <si>
    <t>303</t>
  </si>
  <si>
    <t>25.1-11/3.2-0018</t>
  </si>
  <si>
    <t>Поставка масла трансформаторного</t>
  </si>
  <si>
    <t>19.20</t>
  </si>
  <si>
    <t>19.20.29.172</t>
  </si>
  <si>
    <t>304</t>
  </si>
  <si>
    <t>25.1-11/3.2-0019</t>
  </si>
  <si>
    <t>Поставка материалов лакокрасочных</t>
  </si>
  <si>
    <t>20.30</t>
  </si>
  <si>
    <t>20.30.22.110</t>
  </si>
  <si>
    <t>305</t>
  </si>
  <si>
    <t>25.1-11/3.2-0020</t>
  </si>
  <si>
    <t>Поставка материалов строительных и отделочных</t>
  </si>
  <si>
    <t>23.6.</t>
  </si>
  <si>
    <t>23.64.10</t>
  </si>
  <si>
    <t>306</t>
  </si>
  <si>
    <t>25.1-11/3.2-0021</t>
  </si>
  <si>
    <t>25.11.</t>
  </si>
  <si>
    <t>25.11.22.110</t>
  </si>
  <si>
    <t>307</t>
  </si>
  <si>
    <t>25.1-11/3.2-0022</t>
  </si>
  <si>
    <t>24.10.9.</t>
  </si>
  <si>
    <t>24.10.80.190</t>
  </si>
  <si>
    <t>308</t>
  </si>
  <si>
    <t>25.1-11/3.2-0023</t>
  </si>
  <si>
    <t>27.3.</t>
  </si>
  <si>
    <t>309</t>
  </si>
  <si>
    <t>25.1-11/3.2-0024</t>
  </si>
  <si>
    <t>Поставка обмоток силовых трансформаторов</t>
  </si>
  <si>
    <t>27.11</t>
  </si>
  <si>
    <t>27.11.62</t>
  </si>
  <si>
    <t>310</t>
  </si>
  <si>
    <t>25.1-11/3.2-0025</t>
  </si>
  <si>
    <t>Поставка оборудования связи</t>
  </si>
  <si>
    <t>26.30.12</t>
  </si>
  <si>
    <t>26.30.11.120</t>
  </si>
  <si>
    <t>2</t>
  </si>
  <si>
    <t>311</t>
  </si>
  <si>
    <t>25.1-11/3.2-0026</t>
  </si>
  <si>
    <t>Поставка ОПН-0,4 кВ, ОПН-6 кВ, ОПН-10 кВ, ОПН-15 кВ, ОПН-20 кВ</t>
  </si>
  <si>
    <t>27.12.23.190</t>
  </si>
  <si>
    <t>312</t>
  </si>
  <si>
    <t>25.1-11/3.2-0027</t>
  </si>
  <si>
    <t>Поставка опор деревянных непропитанных для ВЛ 0,4-20 кВ</t>
  </si>
  <si>
    <t>02.2.</t>
  </si>
  <si>
    <t>02.20.11.140</t>
  </si>
  <si>
    <t>313</t>
  </si>
  <si>
    <t>25.1-11/3.2-0028</t>
  </si>
  <si>
    <t>Поставка приборов контроля и измерения неэлектрических величин</t>
  </si>
  <si>
    <t>26.51</t>
  </si>
  <si>
    <t>26.51.51.110</t>
  </si>
  <si>
    <t>314</t>
  </si>
  <si>
    <t>25.1-11/3.2-0029</t>
  </si>
  <si>
    <t>Поставка приборов учета электроэнергии</t>
  </si>
  <si>
    <t>26.51.4</t>
  </si>
  <si>
    <t>26.51.63.130</t>
  </si>
  <si>
    <t>1</t>
  </si>
  <si>
    <t>315</t>
  </si>
  <si>
    <t>25.1-11/3.2-0030</t>
  </si>
  <si>
    <t>Поставка изоляторов проходных до 20 кВ</t>
  </si>
  <si>
    <t>316</t>
  </si>
  <si>
    <t>25.1-11/3.2-0031</t>
  </si>
  <si>
    <t>Поставка разъединителей на напряжение 6-20 кВ</t>
  </si>
  <si>
    <t>317</t>
  </si>
  <si>
    <t>25.1-11/3.2-0032</t>
  </si>
  <si>
    <t>Поставка самонесущего изолированного провода (СИП) на напряжение до 35 кВ</t>
  </si>
  <si>
    <t>318</t>
  </si>
  <si>
    <t>25.1-11/3.2-0033</t>
  </si>
  <si>
    <t>Поставка сварочного оборудования</t>
  </si>
  <si>
    <t>27.90.31</t>
  </si>
  <si>
    <t>319</t>
  </si>
  <si>
    <t>25.1-11/3.2-0034</t>
  </si>
  <si>
    <t>Поставка силового кабеля на напряжение 6-10 (20) кВ с БПИ и ПВХ изоляцией</t>
  </si>
  <si>
    <t>320</t>
  </si>
  <si>
    <t>25.1-11/3.2-0035</t>
  </si>
  <si>
    <t>Поставка сетевого железобетона</t>
  </si>
  <si>
    <t>321</t>
  </si>
  <si>
    <t>25.1-11/3.2-0036</t>
  </si>
  <si>
    <t>Поставка средств связи</t>
  </si>
  <si>
    <t>26.30</t>
  </si>
  <si>
    <t>26.30.23.170</t>
  </si>
  <si>
    <t>322</t>
  </si>
  <si>
    <t>25.1-11/3.2-0037</t>
  </si>
  <si>
    <t>23.61.12.162</t>
  </si>
  <si>
    <t>323</t>
  </si>
  <si>
    <t>25.1-11/3.2-0038</t>
  </si>
  <si>
    <t>Поставка устройств РЗА</t>
  </si>
  <si>
    <t>324</t>
  </si>
  <si>
    <t>25.1-11/3.2-0039</t>
  </si>
  <si>
    <t>Поставка продукции химической</t>
  </si>
  <si>
    <t>20.5</t>
  </si>
  <si>
    <t>20.59.5</t>
  </si>
  <si>
    <t>325</t>
  </si>
  <si>
    <t>25.1-11/3.2-0040</t>
  </si>
  <si>
    <t>Поставка цветного металлопроката</t>
  </si>
  <si>
    <t>24.45</t>
  </si>
  <si>
    <t>24.45.30</t>
  </si>
  <si>
    <t>326</t>
  </si>
  <si>
    <t>25.1-11/3.2-0041</t>
  </si>
  <si>
    <t>Поставка изоляторов опорных фарфоровых до 20 кВ</t>
  </si>
  <si>
    <t>327</t>
  </si>
  <si>
    <t>25.1-11/3.2-0042</t>
  </si>
  <si>
    <t>328</t>
  </si>
  <si>
    <t>25.1-11/3.2-0043</t>
  </si>
  <si>
    <t>Поставка инертных материалов</t>
  </si>
  <si>
    <t>08.1</t>
  </si>
  <si>
    <t>329</t>
  </si>
  <si>
    <t>25.1-11/3.2-0044</t>
  </si>
  <si>
    <t>Поставка бетона</t>
  </si>
  <si>
    <t>23.63</t>
  </si>
  <si>
    <t>23.63.10.000</t>
  </si>
  <si>
    <t>330</t>
  </si>
  <si>
    <t>25.1-11/3.2-0045</t>
  </si>
  <si>
    <t>Поставка запасных частей к бурильно-крановым машинам (БКМ)</t>
  </si>
  <si>
    <t>331</t>
  </si>
  <si>
    <t>25.1-11/3.2-0046</t>
  </si>
  <si>
    <t>332</t>
  </si>
  <si>
    <t>25.1-11/3.2-0047</t>
  </si>
  <si>
    <t>Поставка запасных частей к двигателям ММЗ и тракторам МТЗ</t>
  </si>
  <si>
    <t>333</t>
  </si>
  <si>
    <t>25.1-11/3.2-0048</t>
  </si>
  <si>
    <t>Поставка систем бесперебойного питания</t>
  </si>
  <si>
    <t>27.20.23</t>
  </si>
  <si>
    <t>27.20.23.190</t>
  </si>
  <si>
    <t>334</t>
  </si>
  <si>
    <t>25.1-11/3.2-0049</t>
  </si>
  <si>
    <t>Поставка арматуры к самонесущему изолированному проводу (СИП) 6-35 кВ</t>
  </si>
  <si>
    <t>335</t>
  </si>
  <si>
    <t>25.1-11/3.2-0050</t>
  </si>
  <si>
    <t>Поставка гирлянд ИРМК 35-110 кВ</t>
  </si>
  <si>
    <t>23.19.7</t>
  </si>
  <si>
    <t>23.19.25.000</t>
  </si>
  <si>
    <t>336</t>
  </si>
  <si>
    <t>25.1-11/3.2-0051</t>
  </si>
  <si>
    <t>Поставка ГСМ (бензин, дизтопливо) г. Кызыл</t>
  </si>
  <si>
    <t>337</t>
  </si>
  <si>
    <t>25.1-11/3.2-0052</t>
  </si>
  <si>
    <t>Поставка ГСМ (бензин, дизтопливо) с. Чаа-Холь</t>
  </si>
  <si>
    <t>338</t>
  </si>
  <si>
    <t>25.1-11/3.2-0053</t>
  </si>
  <si>
    <t>Поставка ГСМ (бензин, дизтопливо) г. Туран</t>
  </si>
  <si>
    <t>339</t>
  </si>
  <si>
    <t>25.1-11/3.2-0054</t>
  </si>
  <si>
    <t>Поставка ГСМ (бензин, дизтопливо) г. Шагонар</t>
  </si>
  <si>
    <t>340</t>
  </si>
  <si>
    <t>25.1-11/3.2-0055</t>
  </si>
  <si>
    <t>Поставка ГСМ (бензин, дизтопливо) с. Сарыг-Сеп</t>
  </si>
  <si>
    <t>341</t>
  </si>
  <si>
    <t>25.1-11/3.2-0056</t>
  </si>
  <si>
    <t>Поставка ГСМ (бензин, дизтопливо) г. Ак-Довурак</t>
  </si>
  <si>
    <t>342</t>
  </si>
  <si>
    <t>25.1-11/3.2-0057</t>
  </si>
  <si>
    <t>Поставка ГСМ (бензин, дизтопливо) г. Чадан</t>
  </si>
  <si>
    <t>343</t>
  </si>
  <si>
    <t>25.1-11/3.2-0058</t>
  </si>
  <si>
    <t>Поставка ГСМ (бензин, дизтопливо) с. Хандагайты</t>
  </si>
  <si>
    <t>344</t>
  </si>
  <si>
    <t>25.1-11/3.2-0059</t>
  </si>
  <si>
    <t>Поставка ГСМ (бензин, дизтопливо) с. Бай-Хаак</t>
  </si>
  <si>
    <t>345</t>
  </si>
  <si>
    <t>25.1-11/3.2-0060</t>
  </si>
  <si>
    <t>Поставка ГСМ (бензин, дизтопливо) с. Балгазын</t>
  </si>
  <si>
    <t>346</t>
  </si>
  <si>
    <t>25.1-11/3.2-0061</t>
  </si>
  <si>
    <t>Поставка ГСМ (бензин, дизтопливо) с. Самагалтай</t>
  </si>
  <si>
    <t>347</t>
  </si>
  <si>
    <t>25.1-11/3.2-0062</t>
  </si>
  <si>
    <t>Поставка ГСМ (бензин, дизтопливо) с. Эрзин</t>
  </si>
  <si>
    <t>348</t>
  </si>
  <si>
    <t>25.1-11/3.2-0063</t>
  </si>
  <si>
    <t>Поставка запасных частей к трансформаторам</t>
  </si>
  <si>
    <t>27.11.62.110</t>
  </si>
  <si>
    <t>349</t>
  </si>
  <si>
    <t>4.1.</t>
  </si>
  <si>
    <t>25.1-11/4.1-0001</t>
  </si>
  <si>
    <t>ПО "Тываэнергосбыт"</t>
  </si>
  <si>
    <t>95.11</t>
  </si>
  <si>
    <t>95.11.10.190</t>
  </si>
  <si>
    <t>укрупненные стоимостные показатели по объектам аналогам</t>
  </si>
  <si>
    <t>2025-2026</t>
  </si>
  <si>
    <t>350</t>
  </si>
  <si>
    <t>25.1-11/4.1-0002</t>
  </si>
  <si>
    <t>ИТ</t>
  </si>
  <si>
    <t>Предоставление права использования программы "Стек-Интеграция" Модуль "ГИС ЖКХ" сроком на 1 год</t>
  </si>
  <si>
    <t>63.11.1</t>
  </si>
  <si>
    <t>63.99.10.190</t>
  </si>
  <si>
    <t>Внесены изменения протоколом ЦКК 11/25 от 06.03.2025 (вопрос 6)
Исключена протоколом ЦКК 13/25 от 11.03.2025 (вопрос 3)</t>
  </si>
  <si>
    <t>351</t>
  </si>
  <si>
    <t>25.1-11/4.1-0003</t>
  </si>
  <si>
    <t>Предоставление услуг мобильной связи</t>
  </si>
  <si>
    <t>61.10.1</t>
  </si>
  <si>
    <t>61.20.20.000</t>
  </si>
  <si>
    <t>352</t>
  </si>
  <si>
    <t>25.1-11/4.1-0004</t>
  </si>
  <si>
    <t>Консультационная и техническая поддержка ПК «Энергобилинг» подсистема «Сбыт.Население», подсистема «Сбыт. Юридические лица»</t>
  </si>
  <si>
    <t>62.01</t>
  </si>
  <si>
    <t>62.01.11.000</t>
  </si>
  <si>
    <t>Коммерческое предложение</t>
  </si>
  <si>
    <t>ЕП</t>
  </si>
  <si>
    <t>неэлектронная</t>
  </si>
  <si>
    <t>5.7.3.3.</t>
  </si>
  <si>
    <t>АО "ЭнергоСбыт Плюс"</t>
  </si>
  <si>
    <t>Внесены изменения протоколом ЦКК 11/25 от 06.03.2025 (вопрос 3)</t>
  </si>
  <si>
    <t>353</t>
  </si>
  <si>
    <t>25.1-11/4.1-0005</t>
  </si>
  <si>
    <t>ОБП УКиТАСУ</t>
  </si>
  <si>
    <t>Техническое обслуживание ПТК "КОТМИ-14"</t>
  </si>
  <si>
    <t>63.99.10</t>
  </si>
  <si>
    <t>Внесены изменения протоколом ЦКК 4/25 от 05.02.2025 (вопрос 9)
Исключена протоколом ЦКК 23/25 от 22.05.2025 г. (вопрос 5)</t>
  </si>
  <si>
    <t>354</t>
  </si>
  <si>
    <t>25.1-11/4.1-0006</t>
  </si>
  <si>
    <t>ОБП УКиТАСУ, ПО "Тываэнергосбыт"</t>
  </si>
  <si>
    <t>Оказание услуг по адаптации и сопровождению СПС КонсультантПлюс</t>
  </si>
  <si>
    <t>355</t>
  </si>
  <si>
    <t>25.1-11/4.1-0007</t>
  </si>
  <si>
    <t>Выполнение работ  по модернизации программного комплекса "Аварийность ЭСК"</t>
  </si>
  <si>
    <t>ООО "Приоритет ИТ"</t>
  </si>
  <si>
    <t>Внесены изменения протоколом ЦКК 30/25 от 14.07.2025</t>
  </si>
  <si>
    <t>356</t>
  </si>
  <si>
    <t>25.1-11/4.1-0008</t>
  </si>
  <si>
    <t>Приобретение права на использование программы для ЭВМ "ГРАНД-Смета"</t>
  </si>
  <si>
    <t>62.01.29</t>
  </si>
  <si>
    <t>357</t>
  </si>
  <si>
    <t>25.1-11/4.1-0009</t>
  </si>
  <si>
    <t>Приобретение сертификата на техническую поддержку программного комплекса электронного документооборота  
   "СЭДО"</t>
  </si>
  <si>
    <t>Внесены изменения протоколом ЦКК 4/25 от 05.02.2025 (вопрос 9)
Внесены изменения протоколом ЦКК 16/25 от 02.04.2025 г. (вопрос 3)
Исключена протоколом ЦКК 23/25 от 22.05.2025 г. (вопрос 5)</t>
  </si>
  <si>
    <t>358</t>
  </si>
  <si>
    <t>25.1-11/4.1-0010</t>
  </si>
  <si>
    <t>Техническая поддержка системы управления базами данных</t>
  </si>
  <si>
    <t>77.40</t>
  </si>
  <si>
    <t>Внесены изменения протоколом ЦКК 23/25 от 22.05.2025; протоколом ЦКК 35/25 от 04.08.2025</t>
  </si>
  <si>
    <t>359</t>
  </si>
  <si>
    <t>25.1-11/4.1-0011</t>
  </si>
  <si>
    <t>АО "Россети Сибирь тываэнерго"</t>
  </si>
  <si>
    <t>Приобретение лицензий для информационно-аналитического сервиса «С24»</t>
  </si>
  <si>
    <t>ООО «Научно-производственное объединение «Бизнес Системы»</t>
  </si>
  <si>
    <t>Внесены изменения протоколом ЦКК 16/25 от 02.04.2025 г. (вопрос 3)
Внесены изменения протоколом ЦКК 23/25 от 22.05.2025
Исключена протоколом ЦКК 24/25 от 27.05.2025 (вопрос 3)</t>
  </si>
  <si>
    <t>360</t>
  </si>
  <si>
    <t>4.2.</t>
  </si>
  <si>
    <t>25.1-11/4.2-0001</t>
  </si>
  <si>
    <t>Поставка автоматизированных рабочих мест</t>
  </si>
  <si>
    <t>26.20.1</t>
  </si>
  <si>
    <t>26.20.15.150</t>
  </si>
  <si>
    <t>Анализ рынка</t>
  </si>
  <si>
    <t>ПАО "Россети"</t>
  </si>
  <si>
    <t>Внесены изменения протоколом ЦКК 26/25 от 04.06.2025 (вопрос 7);
протоколом ЦКК 34/25 от 30.07.2025</t>
  </si>
  <si>
    <t>361</t>
  </si>
  <si>
    <t>25.1-11/4.2-0002</t>
  </si>
  <si>
    <t>Поставка комплектующих и запасных частей для средств вычислительной и оргтехники</t>
  </si>
  <si>
    <t>46.51.1</t>
  </si>
  <si>
    <t>26.20.40.190</t>
  </si>
  <si>
    <t>Внесены изменения протоколом ЦКК 26/25 от 04.06.2025 (вопрос 7)</t>
  </si>
  <si>
    <t>362</t>
  </si>
  <si>
    <t>25.1-11/4.2-0003</t>
  </si>
  <si>
    <t>Поставка расходных материалов для оргтехники</t>
  </si>
  <si>
    <t>28.99.9</t>
  </si>
  <si>
    <t>28.99.40.110</t>
  </si>
  <si>
    <t>363</t>
  </si>
  <si>
    <t>6.1.</t>
  </si>
  <si>
    <t>25.1-11/6.1-0001</t>
  </si>
  <si>
    <t>Оказание услуг по проведению технологического и ценового аудита отчетов о ходе реализации инвестиционной программы 2025</t>
  </si>
  <si>
    <t>69.20.</t>
  </si>
  <si>
    <t>69.20.2.</t>
  </si>
  <si>
    <t>364</t>
  </si>
  <si>
    <t>25.1-11/6.1-0002</t>
  </si>
  <si>
    <t>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 2025)</t>
  </si>
  <si>
    <t>69.20</t>
  </si>
  <si>
    <t>69.20.10.000</t>
  </si>
  <si>
    <t>Внесены изменения протоколом ЦКК 1/25 от 23.01.2025 (вопрос 1)</t>
  </si>
  <si>
    <t>365</t>
  </si>
  <si>
    <t>25.1-11/6.1-0003</t>
  </si>
  <si>
    <t>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 2026)</t>
  </si>
  <si>
    <t>70.22</t>
  </si>
  <si>
    <t>366</t>
  </si>
  <si>
    <t>7.1.</t>
  </si>
  <si>
    <t>25.1-11/7.1-0001</t>
  </si>
  <si>
    <t>СУС</t>
  </si>
  <si>
    <t xml:space="preserve">Комплекс кадастровых работ по внесению сведений (изменению сведений) ЕГРН о месторасположении электросетевых объектов, по внесению сведений (изменению сведений) ЕГРН   о зонах с особыми условиями использования территорий (ЗОУИТ) в отношении электросетевых объектах АО "Россети Сибирь Тываэнерго". </t>
  </si>
  <si>
    <t>71.12.7</t>
  </si>
  <si>
    <t>71.12.35.110</t>
  </si>
  <si>
    <t>Конкурс в ЭФ</t>
  </si>
  <si>
    <t>008</t>
  </si>
  <si>
    <t>км</t>
  </si>
  <si>
    <t>Внесены изменения протоколом ЦКК 10/25 от 28.02.2025 (вопрос 4)</t>
  </si>
  <si>
    <t>367</t>
  </si>
  <si>
    <t>25.1-11/7.1-0002</t>
  </si>
  <si>
    <t>Услуги по оценке, подтверждению рыночной стоимости</t>
  </si>
  <si>
    <t>74.90.</t>
  </si>
  <si>
    <t xml:space="preserve">74.90.12.120 </t>
  </si>
  <si>
    <t>368</t>
  </si>
  <si>
    <t>25.1-11/7.1-0003</t>
  </si>
  <si>
    <t>Предоставление услуг доступа к сети интернет для нужд ПО "Тываэнергосбыт"</t>
  </si>
  <si>
    <t>61.10.3</t>
  </si>
  <si>
    <t>61.90.10.130</t>
  </si>
  <si>
    <t>Исключена протоколом ЦКК 4/25 от 05.02.2025 (вопрос 10)</t>
  </si>
  <si>
    <t>369</t>
  </si>
  <si>
    <t>25.1-11/7.1-0004</t>
  </si>
  <si>
    <t>Предоставление услуг доступа к сети интернет</t>
  </si>
  <si>
    <t>61.10.43.000</t>
  </si>
  <si>
    <t>Исключена протоколом ЦКК 23/25 от 22.05.2025 г. (вопрос 5)</t>
  </si>
  <si>
    <t>370</t>
  </si>
  <si>
    <t>25.1-11/7.1-0005</t>
  </si>
  <si>
    <t>Предоставление услуг телефонной связи</t>
  </si>
  <si>
    <t>61.10.11.120</t>
  </si>
  <si>
    <t>5.7.3.1.</t>
  </si>
  <si>
    <t>АО "Тывасвязьинформ"</t>
  </si>
  <si>
    <t>Внесены изменения протоколом ЦКК 4/25 от 05.02.2025 (вопрос 9)
Внесены изменения протоколом ЦКК 16/25 от 02.04.2025 г. (вопрос 3)
Внесены изменения протоколом ЦКК 26/25 от 04.06.2025 (вопрос 7)</t>
  </si>
  <si>
    <t>371</t>
  </si>
  <si>
    <t>25.1-11/7.1-0006</t>
  </si>
  <si>
    <t>УРУиУЭ</t>
  </si>
  <si>
    <t xml:space="preserve">Оказание услуги по поверке элементов измерительных комплексов потребителей </t>
  </si>
  <si>
    <t xml:space="preserve"> Наличие действующего аттестата аккредитации на право поверки средств измерений, выданного Федеральной службой по аккредитации в соответствии с ФЗ от 28.12.2013 № 412-ФЗ </t>
  </si>
  <si>
    <t>2025</t>
  </si>
  <si>
    <t>Внесены изменения протоколом ЦКК 21/25 от 14.05.2025 (вопрос 10)</t>
  </si>
  <si>
    <t>372</t>
  </si>
  <si>
    <t>25.1-11/7.1-0007</t>
  </si>
  <si>
    <t>Не гарантийный ремонт оборудования производства АО «Электротехнические заводы «Энергомера»</t>
  </si>
  <si>
    <t>33.13.11</t>
  </si>
  <si>
    <t>Внесены изменения протоколом ЦКК 23/25 от 22.05.2025
Внесены изменения протоколом ЦКК 26/25 от 04.06.2025 (вопрос 7)</t>
  </si>
  <si>
    <t>373</t>
  </si>
  <si>
    <t>25.1-11/7.1-0008</t>
  </si>
  <si>
    <t>Услуги по экспертизе счетчиков электрической энергии</t>
  </si>
  <si>
    <t>71.12.6</t>
  </si>
  <si>
    <t>71.20.19.140</t>
  </si>
  <si>
    <t xml:space="preserve">ФБУ «Красноярский ЦСМ»
</t>
  </si>
  <si>
    <t>374</t>
  </si>
  <si>
    <t>25.1-11/7.1-0009</t>
  </si>
  <si>
    <t xml:space="preserve">АО "Россети Сибирь Тываэнерго" </t>
  </si>
  <si>
    <t>Отдел безопасности ПО "Тываэнергосбыт"</t>
  </si>
  <si>
    <t>Оказание услуг по техническому обслуживанию средств видеонаблюдения, системы контроля и управления доступам и охранно-пожарной сигнализации</t>
  </si>
  <si>
    <t>80.20</t>
  </si>
  <si>
    <t>Электронная</t>
  </si>
  <si>
    <t>375</t>
  </si>
  <si>
    <t>25.1-11/7.1-0010</t>
  </si>
  <si>
    <t>Охрана</t>
  </si>
  <si>
    <t>Обеспечение охраны с помощью кнопки тревожной сигнализации (КТС)</t>
  </si>
  <si>
    <t>80.10</t>
  </si>
  <si>
    <t>80.10.12</t>
  </si>
  <si>
    <t>376</t>
  </si>
  <si>
    <t>25.1-11/7.1-0011</t>
  </si>
  <si>
    <t>Отдел управления делами</t>
  </si>
  <si>
    <t>услуги</t>
  </si>
  <si>
    <t>Оказание услуг почтовой связи</t>
  </si>
  <si>
    <t>53.1</t>
  </si>
  <si>
    <t>53.10.12.000</t>
  </si>
  <si>
    <t>АО "Почта России"</t>
  </si>
  <si>
    <t>377</t>
  </si>
  <si>
    <t>25.1-11/7.1-0012</t>
  </si>
  <si>
    <t>Поставка и монтаж кондиционеров</t>
  </si>
  <si>
    <t>28.25.12</t>
  </si>
  <si>
    <t>43.22</t>
  </si>
  <si>
    <t>Внесены изменения протоколом ЦКК 11/25 от 06.03.2025 (вопрос 6);
Исключена протоколом ЦКК 35/25 от 04.08.2025</t>
  </si>
  <si>
    <t>378</t>
  </si>
  <si>
    <t>25.1-11/7.1-0013</t>
  </si>
  <si>
    <t>Оказание услуг по техническому обслуживанию кондиционеров</t>
  </si>
  <si>
    <t>33.12.18.000</t>
  </si>
  <si>
    <t>Исключена протоколом ЦКК 16/25 от 02.04.2025 г. (вопрос 4)</t>
  </si>
  <si>
    <t>379</t>
  </si>
  <si>
    <t>25.1-11/7.1-0014</t>
  </si>
  <si>
    <t>ОУД ПО "Тываэнергосбыт"</t>
  </si>
  <si>
    <t>Оказание услуг по техническому обслуживанию транспортных средств</t>
  </si>
  <si>
    <t>45.20</t>
  </si>
  <si>
    <t>380</t>
  </si>
  <si>
    <t>25.1-11/7.1-0015</t>
  </si>
  <si>
    <t>Выполнение работ по ремонту автомобилей марки ВАЗ, ГАЗ, ПАЗ, УАЗ, Toyota Land Cruiser</t>
  </si>
  <si>
    <t>45.20.11.500</t>
  </si>
  <si>
    <t>381</t>
  </si>
  <si>
    <t>25.1-11/7.1-0016</t>
  </si>
  <si>
    <t>Работы</t>
  </si>
  <si>
    <t>Выполнение работ в 2025 г. подрядным способом по ремонту зданий производственного отделения «Тываэнергосбыт» АО «Россети Сибирь Тываэнерго»:  административное здание (лит. А, А1), здание (лит. В1), здание проходной (лит. Г), расположенных по адресу:  г.Кызыл, ул. Заводская, 2а</t>
  </si>
  <si>
    <t>43.3</t>
  </si>
  <si>
    <t>43.39.19.190</t>
  </si>
  <si>
    <t>Усл.ед</t>
  </si>
  <si>
    <t>Внесены изменения протоколом ЦКК 16/25 от 02.04.2025 г. (вопрос 3);
протоколом ЦКК 33/25 от 30.07.2025</t>
  </si>
  <si>
    <t>382</t>
  </si>
  <si>
    <t>25.1-11/7.1-0017</t>
  </si>
  <si>
    <t>Оказание почтовых услуг для нужд ПО "Тываэнергосбыт"</t>
  </si>
  <si>
    <t>53.10.1</t>
  </si>
  <si>
    <t>383</t>
  </si>
  <si>
    <t>25.1-11/7.1-0018</t>
  </si>
  <si>
    <t>Техническое обслуживание и монтаж систем кондиционирования</t>
  </si>
  <si>
    <t>43.22.12.190</t>
  </si>
  <si>
    <t>Исключена протоколом ЦКК 30/25 от 14.07.2025</t>
  </si>
  <si>
    <t>384</t>
  </si>
  <si>
    <t>25.1-11/7.1-0019</t>
  </si>
  <si>
    <t>ССО ПО "Тываэнергосбыт"</t>
  </si>
  <si>
    <t>Оказание услуг по размещению рекламных и информационных материалов в газетах и на телевидении, в том числе на тувинском языке</t>
  </si>
  <si>
    <t>60.20</t>
  </si>
  <si>
    <t>60.20.40.000</t>
  </si>
  <si>
    <t>Государственное автономное учреждение Республики Тыва "Издательский дом "Тывамедиагрупп"</t>
  </si>
  <si>
    <t>-</t>
  </si>
  <si>
    <t>385</t>
  </si>
  <si>
    <t>25.1-11/7.1-0020</t>
  </si>
  <si>
    <t>Оказание услуг по размещению рекламно-информационных материалов на радио</t>
  </si>
  <si>
    <t>60.10</t>
  </si>
  <si>
    <t>60.10.30.000</t>
  </si>
  <si>
    <t>ООО "Аггарта"</t>
  </si>
  <si>
    <t>386</t>
  </si>
  <si>
    <t>25.1-11/7.1-0021</t>
  </si>
  <si>
    <t xml:space="preserve"> СПБиПК</t>
  </si>
  <si>
    <t>43.21.10.140</t>
  </si>
  <si>
    <t>наличие лицензии на осуществление деятельности</t>
  </si>
  <si>
    <t>876</t>
  </si>
  <si>
    <t>387</t>
  </si>
  <si>
    <t>25.1-11/7.1-0022</t>
  </si>
  <si>
    <t>услуга по поддержанию в постоянной готовности сил и средств для выполнения АСР на ОПО</t>
  </si>
  <si>
    <t xml:space="preserve">84.25.9 </t>
  </si>
  <si>
    <t>84.25.19.190</t>
  </si>
  <si>
    <t>388</t>
  </si>
  <si>
    <t>25.1-11/7.1-0023</t>
  </si>
  <si>
    <t>услуга по проведению периодического медицинского осмотра</t>
  </si>
  <si>
    <t>86.21</t>
  </si>
  <si>
    <t>86.21.10.120</t>
  </si>
  <si>
    <t>наличие лицензии на осуществление деятельности с указанием видов работ входящих в предмет закупки</t>
  </si>
  <si>
    <t>Условная единица</t>
  </si>
  <si>
    <t>Внесены изменения протоколом ЦКК 26/25 от 04.06.2025</t>
  </si>
  <si>
    <t>389</t>
  </si>
  <si>
    <t>25.1-11/7.1-0024</t>
  </si>
  <si>
    <t>услуга по проведению вакцинации персонала</t>
  </si>
  <si>
    <t>86.90.9</t>
  </si>
  <si>
    <t>86.90.19.190</t>
  </si>
  <si>
    <t>390</t>
  </si>
  <si>
    <t>25.1-11/7.1-0025</t>
  </si>
  <si>
    <t>услуга на проведение измерений и анализов атмосферного воздуха и промышленных выбросов, включая отбор проб, на производственных площадках Общества</t>
  </si>
  <si>
    <t>74.90.5</t>
  </si>
  <si>
    <t>74.90.13.000</t>
  </si>
  <si>
    <t>наличие положительного опыта разработки и согласования природоохранной документации для объектов топливно - энергетического комплекса</t>
  </si>
  <si>
    <t>Внесены изменения протоколом ЦКК 13/25 от 11.03.2025 (вопрос 2)</t>
  </si>
  <si>
    <t>391</t>
  </si>
  <si>
    <t>25.1-11/7.1-0026</t>
  </si>
  <si>
    <t>услуга по обработке химикатами по периметру ПС</t>
  </si>
  <si>
    <t>20.20</t>
  </si>
  <si>
    <t>20.20.12.000</t>
  </si>
  <si>
    <t>392</t>
  </si>
  <si>
    <t>25.1-11/7.1-0027</t>
  </si>
  <si>
    <t>УЭиФ</t>
  </si>
  <si>
    <t>Оказание услуг по страхованию имущества юридических лиц "от всех рисков"</t>
  </si>
  <si>
    <t>65.12.2</t>
  </si>
  <si>
    <t>65.12.49</t>
  </si>
  <si>
    <t>2025-2028</t>
  </si>
  <si>
    <t>Внесены изменения протоколом ЦКК 6/25 от 11.02.2025</t>
  </si>
  <si>
    <t>393</t>
  </si>
  <si>
    <t>25.1-11/7.1-0028</t>
  </si>
  <si>
    <t>Оказание услуги по добровольному страхованию автотранспортных средств (КАСКО)</t>
  </si>
  <si>
    <t>65.12.3</t>
  </si>
  <si>
    <t>65.12.29</t>
  </si>
  <si>
    <t>Внесены изменения протоколом ЦКК 23/25 от 22.05.2025</t>
  </si>
  <si>
    <t>394</t>
  </si>
  <si>
    <t>25.1-11/7.1-0029</t>
  </si>
  <si>
    <t>Оказание услуги по обязательному страхованию гражданской ответственности владельцев транспортных средств(ОСАГО)</t>
  </si>
  <si>
    <t>65.12.21</t>
  </si>
  <si>
    <t>2026-2027</t>
  </si>
  <si>
    <t>395</t>
  </si>
  <si>
    <t>25.1-11/7.1-0030</t>
  </si>
  <si>
    <t xml:space="preserve">Оказание услуг по техническому осмотру </t>
  </si>
  <si>
    <t>71.20.5</t>
  </si>
  <si>
    <t>71.20.14.000</t>
  </si>
  <si>
    <t>396</t>
  </si>
  <si>
    <t>25.1-11/7.1-0031</t>
  </si>
  <si>
    <t>Оказание услуги по выполнению работ  по экспертизе промышленной безопасности автогидроподъемников, автомобильных кранов</t>
  </si>
  <si>
    <t>71.20.9</t>
  </si>
  <si>
    <t>71.20.19.160</t>
  </si>
  <si>
    <t>397</t>
  </si>
  <si>
    <t>25.1-11/7.1-0032</t>
  </si>
  <si>
    <t>ОБиНУиО ПО "Тываэнергосбыт"</t>
  </si>
  <si>
    <t>ФО</t>
  </si>
  <si>
    <t>Оказание услуг по инкассации, пересчету и зачислению на счет наличных денежных средств</t>
  </si>
  <si>
    <t>64.19</t>
  </si>
  <si>
    <t>64.19.30.000</t>
  </si>
  <si>
    <t>Внесены изменения протоколом ЦКК 6/24 от 11.02.2025</t>
  </si>
  <si>
    <t>398</t>
  </si>
  <si>
    <t>25.1-11/7.1-0033</t>
  </si>
  <si>
    <t>СМиККЭ</t>
  </si>
  <si>
    <t>Право заключения договора оказания услуги по инспекционному  контролю сертифицированной  электрической энергии, поставляемой из распределительных электрических сетей АО «Россети СибирьТываэнерго».</t>
  </si>
  <si>
    <t>71.20</t>
  </si>
  <si>
    <t>71.20.19.120</t>
  </si>
  <si>
    <t>ООО "Энергогарант"</t>
  </si>
  <si>
    <t>399</t>
  </si>
  <si>
    <t>25.1-11/7.1-0034</t>
  </si>
  <si>
    <t xml:space="preserve">Внесены изменения протоколом ЦКК 11/25 от 06.03.2025 (вопрос 4)
</t>
  </si>
  <si>
    <t>400</t>
  </si>
  <si>
    <t>25.1-11/7.1-0035</t>
  </si>
  <si>
    <t>Внесены изменения протоколом ЦКК 23/25 от 22.05.2025;
Протоколом ЦКК 30/25 от 14.07.2025</t>
  </si>
  <si>
    <t>401</t>
  </si>
  <si>
    <t>25.1-11/7.1-0036</t>
  </si>
  <si>
    <t>ОТиС УКиТАСУ</t>
  </si>
  <si>
    <t>Предоставление канала связи (ПС Хандагайты)</t>
  </si>
  <si>
    <t>61.90.10.160</t>
  </si>
  <si>
    <t>402</t>
  </si>
  <si>
    <t>25.1-11/7.1-0037</t>
  </si>
  <si>
    <t>Предоставление канала связи (ПС Сут-Холь)</t>
  </si>
  <si>
    <t>403</t>
  </si>
  <si>
    <t>25.1-11/7.1-0038</t>
  </si>
  <si>
    <t>Предоставление канала связи (ПС Уюк)</t>
  </si>
  <si>
    <t>404</t>
  </si>
  <si>
    <t>25.1-11/7.1-0039</t>
  </si>
  <si>
    <t>Предоставление канала связи (ПС Бурен-Бай-Хаак)</t>
  </si>
  <si>
    <t>405</t>
  </si>
  <si>
    <t>25.1-11/7.1-0040</t>
  </si>
  <si>
    <t>Предоставление канала связи (Красноярск)</t>
  </si>
  <si>
    <t>406</t>
  </si>
  <si>
    <t>25.1-11/7.1-0041</t>
  </si>
  <si>
    <t>Предоставление канала связи (ПС "Городская)</t>
  </si>
  <si>
    <t>407</t>
  </si>
  <si>
    <t>25.1-11/7.1-0042</t>
  </si>
  <si>
    <t>Предоставление канала связи (ПС Вавилинская)</t>
  </si>
  <si>
    <t>408</t>
  </si>
  <si>
    <t>25.1-11/7.1-0043</t>
  </si>
  <si>
    <t>Предоставление канала связи (ПС Эрзин)</t>
  </si>
  <si>
    <t>409</t>
  </si>
  <si>
    <t>25.1-11/7.1-0044</t>
  </si>
  <si>
    <t>Предоставление канала связи (ПС Бурен-Хем)</t>
  </si>
  <si>
    <t>410</t>
  </si>
  <si>
    <t>25.1-11/7.1-0045</t>
  </si>
  <si>
    <t>411</t>
  </si>
  <si>
    <t>25.1-11/7.1-0046</t>
  </si>
  <si>
    <t>Предоставление канала связи (ПС Элегест)</t>
  </si>
  <si>
    <t>412</t>
  </si>
  <si>
    <t>25.1-11/7.1-0047</t>
  </si>
  <si>
    <t>СПРиТП</t>
  </si>
  <si>
    <t>Разработка комплексной программы развития электрических сетей напряжением 35 кВ и выше  на территории обслуживания  АО "Россети Сирбирь Тываэнерго" на пятилетний период 2025 – 2030 гг.</t>
  </si>
  <si>
    <t>Приказ ПАО "Россети" от 10.01.2019 №4 "О повышении качества планирования развития электрических сетей</t>
  </si>
  <si>
    <t>В соответствии с Техническим заданием разработка и согласование  комплексной программы развития электрических сетей напряжением 35 кВ и выше  на территории обслуживания  АО "Россети Сирбирь Тываэнерго" на пятилетний период 2025 – 2030 гг.</t>
  </si>
  <si>
    <t>413</t>
  </si>
  <si>
    <t>25.1-11/2.1-0010</t>
  </si>
  <si>
    <t>Блок капитального строительства</t>
  </si>
  <si>
    <t>Замена приборов учета электроэнергии в МКД в Республике Тыва во исполнение требований ФЗ №522 от 27.12.2018 (сбыт). Лот 73</t>
  </si>
  <si>
    <t>43.21.10.210</t>
  </si>
  <si>
    <t>Прочие собственные</t>
  </si>
  <si>
    <t>ЗЦПО</t>
  </si>
  <si>
    <t>утв.</t>
  </si>
  <si>
    <t>Замена приборов учета электроэнергии в МКД в Республике Тыва во исполнение требований ФЗ №522 от 27.12.2018 (сбыт), 964 шт.</t>
  </si>
  <si>
    <t>P_023_1-2025_ТЭ</t>
  </si>
  <si>
    <t>Внесены изменения протоколом ЦКК 11/25 от 06.03.2025 (вопрос 6);
протоколом ЦКК 16/25 от 02.04.2025 г. (вопрос 3);
протоколом ЦКК 21/25 от 14.05.2025 (вопрос 11)</t>
  </si>
  <si>
    <t>414</t>
  </si>
  <si>
    <t>7.2.</t>
  </si>
  <si>
    <t>25.1-11/7.2-0001</t>
  </si>
  <si>
    <t>26.20;27.20</t>
  </si>
  <si>
    <t>26.20.40.111;27.20.22.000</t>
  </si>
  <si>
    <t>796;796</t>
  </si>
  <si>
    <t>шт.;шт.</t>
  </si>
  <si>
    <t>87;186</t>
  </si>
  <si>
    <t>93000000000;93000000000</t>
  </si>
  <si>
    <t>Республика Тыва;Республика Тыва</t>
  </si>
  <si>
    <t>Внесены изменения протоколом ЦКК 11/25 от 06.03.2025 (вопрос 6)
Внесены изменения  протоколом ЦКК 16/25 от 02.04.2025 г. (вопрос 3)
Внесены изменения протоколом ЦКК 32/25 от 22.07.2025</t>
  </si>
  <si>
    <t>415</t>
  </si>
  <si>
    <t>25.1-11/7.2-0002</t>
  </si>
  <si>
    <t>416</t>
  </si>
  <si>
    <t>25.1-11/7.2-0003</t>
  </si>
  <si>
    <t xml:space="preserve"> Поставка самонесущего изолированного провода (СИП) на напряжение до 35 кВ</t>
  </si>
  <si>
    <t>Внесены изменения протоколом ЦКК 11/25 от 06.03.2025 (вопрос 6)
Внесены изменения  протоколом ЦКК 16/25 от 02.04.2025 г. (вопрос 3)
Внесены изменения протоколом ЦКК 23/25 от 22.05.2025</t>
  </si>
  <si>
    <t>417</t>
  </si>
  <si>
    <t>25.1-11/7.2-0004</t>
  </si>
  <si>
    <t xml:space="preserve"> Поставка трансформаторов тока до 1 кВ</t>
  </si>
  <si>
    <t>27.11.</t>
  </si>
  <si>
    <t>27.11.42.000</t>
  </si>
  <si>
    <t>418</t>
  </si>
  <si>
    <t>25.1-11/7.2-0005</t>
  </si>
  <si>
    <t>Поставка приборов измерения электрических величин, контроля и проверки электрооборудования</t>
  </si>
  <si>
    <t>419</t>
  </si>
  <si>
    <t>25.1-11/7.2-0006</t>
  </si>
  <si>
    <t>420</t>
  </si>
  <si>
    <t>25.1-11/7.2-0007</t>
  </si>
  <si>
    <t>Внесены изменения протоколом ЦКК 16/25 от 02.04.2025 г. (вопрос 3)
Внесены изменения протоколом ЦКК 23/25 от 22.05.2025</t>
  </si>
  <si>
    <t>421</t>
  </si>
  <si>
    <t>25.1-11/7.2-0008</t>
  </si>
  <si>
    <t>Поставка материалов пломбировочных</t>
  </si>
  <si>
    <t>22.29</t>
  </si>
  <si>
    <t>22.29.29.120</t>
  </si>
  <si>
    <t>422</t>
  </si>
  <si>
    <t>25.1-11/7.2-0009</t>
  </si>
  <si>
    <t>Поставка бумаги для оргтехники</t>
  </si>
  <si>
    <t>17.12</t>
  </si>
  <si>
    <t>17.12.14.110</t>
  </si>
  <si>
    <t>пач.</t>
  </si>
  <si>
    <t>Внесены изменения протоколом ЦКК 10/25 от 28.02.2025 (вопрос 5)</t>
  </si>
  <si>
    <t>423</t>
  </si>
  <si>
    <t>25.1-11/7.2-0010</t>
  </si>
  <si>
    <t>Поставка канцелярских товаров</t>
  </si>
  <si>
    <t>17.23;17.23;17.23;17.23;17.23;20.30;20.52;22.19;22.29;22.29;22.29;25.71;25.71;25.93;25.93;25.99;25.99;32.99;32.99;32.99;32.99</t>
  </si>
  <si>
    <t>17.23.13.191;17.23.13.192;17.23.13.193;17.23.13.195;17.23.13.199;20.30.22.160;20.52.10.190;22.19.73.120;22.29.22.000;22.29.25.000;22.29.25.000;25.71.11.110;25.71.11.120;25.93.14;25.93.14.140;25.99.23.000;25.99.23.000;32.99.12.110;32.99.12.120;32.99.15;32.99.53.130</t>
  </si>
  <si>
    <t>796;796;796;796;796;796;796;796;796;778;796;796;796;796;778;728;796;796;796;796;796</t>
  </si>
  <si>
    <t>шт.;шт.;шт.;шт.;шт.;шт.;шт.;шт.;шт.;шт.;упак.;шт.;шт.;шт.;шт.;упак.;пач.;шт.;шт.;шт.;шт.</t>
  </si>
  <si>
    <t>14;1100;1100;300;150;600;350;400;350;603;14689;100;100;30;650;200;1600;5000;850;1500;1</t>
  </si>
  <si>
    <t>93000000000;93000000000;93000000000;93000000000;93000000000;93000000000;93000000000;93000000000;93000000000;93000000000;93000000000;93000000000;93000000000;93000000000;93000000000;93000000000;93000000000;93000000000;93000000000;93000000000;93000000000</t>
  </si>
  <si>
    <t>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</si>
  <si>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Внесены изменения протоколом ЦКК 10/25 от 28.02.2025 (вопрос 6)</t>
  </si>
  <si>
    <t>424</t>
  </si>
  <si>
    <t>25.1-11/7.2-0011</t>
  </si>
  <si>
    <t>Поставка товаров и инвентаря хозяйственного</t>
  </si>
  <si>
    <t>32.99.9</t>
  </si>
  <si>
    <t>32.99.59</t>
  </si>
  <si>
    <t>425</t>
  </si>
  <si>
    <t>25.1-11/7.2-0012</t>
  </si>
  <si>
    <t>Поставка средств моющих</t>
  </si>
  <si>
    <t>20.41.3</t>
  </si>
  <si>
    <t>20.41</t>
  </si>
  <si>
    <t>426</t>
  </si>
  <si>
    <t>25.1-11/7.2-0013</t>
  </si>
  <si>
    <t>Поставка мебели</t>
  </si>
  <si>
    <t>31.01;31.01;31.01;31.01;31.09;32.99</t>
  </si>
  <si>
    <t>31.01.11.150;31.01.12.110;31.01.12.130;31.01.12.150;31.09.11.120;32.99.11.192</t>
  </si>
  <si>
    <t>796;796;796;796;796;796</t>
  </si>
  <si>
    <t>шт.;шт.;шт.;шт.;шт.;шт.</t>
  </si>
  <si>
    <t>107;29;28;38;1;7</t>
  </si>
  <si>
    <t>93000000000;93000000000;93000000000;93000000000;93000000000;93000000000;</t>
  </si>
  <si>
    <t>Республика Тыва;Республика Тыва;Республика Тыва;Республика Тыва;Республика Тыва;Республика Тыва;</t>
  </si>
  <si>
    <t>Внесены изменения протоколом ЦКК 10/25 от 28.02.2025 (вопрос 7)</t>
  </si>
  <si>
    <t>427</t>
  </si>
  <si>
    <t>25.1-11/7.2-0014</t>
  </si>
  <si>
    <t>Поставка климатического оборудования</t>
  </si>
  <si>
    <t>27.51;2751</t>
  </si>
  <si>
    <t>27.51.15.110;27.51.26.110</t>
  </si>
  <si>
    <t>Справочник цен</t>
  </si>
  <si>
    <t>5;13</t>
  </si>
  <si>
    <t>Внесены изменения протоколом ЦКК 10/25 от 28.02.2025 (вопрос 8)</t>
  </si>
  <si>
    <t>428</t>
  </si>
  <si>
    <t>25.1-11/7.2-0015</t>
  </si>
  <si>
    <t>Поставка жалюзи</t>
  </si>
  <si>
    <t>22.23</t>
  </si>
  <si>
    <t>22.23.14.130</t>
  </si>
  <si>
    <t>429</t>
  </si>
  <si>
    <t>25.1-11/7.2-0016</t>
  </si>
  <si>
    <t>Поставка почтовой полиграфии</t>
  </si>
  <si>
    <t>17.23</t>
  </si>
  <si>
    <t>17.23.12.110</t>
  </si>
  <si>
    <t>Внесены изменения протоколом ЦКК 10/25 от 28.02.2025 (вопрос 9)</t>
  </si>
  <si>
    <t>430</t>
  </si>
  <si>
    <t>25.1-11/7.2-0017</t>
  </si>
  <si>
    <t>22.29.25</t>
  </si>
  <si>
    <t>Внесены изменения протоколом ЦКК 15/25 от 27.03.2025</t>
  </si>
  <si>
    <t>431</t>
  </si>
  <si>
    <t>25.1-11/7.2-0018</t>
  </si>
  <si>
    <t>17.12.1</t>
  </si>
  <si>
    <t>Внесены изменения протоколом ЦКК 11/25 от 06.03.2025 (вопрос 5)</t>
  </si>
  <si>
    <t>432</t>
  </si>
  <si>
    <t>25.1-11/7.2-0019</t>
  </si>
  <si>
    <t>13.92;13.92;16.29;17.22;17.22;20.30;20.41;20.52;22.19;22.22;22.29;22.29;22.29;22.29;22.29;25.73;25.99;27.20;27.20;27.40;32.91;</t>
  </si>
  <si>
    <t>13.92.29.110;13.92.29.120;16.29.11.110;17.22.11;17.22.11.130;20.30.22.170;20.30.22.170;20.52.10.190;22.19.72;22.22.11;22.29.21.000;22.29.23.110;22.29.23.120;22.29.23.130;22.29.29;25.73.10;25.99.29.120;27.20.11;27.20.23.190;27.40.21.120;32.91.11.000</t>
  </si>
  <si>
    <t>796;796;796;796;796;796;796;796;796;778;796;796;796;796;796;796;796;796;796;796;796;</t>
  </si>
  <si>
    <t>шт.;шт.;шт.;шт.;шт.;шт.;шт.;шт.;шт.;упак.;шт.;шт.;шт.;шт.;шт.;шт.;шт.;шт.;шт.;шт.;шт.;</t>
  </si>
  <si>
    <t>15;130;7;1680;10;5;40;15;10;410;5;2268;37;5;4;30;4;170;106;2;9;</t>
  </si>
  <si>
    <t>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</si>
  <si>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Внесены изменения протоколом ЦКК 10/25 от 28.02.2025 (вопрос 10)</t>
  </si>
  <si>
    <t>433</t>
  </si>
  <si>
    <t>25.1-11/7.2-0020</t>
  </si>
  <si>
    <t>Поставка запасных частей к автомобилям ГАЗ, ПАЗ и  двигателям УМЗ для прайсовых заказов</t>
  </si>
  <si>
    <t>434</t>
  </si>
  <si>
    <t>25.1-11/7.2-0021</t>
  </si>
  <si>
    <t>Поставка запасных частей к автомобилям УАЗ и двигателям ЗМЗ для прайсовых заказов</t>
  </si>
  <si>
    <t>435</t>
  </si>
  <si>
    <t>25.1-11/7.2-0022</t>
  </si>
  <si>
    <t>31.01;31.01;31.01;31.01;31.09</t>
  </si>
  <si>
    <t>31.01.11.150;31.01.12.110;31.01.12.130;31.01.12.150;31.09.13.190;</t>
  </si>
  <si>
    <t>796;796;796;796;796</t>
  </si>
  <si>
    <t>шт.;шт.;шт.;шт.;шт.</t>
  </si>
  <si>
    <t>50;30;11;33;3</t>
  </si>
  <si>
    <t>93000000000;93000000000;93000000000;93000000000;93000000000;</t>
  </si>
  <si>
    <t>Республика Тыва;Республика Тыва;Республика Тыва;Республика Тыва;Республика Тыва;</t>
  </si>
  <si>
    <t>436</t>
  </si>
  <si>
    <t>25.1-11/7.2-0023</t>
  </si>
  <si>
    <t>Поставка питьевой бутилированной воды</t>
  </si>
  <si>
    <t>36.00.1</t>
  </si>
  <si>
    <t>36.00.11.000</t>
  </si>
  <si>
    <t>шт</t>
  </si>
  <si>
    <t>437</t>
  </si>
  <si>
    <t>25.1-11/7.2-0024</t>
  </si>
  <si>
    <t>Поставка ГСМ в г. Кызыл Республики Тыва</t>
  </si>
  <si>
    <t>438</t>
  </si>
  <si>
    <t>25.1-11/7.2-0025</t>
  </si>
  <si>
    <t>Поставка ГСМ в с. Бай-Хаак Республики Тыва</t>
  </si>
  <si>
    <t>439</t>
  </si>
  <si>
    <t>25.1-11/7.2-0026</t>
  </si>
  <si>
    <t>Поставка ГСМ в г. Ак-Довурак Республики Тыва</t>
  </si>
  <si>
    <t>440</t>
  </si>
  <si>
    <t>25.1-11/7.2-0027</t>
  </si>
  <si>
    <t>Поставка ГСМ в г. Чадан Республики Тыва</t>
  </si>
  <si>
    <t>441</t>
  </si>
  <si>
    <t>25.1-11/7.2-0028</t>
  </si>
  <si>
    <t>Поставка ГСМ в г. Шагонар Республики Тыва</t>
  </si>
  <si>
    <t>442</t>
  </si>
  <si>
    <t>25.1-11/7.2-0029</t>
  </si>
  <si>
    <t>Поставка ГСМ в с. Самагалтай Республики Тыва</t>
  </si>
  <si>
    <t>443</t>
  </si>
  <si>
    <t>25.1-11/7.2-0030</t>
  </si>
  <si>
    <t>СПБиПК</t>
  </si>
  <si>
    <t xml:space="preserve">Поставка специальной обуви </t>
  </si>
  <si>
    <t>15.20.3</t>
  </si>
  <si>
    <t>15.20.32.120</t>
  </si>
  <si>
    <t>себестоимость</t>
  </si>
  <si>
    <t>справочник SAP ERP</t>
  </si>
  <si>
    <t>Внесены изменения протоколом ЦКК 4/25 от 05.02.2025 (вопрос 9); 20/25 от 25.04.2025 (вопрос 4)</t>
  </si>
  <si>
    <t>444</t>
  </si>
  <si>
    <t>25.1-11/7.2-0031</t>
  </si>
  <si>
    <t>Поставка спецодежды для защиты от ОПЗ</t>
  </si>
  <si>
    <t>14.12.1;14.12.1;14.12.1;14.12.1</t>
  </si>
  <si>
    <t>14.12.11.120;14.12.30.110;14.12.30.131;14.12.30.140</t>
  </si>
  <si>
    <t>839;796;796;893</t>
  </si>
  <si>
    <t>комплект;шт;шт;комплект</t>
  </si>
  <si>
    <t>310;6;11;23</t>
  </si>
  <si>
    <t>93000000000;93000000000;93000000000;93000000000</t>
  </si>
  <si>
    <t>Республика Тыва;Республика Тыва;Республика Тыва;Республика Тыва</t>
  </si>
  <si>
    <t>Внесены изменения протоколом ЦКК 4/25 от 05.02.2025 (вопрос 9); 21/25 от 14.05.2025 (вопрос 12)</t>
  </si>
  <si>
    <t>445</t>
  </si>
  <si>
    <t>25.1-11/7.2-0032</t>
  </si>
  <si>
    <t>Поставка средств защиты головы, рук, органов зрения, слуха, дыхания</t>
  </si>
  <si>
    <t>14.12.1;22.19.6;32.99.1;32.99.1;32.99.1</t>
  </si>
  <si>
    <t>14.12.30.150;22.19.60.110;32.99.11.120;32.99.11.160;32.99.11.170</t>
  </si>
  <si>
    <t>715;715;796;796;715</t>
  </si>
  <si>
    <t>пара;пара;шт;шт;пара</t>
  </si>
  <si>
    <t>3180;120;66;13;9</t>
  </si>
  <si>
    <t>93000000000;93000000000;93000000000;93000000000;93000000000</t>
  </si>
  <si>
    <t>Республика Тыва;Республика Тыва;Республика Тыва;Республика Тыва;Республика Тыва</t>
  </si>
  <si>
    <t>Внесены изменения протоколом ЦКК 4/25 от 05.02.2025 (вопрос 9); протоколом ЦКК 21/25 от 14.05.2025 (вопрос 13)</t>
  </si>
  <si>
    <t>446</t>
  </si>
  <si>
    <t>25.1-11/7.2-0033</t>
  </si>
  <si>
    <t>Поставка средств индивидуальной защиты от термических рисков электрической дуги, поражения электрическим током при работах в зоне наведенного напряжения, электрических полей промышленной частоты</t>
  </si>
  <si>
    <t>32.99.</t>
  </si>
  <si>
    <t>сертификаты соответствия, соответствие ТУ</t>
  </si>
  <si>
    <t>3076</t>
  </si>
  <si>
    <t>Внесены изменения протоколом ЦКК 31/25 от 16.07.2025</t>
  </si>
  <si>
    <t>447</t>
  </si>
  <si>
    <t>25.1-11/7.2-0034</t>
  </si>
  <si>
    <t>поставка средств защиты от поражения электрическим током</t>
  </si>
  <si>
    <t>15.20;22.19;22.19;23.14;26.51;27.12;27.12</t>
  </si>
  <si>
    <t>15.20.32.121;22.19.60.119;22.19.72;23.14.12.190;26.51.43.290;27.12.10.120;27.12.10.120;</t>
  </si>
  <si>
    <t>715;715;796;796;796;839;796;</t>
  </si>
  <si>
    <t>пар.;пар.;шт.;шт.;шт.;компл.;шт.</t>
  </si>
  <si>
    <t>21;58;22;29;84;6;104</t>
  </si>
  <si>
    <t>93000000000;93000000000;93000000000;93000000000;93000000000;93000000000;93000000000;</t>
  </si>
  <si>
    <t>Республика Тыва;Республика Тыва;Республика Тыва;Республика Тыва;Республика Тыва;Республика Тыва;Республика Тыва;</t>
  </si>
  <si>
    <t>448</t>
  </si>
  <si>
    <t>25.1-11/7.2-0035</t>
  </si>
  <si>
    <t>поставка средств защиты, приспособлений и инструм. для работы на высоте</t>
  </si>
  <si>
    <t>32.99.11.199</t>
  </si>
  <si>
    <t>122</t>
  </si>
  <si>
    <t>449</t>
  </si>
  <si>
    <t>25.1-11/7.2-0036</t>
  </si>
  <si>
    <t>поставка средств для защиты и ухода за кожей, репеллентов</t>
  </si>
  <si>
    <t>21.20.2</t>
  </si>
  <si>
    <t>21.20.10.243;20.42.15.141</t>
  </si>
  <si>
    <t>1230;5772</t>
  </si>
  <si>
    <t>Внесены изменения протоколом ЦКК 2/25 от 31.01.2025 (вопрос 2)</t>
  </si>
  <si>
    <t>450</t>
  </si>
  <si>
    <t>25.1-11/7.2-0037</t>
  </si>
  <si>
    <t>поставка мыла кускового</t>
  </si>
  <si>
    <t>20.41.31.119</t>
  </si>
  <si>
    <t>3508</t>
  </si>
  <si>
    <t>Внесены изменения протоколом ЦКК 4/25 от 05.02.2025 (вопрос 9)
Исключена протоколом ЦКК 16/25 от 02.04.2025 г. (вопрос 4)</t>
  </si>
  <si>
    <t>451</t>
  </si>
  <si>
    <t>25.1-11/7.2-0038</t>
  </si>
  <si>
    <t>поставка материалов строительных и отделочных</t>
  </si>
  <si>
    <t>46.13</t>
  </si>
  <si>
    <t>46.13.12</t>
  </si>
  <si>
    <t>18</t>
  </si>
  <si>
    <t>Внесены изменения протоколом ЦКК 16/25 от 02.04.2025 г. (вопрос 3)
Исключена протоколом ЦКК 30/25 от 14.07.2025</t>
  </si>
  <si>
    <t>452</t>
  </si>
  <si>
    <t>25.1-11/7.2-0039</t>
  </si>
  <si>
    <t>поставка шкафов сушильных для спецодежды</t>
  </si>
  <si>
    <t>31.01</t>
  </si>
  <si>
    <t>31.01.11.129</t>
  </si>
  <si>
    <t>4</t>
  </si>
  <si>
    <t>453</t>
  </si>
  <si>
    <t>25.1-11/7.2-0040</t>
  </si>
  <si>
    <t>Поставка средств пожаротушения</t>
  </si>
  <si>
    <t>25.73;25.99;28.29;28.99;29.20</t>
  </si>
  <si>
    <t>25.73.60.190;25.99.29.190;28.29.22.110;28.99.39.190;29.20.21.123</t>
  </si>
  <si>
    <t>14;14;48;14;7</t>
  </si>
  <si>
    <t>Внесены изменения протоколом ЦКК 16/25 от 02.04.2025 г. (вопрос 3)
Внесены изменения протоколом ЦКК 27/25 от  20.06.2025 г. (вопрос 4)</t>
  </si>
  <si>
    <t>454</t>
  </si>
  <si>
    <t>25.1-11/7.2-0041</t>
  </si>
  <si>
    <t xml:space="preserve">поставка полиграфической продукции по технике безопасности </t>
  </si>
  <si>
    <t>58.19</t>
  </si>
  <si>
    <t>58.19.19.190</t>
  </si>
  <si>
    <t>соответствие ТУ</t>
  </si>
  <si>
    <t>140</t>
  </si>
  <si>
    <t>455</t>
  </si>
  <si>
    <t>25.1-11/7.2-0042</t>
  </si>
  <si>
    <t>поставка технической, справочной литературы</t>
  </si>
  <si>
    <t>58.11.1</t>
  </si>
  <si>
    <t>58.11.12.000</t>
  </si>
  <si>
    <t>456</t>
  </si>
  <si>
    <t>25.1-11/7.2-0043</t>
  </si>
  <si>
    <t>Поставка информационных знаков для ПС и ВЛ, знаков и плакатов безопасности</t>
  </si>
  <si>
    <t>22.29.2</t>
  </si>
  <si>
    <t>22.29.22.000</t>
  </si>
  <si>
    <t>705</t>
  </si>
  <si>
    <t>Внесены изменения протоколом ЦКК 16/25 от 02.04.2025 г. (вопрос 3)
Внесены изменения протоколом ЦКК 27/25 от  20.06.2025 г. (вопрос 5)</t>
  </si>
  <si>
    <t>457</t>
  </si>
  <si>
    <t>25.1-11/7.2-0044</t>
  </si>
  <si>
    <t>поставка товаров и инвентаря хозяйственного</t>
  </si>
  <si>
    <t>32.99</t>
  </si>
  <si>
    <t>5</t>
  </si>
  <si>
    <t>458</t>
  </si>
  <si>
    <t>25.1-11/7.2-0045</t>
  </si>
  <si>
    <t>Поставка автосервисного оборудования, инструментов и приспособлений</t>
  </si>
  <si>
    <t>28.22.9</t>
  </si>
  <si>
    <t>28.22.13.119</t>
  </si>
  <si>
    <t>459</t>
  </si>
  <si>
    <t>25.1-11/7.2-0046</t>
  </si>
  <si>
    <t>28.24.2</t>
  </si>
  <si>
    <t>460</t>
  </si>
  <si>
    <t>25.1-11/7.2-0047</t>
  </si>
  <si>
    <t>Поставка инвентаря спортивно-туристического</t>
  </si>
  <si>
    <t>32.30</t>
  </si>
  <si>
    <t>32.30.15.220</t>
  </si>
  <si>
    <t>461</t>
  </si>
  <si>
    <t>25.1-11/7.2-0048</t>
  </si>
  <si>
    <t>Поставка инструмента слесарно-монтажного</t>
  </si>
  <si>
    <t>25.73</t>
  </si>
  <si>
    <t>25.73.3</t>
  </si>
  <si>
    <t>462</t>
  </si>
  <si>
    <t>25.1-11/7.2-0049</t>
  </si>
  <si>
    <t>25.93.1</t>
  </si>
  <si>
    <t>25.93.15</t>
  </si>
  <si>
    <t>463</t>
  </si>
  <si>
    <t>25.1-11/7.2-0050</t>
  </si>
  <si>
    <t>32.99.5</t>
  </si>
  <si>
    <t>464</t>
  </si>
  <si>
    <t>25.1-11/7.2-0051</t>
  </si>
  <si>
    <t>465</t>
  </si>
  <si>
    <t>25.1-11/7.2-0052</t>
  </si>
  <si>
    <t>466</t>
  </si>
  <si>
    <t>25.1-11/7.2-0053</t>
  </si>
  <si>
    <t>467</t>
  </si>
  <si>
    <t>25.1-11/7.2-0054</t>
  </si>
  <si>
    <t>468</t>
  </si>
  <si>
    <t>25.1-11/7.2-0055</t>
  </si>
  <si>
    <t>469</t>
  </si>
  <si>
    <t>25.1-11/7.2-0056</t>
  </si>
  <si>
    <t>470</t>
  </si>
  <si>
    <t>25.1-11/7.2-0057</t>
  </si>
  <si>
    <t>471</t>
  </si>
  <si>
    <t>25.1-11/7.2-0058</t>
  </si>
  <si>
    <t>472</t>
  </si>
  <si>
    <t>25.1-11/7.2-0059</t>
  </si>
  <si>
    <t>473</t>
  </si>
  <si>
    <t>25.1-11/7.2-0060</t>
  </si>
  <si>
    <t>474</t>
  </si>
  <si>
    <t>25.1-11/7.2-0061</t>
  </si>
  <si>
    <t>475</t>
  </si>
  <si>
    <t>25.1-11/7.2-0062</t>
  </si>
  <si>
    <t>476</t>
  </si>
  <si>
    <t>25.1-11/7.2-0063</t>
  </si>
  <si>
    <t>Поставка электроинструмента</t>
  </si>
  <si>
    <t>28.24.1</t>
  </si>
  <si>
    <t>477</t>
  </si>
  <si>
    <t>25.1-11/7.2-0064</t>
  </si>
  <si>
    <t>Поставка стартерных и тяговых аккумуляторных батарей</t>
  </si>
  <si>
    <t>27.20</t>
  </si>
  <si>
    <t>27.20.21</t>
  </si>
  <si>
    <t>478</t>
  </si>
  <si>
    <t>25.1-11/7.2-0065</t>
  </si>
  <si>
    <t>Поставка пневматических шин для грузовых автомобилей и прицепов</t>
  </si>
  <si>
    <t>22.11</t>
  </si>
  <si>
    <t>22.11.13.110</t>
  </si>
  <si>
    <t>479</t>
  </si>
  <si>
    <t>25.1-11/7.2-0066</t>
  </si>
  <si>
    <t>Поставка пневматических шин для тракторов, сельскохозяйственных машин и индустриальной техники</t>
  </si>
  <si>
    <t>480</t>
  </si>
  <si>
    <t>25.1-11/7.2-0067</t>
  </si>
  <si>
    <t>Поставка пневматических шин для легковых и легких грузовых автомобилей</t>
  </si>
  <si>
    <t>481</t>
  </si>
  <si>
    <t>25.1-11/7.2-0068</t>
  </si>
  <si>
    <t>Поставка бензиновых, дизельных генераторов</t>
  </si>
  <si>
    <t>27.11.26</t>
  </si>
  <si>
    <t>482</t>
  </si>
  <si>
    <t>25.1-11/7.2-0069</t>
  </si>
  <si>
    <t>Поставка компрессорного оборудования и пневмоинструмента</t>
  </si>
  <si>
    <t>28.24.12.110</t>
  </si>
  <si>
    <t>483</t>
  </si>
  <si>
    <t>25.1-11/7.2-0070</t>
  </si>
  <si>
    <t>Поставка стропов и грузозахватных приспособлений</t>
  </si>
  <si>
    <t>25.93</t>
  </si>
  <si>
    <t>25.93.11.140</t>
  </si>
  <si>
    <t>484</t>
  </si>
  <si>
    <t>25.1-11/7.2-0071</t>
  </si>
  <si>
    <t>Поставка средств вычислительной оргтехники</t>
  </si>
  <si>
    <t>26.20.2</t>
  </si>
  <si>
    <t>28.23.13.120</t>
  </si>
  <si>
    <t>485</t>
  </si>
  <si>
    <t>25.1-11/7.2-0072</t>
  </si>
  <si>
    <t>УБ</t>
  </si>
  <si>
    <t>Поставка систем видеонаблюдения</t>
  </si>
  <si>
    <t>26.40.33.110</t>
  </si>
  <si>
    <t>усл.ед</t>
  </si>
  <si>
    <t>Внесны изменения протоколом ЦКК 11/25 от 06.03.2025 (вопрос 6)
Внесены изменения протоколом ЦКК 16/25 от 02.04.2025 (вопрос 3)
Внесены изменения протоколом ЦКК 23/25 от 22.05.2025
Внесены изменения протоколом ЦКК 26/25 от 04.06.2025 (вопрос 7)</t>
  </si>
  <si>
    <t>486</t>
  </si>
  <si>
    <t>25.1-11/7.2-0073</t>
  </si>
  <si>
    <t>Поставка форменной одежды</t>
  </si>
  <si>
    <t>14.12.1</t>
  </si>
  <si>
    <t>14.12.11.120</t>
  </si>
  <si>
    <t>кмп</t>
  </si>
  <si>
    <t>Внесны изменения протоколом ЦКК 11/25 от 06.03.2025 (вопрос 6)
Внесены изменения протоколом ЦКК 16/25 от 02.04.2025 (вопрос 3)
Исключена протоколом ЦКК 23/25 от 22.05.2025 г. (вопрос 5)</t>
  </si>
  <si>
    <t>487</t>
  </si>
  <si>
    <t>25.1-11/7.2-0074</t>
  </si>
  <si>
    <t>Внесны изменения протоколом ЦКК 11/25 от 06.03.2025 (вопрос 6)
Внесены изменения протоколом ЦКК 16/25 от 02.04.2025 (вопрос 3)
Внесены изменения протоколом ЦКК 23/25 от 22.05.2025</t>
  </si>
  <si>
    <t>488</t>
  </si>
  <si>
    <t>25.1-11/7.2-0075</t>
  </si>
  <si>
    <t>Поставка средств защиты, приспособлений и инструм.для работы под напряжением</t>
  </si>
  <si>
    <t>25.73.60.190</t>
  </si>
  <si>
    <t>797</t>
  </si>
  <si>
    <t>489</t>
  </si>
  <si>
    <t>25.1-11/7.2-0076</t>
  </si>
  <si>
    <t>Поставка оборудования телемеханики</t>
  </si>
  <si>
    <t>26.20.16</t>
  </si>
  <si>
    <t>490</t>
  </si>
  <si>
    <t>25.1-11/7.2-0077</t>
  </si>
  <si>
    <t>Поставка активного сетевого оборудования</t>
  </si>
  <si>
    <t>26.30.11</t>
  </si>
  <si>
    <t>491</t>
  </si>
  <si>
    <t>25.2-11/3.2-0001</t>
  </si>
  <si>
    <t>Поставка изоляторов опорных полимерных от 35 кВ и выше</t>
  </si>
  <si>
    <t>27.90.</t>
  </si>
  <si>
    <t>Справочник SAP</t>
  </si>
  <si>
    <t>Включена протоколом ЦКК 2/25 от 31.01.2025 (вопрос 1)</t>
  </si>
  <si>
    <t>729</t>
  </si>
  <si>
    <t>1.1.</t>
  </si>
  <si>
    <t>25.2-11/1.1-0001</t>
  </si>
  <si>
    <t>УИиКС</t>
  </si>
  <si>
    <t>Право заключения рамочных соглашений на выполнение строительно-монтажных работ по техническому перевооружению, реконструкции, строительству, монтажу и пусконаладочным работам   ВЛ 35 кВ, ВЛ-110 кВ, КЛ-35 кВ, КЛ-110 кВ, ПС 35-110 кВ в регионе присутствия АО "Тываэнерго" (Республика Тыва)</t>
  </si>
  <si>
    <t>71.12.1.</t>
  </si>
  <si>
    <t>Предварительный отбор</t>
  </si>
  <si>
    <t>ПАО "Россети Сибирь"</t>
  </si>
  <si>
    <t>внеплановый объект</t>
  </si>
  <si>
    <t>Включена протоколом ЦКК 4/25 от 05.02.2025 (вопрос 1)</t>
  </si>
  <si>
    <t>730</t>
  </si>
  <si>
    <t>25.2-11/1.2-0001</t>
  </si>
  <si>
    <t>27.11.43.000</t>
  </si>
  <si>
    <t>Включена протоколом ЦКК 4/25 от 05.02.2025 (вопрос 2)</t>
  </si>
  <si>
    <t>731</t>
  </si>
  <si>
    <t>25.2-11/3.2-0002</t>
  </si>
  <si>
    <t>23.43</t>
  </si>
  <si>
    <t>23.43.10.110</t>
  </si>
  <si>
    <t>Включена протоколом ЦКК 4/25 от 05.02.2025 (вопрос 3)</t>
  </si>
  <si>
    <t>732</t>
  </si>
  <si>
    <t>25.2-11/3.2-0003</t>
  </si>
  <si>
    <t>16.2.</t>
  </si>
  <si>
    <t>16.10.39.000</t>
  </si>
  <si>
    <t>Запрос котировок в ЭФ</t>
  </si>
  <si>
    <t>Включена протоколом ЦКК 4/25 от 05.02.2025 (вопрос 4)</t>
  </si>
  <si>
    <t>733</t>
  </si>
  <si>
    <t>7.1</t>
  </si>
  <si>
    <t>25.2-11/7.1-0001</t>
  </si>
  <si>
    <t>Оказание услуг на выполнение работ по проектированию системы автоматичнской пожарной сигнализации (АПС) и системы оповещения и управления эвакуацией людей (СОУЭ)</t>
  </si>
  <si>
    <t>Включена протоколом ЦКК 4/25 от 05.02.2025 (вопрос 5)</t>
  </si>
  <si>
    <t>734</t>
  </si>
  <si>
    <t>25.2-11/7.1-0002</t>
  </si>
  <si>
    <t>Услуга по обслуживанию опасных производственных объектов профессиональным аварийно-спасательным формированием (службой)</t>
  </si>
  <si>
    <t>84.25.1</t>
  </si>
  <si>
    <t>Запрос предложений в ЭФ</t>
  </si>
  <si>
    <t>Включена протоколом ЦКК 4/25 от 05.02.2025 (вопрос 6)</t>
  </si>
  <si>
    <t>735</t>
  </si>
  <si>
    <t>25.2-11/3.2-0008</t>
  </si>
  <si>
    <t>Поставка запасных частей к автокрановым установкам, АГП, КМУ</t>
  </si>
  <si>
    <t>28.12.2</t>
  </si>
  <si>
    <t>28.12.11.110</t>
  </si>
  <si>
    <t>ЭМ</t>
  </si>
  <si>
    <t>Включена протоколом ЦКК 7/25 от 13.02.2025 (вопрос 1)</t>
  </si>
  <si>
    <t>25.2-11/7.1-0004</t>
  </si>
  <si>
    <t>Услуги по проведению предрейсовых, послерейсовых, медицинских осмотров водителей с помощью дистанционных комплексов, обеспечивающих автоматизированную дистанционную передачу информации о состоянии здоровья водителей  предприятия и дистанционный контроль состояния их здоровья.</t>
  </si>
  <si>
    <t>Включена протоколом ЦКК 8/25 от 19.02.2025 (вопрос 2)</t>
  </si>
  <si>
    <t>25.2-11/1.2-0003</t>
  </si>
  <si>
    <t xml:space="preserve">Поставка ГСМ (бензин, дизтопливо) с. Эрзин </t>
  </si>
  <si>
    <t>19.20.1;19.20.1</t>
  </si>
  <si>
    <t xml:space="preserve">19.20.21.100;19.20.21.300  </t>
  </si>
  <si>
    <t>справочник SAP</t>
  </si>
  <si>
    <t>876;876</t>
  </si>
  <si>
    <t>усл.ед.;усл.ед.</t>
  </si>
  <si>
    <t>утвержденная</t>
  </si>
  <si>
    <t>Технологическое присоединение энергопринимающих устройств потребителей максимальной мощностью до 15 кВт включительно
(новое строительство)</t>
  </si>
  <si>
    <t>Включена протоколом ЦКК 9/25 от 25.02.2025 (вопрос 1)</t>
  </si>
  <si>
    <t>738</t>
  </si>
  <si>
    <t>25.2-11/3.2-0005</t>
  </si>
  <si>
    <t>19.20.21.100;19.20.21.300</t>
  </si>
  <si>
    <t xml:space="preserve">Республика Тыва;Республика Тыва </t>
  </si>
  <si>
    <t>25.2-11/3.2-0004</t>
  </si>
  <si>
    <t>27.12.</t>
  </si>
  <si>
    <t>27.12.31</t>
  </si>
  <si>
    <t>Включена протоколом ЦКК 10/25 от 28.02.2025 (вопрос 1)</t>
  </si>
  <si>
    <t>739</t>
  </si>
  <si>
    <t>25.2-11/3.2-0006</t>
  </si>
  <si>
    <t>26.51.43.117</t>
  </si>
  <si>
    <t>Включена протоколом ЦКК 10/25 от 28.02.2025 (вопрос 2)</t>
  </si>
  <si>
    <t>740</t>
  </si>
  <si>
    <t>25.2-11/7.1-0006</t>
  </si>
  <si>
    <t>Оказание  услуг по ремонту установки автогидроподъемника</t>
  </si>
  <si>
    <t>45.2</t>
  </si>
  <si>
    <t>Cравнительная матрица</t>
  </si>
  <si>
    <t>Включена протоколом ЦКК 10/25 от 28.02.2025 (вопрос 3)</t>
  </si>
  <si>
    <t>741</t>
  </si>
  <si>
    <t>25.2-11/3.2-0007</t>
  </si>
  <si>
    <t xml:space="preserve">ИА ПАО "Россети Сибирь" </t>
  </si>
  <si>
    <t>Включена протоколом ЦКК 11/25 от 06.03.2025 (вопрос 1)</t>
  </si>
  <si>
    <t>742</t>
  </si>
  <si>
    <t>25.2-11/3.2-0009</t>
  </si>
  <si>
    <t>20.59;20.13;17.12</t>
  </si>
  <si>
    <t>20.59.52.194;20.13.24.170;17.12.43.110</t>
  </si>
  <si>
    <t>112;116;116</t>
  </si>
  <si>
    <t>литр;кг;кг</t>
  </si>
  <si>
    <t>6;538;2</t>
  </si>
  <si>
    <t>Включена протоколом ЦКК 11/25 от 06.03.2025 (вопрос 2)</t>
  </si>
  <si>
    <t>743</t>
  </si>
  <si>
    <t>25.2-11/1.2-0005</t>
  </si>
  <si>
    <t xml:space="preserve">Поставка бортового автомобиля с КМУ Kanglim 1256 на шасси FAW 3250 </t>
  </si>
  <si>
    <t>29.10.5.</t>
  </si>
  <si>
    <t>29.10.59.310</t>
  </si>
  <si>
    <t>ПАО "Россети Сибирь Тываэнерго"</t>
  </si>
  <si>
    <t>Покупка КМУ, 1 ед.</t>
  </si>
  <si>
    <t>P_7-10_ТЭ</t>
  </si>
  <si>
    <t>Включена протоколом ЦКК 12/25 от 10.03.2025 (вопрос 3)</t>
  </si>
  <si>
    <t>744</t>
  </si>
  <si>
    <t>25.2-11/1.2-0002</t>
  </si>
  <si>
    <t>Поставка КТП киоскового типа</t>
  </si>
  <si>
    <t>Включена протоколом ЦКК 14/25 от 19.03.2025 г. (вопрос 2)</t>
  </si>
  <si>
    <t>25.2-11/1.2-0004</t>
  </si>
  <si>
    <t>Поставка КТП столбового, мачтового типа</t>
  </si>
  <si>
    <t>ИА ПАО "Россети Сибирь"</t>
  </si>
  <si>
    <t>Включена протоколм ЦКК 14/25 от 19.03.2025 г. (вопрос 3)</t>
  </si>
  <si>
    <t>25.2-11/7.1-0007</t>
  </si>
  <si>
    <t xml:space="preserve">Комплекс кадастровых работ по внесению сведений (изменению сведений) ЕГРН   о зонах с особыми условиями использования территорий (ЗОУИТ) в отношении электросетевых объектах находящихся в собственности АО "Россети Сибирь Тываэнерго". </t>
  </si>
  <si>
    <t xml:space="preserve">сравнительная матрица </t>
  </si>
  <si>
    <t>УЕ</t>
  </si>
  <si>
    <t>163,406</t>
  </si>
  <si>
    <t>Включена протоколом ЦКК 16/25 от 02.04.2025 г. (вопрос 2)</t>
  </si>
  <si>
    <t>25.2-11/3.2-0017</t>
  </si>
  <si>
    <t>Включена протоколом ЦКК 17/25 от 09.04.2025 г.
(вопрос 2)</t>
  </si>
  <si>
    <t>25.2-11/3.2-0016</t>
  </si>
  <si>
    <t>27.12.31.000</t>
  </si>
  <si>
    <t>Включена протоколом ЦКК 17/25 от 09.04.2025 г.
(вопрос 3)</t>
  </si>
  <si>
    <t>25.2-11/3.2-0013</t>
  </si>
  <si>
    <t>Поставка запасных частей по "прайсовым заказам" к автомобилям ГАЗ</t>
  </si>
  <si>
    <t>29.</t>
  </si>
  <si>
    <t>Справочник САП</t>
  </si>
  <si>
    <t>у.е.</t>
  </si>
  <si>
    <t>Включена протоколом ЦКК 17/25 от 09.04.2025 г.
(вопрос 4)</t>
  </si>
  <si>
    <t>25.2-11/3.2-0014</t>
  </si>
  <si>
    <t>Поставка запасных частей по "прайсовым заказам" к автомобилям КАМАЗ</t>
  </si>
  <si>
    <t>Включена протоколом ЦКК 17/25 от 09.04.2025 г.
(вопрос 5)</t>
  </si>
  <si>
    <t>751</t>
  </si>
  <si>
    <t>25.2-11/3.2-0015</t>
  </si>
  <si>
    <t>Поставка запасных частей по "прайсовым заказам" к двигателям ММЗ и тракторам МТЗ</t>
  </si>
  <si>
    <t>Включена протоколом ЦКК 17/25 от 09.04.2025 г.
(вопрос 6)</t>
  </si>
  <si>
    <t>25.2-11/3.2-0012</t>
  </si>
  <si>
    <t>Поставка запасных частей по "прайсовым заказам" к автомобилям УРАЛ</t>
  </si>
  <si>
    <t>Включена протоколом ЦКК 17/25 от 09.04.2025 г.
(вопрос 7)</t>
  </si>
  <si>
    <t>25.2-11/7.1-0008</t>
  </si>
  <si>
    <t>Выполнение работ по проектированию системы автоматичнской пожарной сигнализации (АПС) и системы оповещения и управления эвакуацией людей (СОУЭ)</t>
  </si>
  <si>
    <t>80.20.10.000</t>
  </si>
  <si>
    <t>Включена протоколом ЦКК 18/25 от 18.04.2025 г.
(вопрос 2)</t>
  </si>
  <si>
    <t>754</t>
  </si>
  <si>
    <t>25.2-11/2.1-0001</t>
  </si>
  <si>
    <t xml:space="preserve">Модернизация систем учета электроэнергии во исполнение требований ФЗ №522. Лот 72 </t>
  </si>
  <si>
    <t>Модернизация систем учета электроэнергии во исполнение требований ФЗ №522 (выход из строя), 723 шт. 2025 год</t>
  </si>
  <si>
    <t>N_27.2-2025_ТЭ</t>
  </si>
  <si>
    <t>Включена протоколом ЦКК 19/25 от 22.04.2025 г.
(вопрос 2)</t>
  </si>
  <si>
    <t>755</t>
  </si>
  <si>
    <t>25.2-11/1.1-0002</t>
  </si>
  <si>
    <t>Выполнение комплекса работ (ПИР и СМР) по объектам технологического присоединения Лот № 77</t>
  </si>
  <si>
    <t>сводный сметный расчет</t>
  </si>
  <si>
    <t>корректировка</t>
  </si>
  <si>
    <t>Строительство  ВЛ 10кВ 0,085км, КЛ 0,4кВ 1,444 км, КТП 10/0,4 кВ 2*400 кВА для электроснабжения МКД, расположенного по адресу: Республика Тыва, Кызылский район, на 16 км вправо 600 м от автомобильной дороги Кызыл-Сарыг-Сеп, кадастровый номер земельного участка 17:05:1006007:3, 1,529 км, 0,8 МВА</t>
  </si>
  <si>
    <t>P_20.1700.2830.24_ТЭ</t>
  </si>
  <si>
    <t>Включена протоколом ЦКК 20/25 от 25.04.2025 г.
(вопрос 3)
Внесены изменения протоколом ЦКК 23/25 от 22.05.2025 (вопрос 3)</t>
  </si>
  <si>
    <t>756</t>
  </si>
  <si>
    <t>25.2-11/1.1-0003</t>
  </si>
  <si>
    <t>Выполнение комплекса работ (ПИР и СМР) по объектам технологического присоединения Лот № 71</t>
  </si>
  <si>
    <t>2025-2027</t>
  </si>
  <si>
    <t>Строительство  КЛ-10кВ 3,028 км, 3КТП 10/0,4 кВ 2*630 кВа 3,78 МВА,  2КЛ-0,4 кВ 0,512 км для электроснабжения МКД, расположенных по адресу:  Республика Тыва, город Кызыл, улица имени Героев СВО, земельный участок 1 с кадастровым номером  17:18:0105060:5514, земельный участок 1/1 с кадастровым номером 17:18:0105060:5534</t>
  </si>
  <si>
    <t xml:space="preserve">P_20.1700.5250.24_ТЭ </t>
  </si>
  <si>
    <t>Включена протоколом ЦКК 21/25 от 14.05.2025 г.
(вопрос 3)</t>
  </si>
  <si>
    <t>757</t>
  </si>
  <si>
    <t>25.2-11/1.1-0004</t>
  </si>
  <si>
    <t>Выполнение комплекса работ (ПИР и СМР) по объектам технологического присоединения Лот № 76</t>
  </si>
  <si>
    <t xml:space="preserve"> - Строительство  ВЛ 10кВ, одноцепной,  ПКУ 10кВ для электроснабжения нежилой застройки, Республика Тыва, Пий-Хемский район, м. Вавилинский затон, район Кара-Хаакской переправы, кадастровый номер ЗУ 17:08:1503003:6539, 0,71км;
- Строительство  ВЛ 10кВ, одноцепной, ПКУ 10кВ    для электроснабжения нежилой застройки, Республика Тыва, Кызылский район, м. Боом, кадастровый номер ЗУ 17:05:1953001:274, 0,679км</t>
  </si>
  <si>
    <t>P_20.1700.3318.24_ТЭ;
P_20.1700.2721.24_ТЭ</t>
  </si>
  <si>
    <t>2,78
2,68</t>
  </si>
  <si>
    <t>Включена протоколом ЦКК 21/25 от 14.05.2025 г.
(вопрос 4)</t>
  </si>
  <si>
    <t>758</t>
  </si>
  <si>
    <t>25.2-11/1.1-0005</t>
  </si>
  <si>
    <t>Выполнение комплекса работ (ПИР и СМР) по объектам технологического присоединения Лот № 70</t>
  </si>
  <si>
    <t xml:space="preserve"> - Строительство  КЛ 10кВ 1,458 км, 2КЛ 0,4 кВ 0,587 км, КТП 10/0,4 кВ 2*1000 кВа  для электроснабжения многоэтажной жилой застройки, расположенной по адресу: Российская Федерация, Республика Тыва, г. Кызыл, улица  Ангарский  Бульвар, д. 7, кадастровый номер земельного участка 17:18:0105060:1175, 2,045 км, 2 МВА.;
- Строительство  КЛ 0,4кВ  для электроснабжения многоэтажной жилой застройки, расположенной по адресу:  Республика Тыва, Кызыл, Ангарский бульвар,  д. 5, кадастровый номер земельного участка 17:18:0105060:1192, 0,342 км</t>
  </si>
  <si>
    <t>P_20.1700.3402.24_ТЭ;
P_20.1700.5100.24_ТЭ</t>
  </si>
  <si>
    <t>20,55
2,21</t>
  </si>
  <si>
    <t>Включена протоколом ЦКК 21/25 от 14.05.2025 г.
(вопрос 5)</t>
  </si>
  <si>
    <t>759</t>
  </si>
  <si>
    <t>25.2-11/3.2-0019</t>
  </si>
  <si>
    <t>72</t>
  </si>
  <si>
    <t>Включена протоколом ЦКК 21/25 от 14.05.2025 г.
(вопрос 6)</t>
  </si>
  <si>
    <t>760</t>
  </si>
  <si>
    <t>25.2-11/3.2-0020</t>
  </si>
  <si>
    <t>Поставка предохранителей</t>
  </si>
  <si>
    <t>27.12;27.12</t>
  </si>
  <si>
    <t>27.12.21.000;27.12.10.140</t>
  </si>
  <si>
    <t>шт;шт</t>
  </si>
  <si>
    <t>224;42</t>
  </si>
  <si>
    <t>Включена протоколом ЦКК 21/25 от 14.05.2025 г.
(вопрос 7)</t>
  </si>
  <si>
    <t>761</t>
  </si>
  <si>
    <t>24.2-11/4.2-0001</t>
  </si>
  <si>
    <t>УКиТАСУ</t>
  </si>
  <si>
    <t>26.20.40.111</t>
  </si>
  <si>
    <t>Включена протоколом ЦКК 21/25 от 14.05.2025 г.
(вопрос 8)</t>
  </si>
  <si>
    <t>762</t>
  </si>
  <si>
    <t>25.2-11/1.2-0007</t>
  </si>
  <si>
    <t>27.90.9</t>
  </si>
  <si>
    <t>Строительство  ВЛ-10,  ТП-2х1600,  для  электроснабжения  дом-интернат  на    180  койко-мест с помещениями медицинского и бытового обслуживания, находящееся по адресу Республика Тыва, Каа-Хемский район, с. Дерзиг-Аксы, ул. Магистральная д.  44, 30,4  км.,  3,2  МВА</t>
  </si>
  <si>
    <t>O_20.1700.438.23_ТЭ</t>
  </si>
  <si>
    <t>Включена протоколом ЦКК 22/25 от 14.05.2025 г.
(вопрос 1)</t>
  </si>
  <si>
    <t>763</t>
  </si>
  <si>
    <t>25.2-11/1.2-0008</t>
  </si>
  <si>
    <t>23.61.1</t>
  </si>
  <si>
    <t>Включена протоколом ЦКК 22/25 от 14.05.2025 г.
(вопрос 2)</t>
  </si>
  <si>
    <t>764</t>
  </si>
  <si>
    <t>25.2-11/1.2-0009</t>
  </si>
  <si>
    <t>Включена протоколом ЦКК 22/25 от 14.05.2025 г.
(вопрос 3)</t>
  </si>
  <si>
    <t>765</t>
  </si>
  <si>
    <t>25.2-11/1.2-0010</t>
  </si>
  <si>
    <t>Поставка изоляторов линейных фарфоровых (штыревых) до 20 кВ</t>
  </si>
  <si>
    <t>43.43</t>
  </si>
  <si>
    <t>Включена протоколом ЦКК 22/25 от 14.05.2025 г.
(вопрос 4)</t>
  </si>
  <si>
    <t>766</t>
  </si>
  <si>
    <t>25.2-11/1.2-0011</t>
  </si>
  <si>
    <t>Поставка изоляторов подвесных стеклянных на напряжение от 10 до 500 кВ</t>
  </si>
  <si>
    <t>Включена протоколом ЦКК 22/25 от 14.05.2025 г.
(вопрос 5)</t>
  </si>
  <si>
    <t>767</t>
  </si>
  <si>
    <t>25.2-11/1.2-0012</t>
  </si>
  <si>
    <t>Включена протоколом ЦКК 22/25 от 14.05.2025 г.
(вопрос 6)</t>
  </si>
  <si>
    <t>768</t>
  </si>
  <si>
    <t>25.2-11/1.2-0013</t>
  </si>
  <si>
    <t>27.12.10.130</t>
  </si>
  <si>
    <t>Включена протоколом ЦКК 22/25 от 14.05.2025 г.
(вопрос 7)</t>
  </si>
  <si>
    <t>769</t>
  </si>
  <si>
    <t>25.2-11/1.2-0014</t>
  </si>
  <si>
    <t>Поставка самонесущего изолированного провода (СИП) до 35 кВ</t>
  </si>
  <si>
    <t>27.32.2</t>
  </si>
  <si>
    <t>27.32.13.135</t>
  </si>
  <si>
    <t>Включена протоколом ЦКК 22/25 от 14.05.2025 г.
(вопрос 8)</t>
  </si>
  <si>
    <t>770</t>
  </si>
  <si>
    <t>25.2-11/1.2-0015</t>
  </si>
  <si>
    <t xml:space="preserve">Поставка черного металлопроката </t>
  </si>
  <si>
    <t>24.10.6;24.10.6</t>
  </si>
  <si>
    <t>24.10.62.121;24.10.62.124</t>
  </si>
  <si>
    <t>166;166</t>
  </si>
  <si>
    <t>кг;кг</t>
  </si>
  <si>
    <t>6370;2400</t>
  </si>
  <si>
    <t>Включена протоколом ЦКК 22/25 от 14.05.2025 г.
(вопрос 9)</t>
  </si>
  <si>
    <t>771</t>
  </si>
  <si>
    <t>25.2-11/3.2-0018</t>
  </si>
  <si>
    <t>Включена протоколом ЦКК 22/25 от 14.05.2025 г.
(вопрос 10)</t>
  </si>
  <si>
    <t>772</t>
  </si>
  <si>
    <t>25.2-11/3.2-0021</t>
  </si>
  <si>
    <t>Поставка конструкций металлических</t>
  </si>
  <si>
    <t>25.11.23.110</t>
  </si>
  <si>
    <t>Включена протоколом ЦКК 22/25 от 14.05.2025 г.
(вопрос 11)</t>
  </si>
  <si>
    <t>773</t>
  </si>
  <si>
    <t>25.2-11/7.1-0009</t>
  </si>
  <si>
    <t>Отдел управления персоналом</t>
  </si>
  <si>
    <t xml:space="preserve">О предоставлении «жесткого» блока мест </t>
  </si>
  <si>
    <t>51.10.1</t>
  </si>
  <si>
    <t>51.10.11.000</t>
  </si>
  <si>
    <t>5.7.3.10</t>
  </si>
  <si>
    <t>АО "КрасАвиа"</t>
  </si>
  <si>
    <t>Включена протоколом ЦКК 22/25 от 14.05.2025 г.
(вопрос 12)</t>
  </si>
  <si>
    <t>774</t>
  </si>
  <si>
    <t>25.2-11/7.2-0002</t>
  </si>
  <si>
    <t>Поставка КТП с силовым трансформатором</t>
  </si>
  <si>
    <t>Включена протоколом ЦКК 24/25 от 27.05.2025 г.
(вопрос 1)</t>
  </si>
  <si>
    <t>775</t>
  </si>
  <si>
    <t>25.2-11/7.2-0001</t>
  </si>
  <si>
    <t>Поставка средств для защиты и ухода за кожей, репеллентов</t>
  </si>
  <si>
    <t>20.42;20.42;21.20.2</t>
  </si>
  <si>
    <t>20.42.15.141;20.42.15.142;21.20.10.243</t>
  </si>
  <si>
    <t>796;796;796</t>
  </si>
  <si>
    <t>шт;шт;шт</t>
  </si>
  <si>
    <t>4056;464;1230</t>
  </si>
  <si>
    <t>Включена протоколом ЦКК 25/25 от 27.05.2025 г.
(вопрос 1)</t>
  </si>
  <si>
    <t>776</t>
  </si>
  <si>
    <t>25.2-11/1.2-0006</t>
  </si>
  <si>
    <t>Поставка пунктов коммерческого учета 6-35 кВ</t>
  </si>
  <si>
    <t>я(3)</t>
  </si>
  <si>
    <t>корректировка;
корректировка;
корректировка;
корректировка;
корректировка;
корректировка;
корректировка;
корректировка;</t>
  </si>
  <si>
    <t xml:space="preserve"> - Монтаж ПКУ для электроснабжения бетоносмесительного узла, расположенного по адресу: г. Кызыл,  с восточной стороны дома №18 по ул. Магистральная,  кадастровый номер земельного участка  17:18:0105051:725, 1 шт.;
- Монтаж ПКУ для электроснабжения дробильно-сортировочного комплекса, расположенного по адресу: Республика Тыва,  Тандинский район, км 851+000, автомобильной дороги Р-257, влево 80 м, кадастровый номер земельного участка 17:10:0801001:143,  1 шт. ;
- Монтаж 2ПКУ для электроснабжения объекта жилищно-коммунального хозяйства, расположенного по адресу: Республика Тыва,  Чеди-Хольский район в 850 метрах западнее от с. Хову-Аксы, кадастровый номер 17:15:0302001:241, 2 шт. ;
- Строительство  КЛ 10кВ, ПКУ 10кВ  для электроснабжения СНТ №8 "Саяны", расположенное по адресу: Республика Тыва, город Кызыл, кадастровый номер 17:18:0105022:228,  0,025 км, 1 шт. ;
 - Строительство  ВЛ 10кВ, ПКУ 10кВ  для электроснабжения производственной базы, расположенной по адресу:  Республика Тыва, г. Кызыл, ул. Паратурбинная, д.21. Кадастровый номер 17:18:0105067:710, 0,025 км, 1 шт. ;
- Монтаж ПКУ для электроснабжения объекта "нежилое",  расположенного по адресу: Республика Тыва,  г. Кызыл, м. Тос-Булак,  кадастровый номер 17:18:0105061:2734, 1 шт. ;
- Технологическое присоединение энергопринимающих устройств потребителей максимальной мощностью до 150 кВт включительно
(новое строительство);
- Технологическое присоединение энергопринимающих устройств потребителей максимальной мощностью до 15 кВт включительно
(новое строительство);
</t>
  </si>
  <si>
    <t>P_20.1700.5008.24_ТЭ;
P_20.1700.4894.24_ТЭ;
P_20.1700.4785.24_ТЭ;
P_20.1700.4061.24_ТЭ;
P_20.1700.6057.24_ТЭ;
P_20.1700.6211.24_ТЭ;
14_ВН_ТЭ;
17_ТЭ</t>
  </si>
  <si>
    <t>Включена протоколом ЦКК 26/25 от 04.06.2025 г.
(вопрос 1)</t>
  </si>
  <si>
    <t>777</t>
  </si>
  <si>
    <t>25.2-11/7.2-0003</t>
  </si>
  <si>
    <t>48;26;10;22;3</t>
  </si>
  <si>
    <t>Включена протоколом ЦКК 26/25 от 04.06.2025 г.
(вопрос 2)</t>
  </si>
  <si>
    <t>778</t>
  </si>
  <si>
    <t>25.2-11/7.1-0010</t>
  </si>
  <si>
    <t>Организация и проведение анимационной программы в
рамках XVII Летней Спартакиады ПАО «Россети Сибирь»</t>
  </si>
  <si>
    <t>93.29.9</t>
  </si>
  <si>
    <t>93.29.19.190</t>
  </si>
  <si>
    <t>Себестоимость</t>
  </si>
  <si>
    <t>5.7.3.6</t>
  </si>
  <si>
    <t>ИП Брыков С.П.</t>
  </si>
  <si>
    <t>030802553810</t>
  </si>
  <si>
    <t>Включена протоколом ЦКК 26/25 от 04.06.2025 г.
(вопрос 4)</t>
  </si>
  <si>
    <t>779</t>
  </si>
  <si>
    <t>25.2-11/7.1-0011</t>
  </si>
  <si>
    <t>Оказание услуг по обращению с твердыми коммунальными отходами</t>
  </si>
  <si>
    <t>38.21.21</t>
  </si>
  <si>
    <t>38.21.21.110</t>
  </si>
  <si>
    <t>Не электронная</t>
  </si>
  <si>
    <t>5.7.3.13.</t>
  </si>
  <si>
    <t>Государственное унитарное предприятие «Транспортный сервис и проект»</t>
  </si>
  <si>
    <t>Включена протоколом ЦКК 26/25 от 04.06.2025 г.
(вопрос 5)</t>
  </si>
  <si>
    <t>780</t>
  </si>
  <si>
    <t>25.2-11/2.1-0002</t>
  </si>
  <si>
    <t xml:space="preserve">Выполнение комплекса работ (ПИР и СМР) на реконструкцию  ВЛ 0,4кВ от ТП 28-03-02 Л2. с приминением СИП  с. Хандагайты </t>
  </si>
  <si>
    <t>Включена протоколом ЦКК27/25 от   20.06.2025 г. (вопрос 1)</t>
  </si>
  <si>
    <t>25.2-11/2.1-0003</t>
  </si>
  <si>
    <t>Выполнение комплекса работ (ПИР и СМР)  на реконструкцию  ВЛ 0,4кВ  ф.1-06 (от 1-06-06, 1-06-07, 1-06-09, 1-06-10) с применением СИП г. Ак-Довурак</t>
  </si>
  <si>
    <t>ЗП ПО</t>
  </si>
  <si>
    <t>Включена протоколом ЦКК27/25 от   20.06.2025 г. (вопрос 2)</t>
  </si>
  <si>
    <t>25.2-11/2.1-0004</t>
  </si>
  <si>
    <t>Выполнение комплекса работ (ПИР и СМР)  на реконструкцию  ВЛ 0,4кВ  ф.1-06 (от 1-06-13, 1-06-04, 1-06-03) с применением СИП г. Ак-Довурак</t>
  </si>
  <si>
    <t>Включена протоколом ЦКК27/25 от  20.06.2025 г. (вопрос 3)</t>
  </si>
  <si>
    <t>ПИР</t>
  </si>
  <si>
    <t>Право заключения рамочных соглашений на выполнение проектно-изыскательских работ  по техническому перевооружению, реконструкции, строительству ВЛ 10 кВ, ВЛ 0,4 кВ,  КЛ-10 кВ, КЛ-0,4 кВ, КТП 10/0,4кВ, СТП 10/0,4кВ, РТП 10/0,4 кВ  в регионе присутствия АО "Россети Сибирь Тываэнерго" (Республика Тыва)..</t>
  </si>
  <si>
    <t>Платное ТП</t>
  </si>
  <si>
    <t>Включена протоколом ЦКК 29/25 от 30.06.2025 г. (вопрос 4)</t>
  </si>
  <si>
    <t>784</t>
  </si>
  <si>
    <t>25.2-11/1.1-0007</t>
  </si>
  <si>
    <t xml:space="preserve"> Право заключения рамочных соглашений на выполнение строительно-монтажных и пуско-наладочных работ по техническому перевооружению, реконструкции, строительству  ВЛ -10 кВ, ВЛ -0,4 кВ,  КЛ-10 кВ, КЛ-0,4 кВ, КТП 10/0,4кВ, СТП 10/0,4кВ, РТП 10/0,4 кВ с разработкой ПСД и РД в регионе присутствия АО "Россети Сибирь Тываэнерго" (Республика Тыва). Дополнительный набор.</t>
  </si>
  <si>
    <t>Включена протоколом ЦКК 29/25 от 30.06.2025 г. (вопрос 5)</t>
  </si>
  <si>
    <t>785</t>
  </si>
  <si>
    <t>25.2-11/7.1-0012</t>
  </si>
  <si>
    <t>СМиТ</t>
  </si>
  <si>
    <t xml:space="preserve"> Ремонт Аэролодки «Пиранья-6»</t>
  </si>
  <si>
    <t>33.15</t>
  </si>
  <si>
    <t>33.15.10.000</t>
  </si>
  <si>
    <t>5.7.3.22.</t>
  </si>
  <si>
    <t>ИП Мищенко Э.Н.</t>
  </si>
  <si>
    <t>190100076405</t>
  </si>
  <si>
    <t>Включена протоколом ЦКК 29/25 от 30.06.2025 г. (вопрос 6)</t>
  </si>
  <si>
    <t>786</t>
  </si>
  <si>
    <t>25.2-11/1.1-0006</t>
  </si>
  <si>
    <t xml:space="preserve">Выполнение строительно-монтажных работ по объектам технологического присоединения. Лот № 74     </t>
  </si>
  <si>
    <t>плата за ТП</t>
  </si>
  <si>
    <t xml:space="preserve">Строительство  ВЛ 10кВ, ПКУ 10кВ    для электроснабжения объекта по обработке, утилизации и захоронению твердых коммунальных отходов, расположенного по адресу: Республика Тыва, Кызылский район, в южном направлении от пгт. Каа-Хем, кадастровый номер земельного участка 17:05:1953005:115, 23 км, 1 шт. </t>
  </si>
  <si>
    <t>P_20.1700.2723.24_ТЭ</t>
  </si>
  <si>
    <t>Включена протоколом ЦКК 30/25 от 14.07.2025</t>
  </si>
  <si>
    <t>787</t>
  </si>
  <si>
    <t>25.2-11/7.1-0013</t>
  </si>
  <si>
    <t>25.2-11/2.2-0001</t>
  </si>
  <si>
    <t>амортизация</t>
  </si>
  <si>
    <t>Реконструкция МТП 10/0,4 кВ 40-08-7 на КТП с заменой силового трансформатора 0,25 МВА, г. Туран;
Реконструкция МТП 10/0,4 кВ 13-02-01 на КТП с заменой силового трансформатора 0,25 МВА, с. Бай-Хаак</t>
  </si>
  <si>
    <t>O_18-1-25_ТЭ;
O_18-2-25_ТЭ</t>
  </si>
  <si>
    <t>2025;
2025</t>
  </si>
  <si>
    <t>1,12;
1,12</t>
  </si>
  <si>
    <t>нет;
нет</t>
  </si>
  <si>
    <t>Включена протоколом ЦКК 31/25 от 16.07.2025</t>
  </si>
  <si>
    <t>789</t>
  </si>
  <si>
    <t>25.2-11/3.1-0001</t>
  </si>
  <si>
    <t>Услуга по поверке трансформаторов тока и трансформаторов напряжения 110 кВ</t>
  </si>
  <si>
    <t>71.12.62</t>
  </si>
  <si>
    <t>222,00000</t>
  </si>
  <si>
    <t>790</t>
  </si>
  <si>
    <t>25.2-11/1.2-0016</t>
  </si>
  <si>
    <t>не электронная</t>
  </si>
  <si>
    <t>5.7.3.19</t>
  </si>
  <si>
    <t>ООО "Люмсеть"</t>
  </si>
  <si>
    <t>791</t>
  </si>
  <si>
    <t>25.2-11/7.2-0004</t>
  </si>
  <si>
    <t>27.51.2.</t>
  </si>
  <si>
    <t>27.51.26.110</t>
  </si>
  <si>
    <t>Включена протоколом ЦКК 32/25 от 22.07.2025</t>
  </si>
  <si>
    <t>792</t>
  </si>
  <si>
    <t>25.2-11/3.2-0022</t>
  </si>
  <si>
    <t>793</t>
  </si>
  <si>
    <t>25.2-11/3.2-0023</t>
  </si>
  <si>
    <t>794</t>
  </si>
  <si>
    <t>25.2-11/2.2-0003</t>
  </si>
  <si>
    <t>Поставка вакуумных выключателей 6-35 кВ</t>
  </si>
  <si>
    <t>Модернизация ПС 35/10 кВ  "Баян-Кол", "Эрги-Барлык", "Тээли" с заменой масляных выключателей на вакуумные выключатели (Ретрофит),  14 шт</t>
  </si>
  <si>
    <t>Включена протоколом ЦКК 33/25 от 30.07.2025</t>
  </si>
  <si>
    <t>795</t>
  </si>
  <si>
    <t>25.2-11/3.1-0002</t>
  </si>
  <si>
    <t>Оказание услуг по выполнению работ по ремонту крано-манипуляторной установки Dong Yang SS1926</t>
  </si>
  <si>
    <t>25.2-11/3.2-0027</t>
  </si>
  <si>
    <t>20.13.</t>
  </si>
  <si>
    <t>20.13.24.170</t>
  </si>
  <si>
    <t>кг</t>
  </si>
  <si>
    <t>25.2-11/3.2-0028</t>
  </si>
  <si>
    <t>26.5</t>
  </si>
  <si>
    <t>26.60.12.122</t>
  </si>
  <si>
    <t>798</t>
  </si>
  <si>
    <t>25.2-11/3.2-0025</t>
  </si>
  <si>
    <t>Поставка деревянных пропитанных опор для ВЛ 0,4-20 кВ</t>
  </si>
  <si>
    <t>02.20.</t>
  </si>
  <si>
    <t>Включена протоколом ЦКК 35/25 от 04.08.2025</t>
  </si>
  <si>
    <t>799</t>
  </si>
  <si>
    <t>25.2-11/3.2-0026</t>
  </si>
  <si>
    <t>23.19</t>
  </si>
  <si>
    <t>800</t>
  </si>
  <si>
    <t>25.2-11/7.2-0005</t>
  </si>
  <si>
    <t>ФКУ ИК-1 УФСИН России по Республике Тыва</t>
  </si>
  <si>
    <t>801</t>
  </si>
  <si>
    <t>Выполнение СМР по объектам технологического присоединения Лот № 78</t>
  </si>
  <si>
    <t>ЗЦ  ПО</t>
  </si>
  <si>
    <t>Строительство ТП-2х1000,ТП-2х630, 2КЛ-10, 2КЛ-0,4, ВЛ-10 для электроснабжения девяти многоквартирных пятиэтажных жилых домов в микрорайоне Спутник стр. 17-25 очередь 3, стр. 26-34,стр. 11-16, расположенные по адресу: 667000, Республика Тыва, г. Кызыл, микрорайон Спутник, ул. Героя России Владимира Жоги, земельный участок 6, 3,255км, 2МВА , земельный участок 8, 0,705 км, 2 МВА и земельный участок 5, 0,76 км, 1,26 МВА</t>
  </si>
  <si>
    <t>N_20.1700.3088.22_ТЭ</t>
  </si>
  <si>
    <t>Включена протоколом ЦКК 36/25 от 11.08.2025</t>
  </si>
  <si>
    <t>802</t>
  </si>
  <si>
    <t>25.2-11/1.2-0018</t>
  </si>
  <si>
    <t>Товар</t>
  </si>
  <si>
    <t>Поставка устройств защиты ВЛ от перенапряжений</t>
  </si>
  <si>
    <t>ИА Россети Сибирь</t>
  </si>
  <si>
    <t>утвержден</t>
  </si>
  <si>
    <t>Строительство ВЛ-10, ТП-2х1600, для электроснабжения дом-интернат на 180койко-мест с помещениями медициноского и бытового обслуживания, находящееся по адресу Республика Тыва, Каа-Хемский район, с. Дерзиг-Аксы, ул. Магистральная д. 44, 30,4 км., 3,2 МВА</t>
  </si>
  <si>
    <t>803</t>
  </si>
  <si>
    <t>25.2-11/1.2-0019</t>
  </si>
  <si>
    <t>804</t>
  </si>
  <si>
    <t>25.2-11/3.2-0024</t>
  </si>
  <si>
    <t>23.61.</t>
  </si>
  <si>
    <t>23.61.12.160</t>
  </si>
  <si>
    <t>805</t>
  </si>
  <si>
    <t>25.2-11/1.1-0008</t>
  </si>
  <si>
    <t xml:space="preserve">услуги </t>
  </si>
  <si>
    <t>Услуги по предоставлению спецтехники с экипажем для нужд филиала АО "Россети Сибирь Тываэнерго"</t>
  </si>
  <si>
    <t>77.32</t>
  </si>
  <si>
    <t>77.32.10.000</t>
  </si>
  <si>
    <t>платное ТП</t>
  </si>
  <si>
    <t>сравнительная матрица</t>
  </si>
  <si>
    <t>Включена протоколом ЦКК 37/25 от 19.08.2025</t>
  </si>
  <si>
    <t>28.24.11.000</t>
  </si>
  <si>
    <t>СЦ</t>
  </si>
  <si>
    <t>25.73.60</t>
  </si>
  <si>
    <t>32.99.59.000</t>
  </si>
  <si>
    <t>Поставка арматуры трубопроводной, канализационной и комплектующих</t>
  </si>
  <si>
    <t>28.14</t>
  </si>
  <si>
    <t>28.14.1</t>
  </si>
  <si>
    <t>Поставка газов технических</t>
  </si>
  <si>
    <t>20.11</t>
  </si>
  <si>
    <t>20.11.1</t>
  </si>
  <si>
    <t>Поставка материалов для монтажа, крепления и прокладки кабельной продукции</t>
  </si>
  <si>
    <t>Поставка запасных частей к разъединителям</t>
  </si>
  <si>
    <t>27.12.40.000</t>
  </si>
  <si>
    <t>Поставка знаков и плакатов безопасности</t>
  </si>
  <si>
    <t>18.12</t>
  </si>
  <si>
    <t>Поставка окон ПВХ, дверей ПВХ</t>
  </si>
  <si>
    <t>22.23.14.120</t>
  </si>
  <si>
    <t>Поставка кабельных наконечников и гильз</t>
  </si>
  <si>
    <t>17.23.13.199</t>
  </si>
  <si>
    <t>Поставка материалов электроизоляционных</t>
  </si>
  <si>
    <t>Поставка метизов, крепежа</t>
  </si>
  <si>
    <t>25.94</t>
  </si>
  <si>
    <t>25.94.1</t>
  </si>
  <si>
    <t>Поставка неизолированного провода</t>
  </si>
  <si>
    <t>27.12.4</t>
  </si>
  <si>
    <t>Поставка резинотехнических и асботехнических изделий</t>
  </si>
  <si>
    <t>22</t>
  </si>
  <si>
    <t>Поставка рубильников</t>
  </si>
  <si>
    <t>27.33.11.110</t>
  </si>
  <si>
    <t>Поставка кабельно-проводниковой продукции до 1кв</t>
  </si>
  <si>
    <t>27.32.13.199</t>
  </si>
  <si>
    <t>Поставка спирта</t>
  </si>
  <si>
    <t>20.14.2</t>
  </si>
  <si>
    <t>20.14.75.000</t>
  </si>
  <si>
    <t>Поставка стальных канатов, проводов</t>
  </si>
  <si>
    <t>25.93.11.120</t>
  </si>
  <si>
    <t>28.2</t>
  </si>
  <si>
    <t>28.23.25.000</t>
  </si>
  <si>
    <t>Поставка грузоподъемных механизмов, такелажа</t>
  </si>
  <si>
    <t>28.22</t>
  </si>
  <si>
    <t>28.22.19</t>
  </si>
  <si>
    <t>Поставка вводов 0,4-20 кВ</t>
  </si>
  <si>
    <t>Поставка электротехнических вспомогательных материалов и оборудования</t>
  </si>
  <si>
    <t>27.33.1</t>
  </si>
  <si>
    <t>Поставка комплектующих для волоконно–оптических линий связи</t>
  </si>
  <si>
    <t>26.30.30.170</t>
  </si>
  <si>
    <t>25.11.2</t>
  </si>
  <si>
    <t>Поставка котлов, водонагревателей, ТЭН</t>
  </si>
  <si>
    <t>27.51</t>
  </si>
  <si>
    <t>27.51.25.110</t>
  </si>
  <si>
    <t>Поставка устройств птицезащитных</t>
  </si>
  <si>
    <t>27.33.14.000</t>
  </si>
  <si>
    <t>Поставка пиломатериалов</t>
  </si>
  <si>
    <t>16.1</t>
  </si>
  <si>
    <t>Право использования программы для ЭВМ "Контур.Диадок", модуль "Коннектор", по тарифному плану "Доставка" сроком на 1 год</t>
  </si>
  <si>
    <t>П</t>
  </si>
  <si>
    <t>Право использования программы для ЭВМ "Контур.Диадок", тарифный план "16000" документов</t>
  </si>
  <si>
    <t>Право использование лицензий «1С:Предприятие 8 ПРОФ. Клиентская лицензия на 20 рабочих мест» для нужд ПО «Тываэнергосбыт»</t>
  </si>
  <si>
    <t>Приобретение лиценций БСС "Главбух"</t>
  </si>
  <si>
    <t>Предоставление права использования программного обеспечения "Пакет шаблонов для сферы электроэнергетики"</t>
  </si>
  <si>
    <t>Сопровождение программного комплекса "Аварийность" ЭСК"</t>
  </si>
  <si>
    <t>Поставка сетевого и коммутационного оборудования</t>
  </si>
  <si>
    <t>26.30.11.110</t>
  </si>
  <si>
    <t>Предоставление услуг междугородней телефонной связи</t>
  </si>
  <si>
    <t>61.10.11.110</t>
  </si>
  <si>
    <t>Оказание услуг по транспортировке и утилизации списанной компьютерной оргтехники, картриджей</t>
  </si>
  <si>
    <t>38.22.9</t>
  </si>
  <si>
    <t>38.22.29.000</t>
  </si>
  <si>
    <t>услуга по техническому обслуживанию огнетушителей</t>
  </si>
  <si>
    <t>33.12.19.000</t>
  </si>
  <si>
    <t>06.05.2025</t>
  </si>
  <si>
    <t>услуга по изготовлению "планов эвакуации"</t>
  </si>
  <si>
    <t>04.06.2025</t>
  </si>
  <si>
    <t>услуга по проведению психиатрического освидетельствования</t>
  </si>
  <si>
    <t>86.90.5</t>
  </si>
  <si>
    <t>86.90.18.000</t>
  </si>
  <si>
    <t>услуги по оказанию предрейсовых/послерейсовых медицинских осмотров в г. Кызыле</t>
  </si>
  <si>
    <t>10.01.2025</t>
  </si>
  <si>
    <t>услуги по оказанию предрейсовых/послерейсовых медицинских осмотров в с. Бай-Хаак Тандинского района</t>
  </si>
  <si>
    <t>услуги по оказанию предрейсовых/послерейсовых медицинских осмотров в с. Кызыл-Мажалыг Барун-Хемчикского района</t>
  </si>
  <si>
    <t>услуги по оказанию предрейсовых/послерейсовых медицинских осмотров в с. Самагалтай Тес-Хемского района</t>
  </si>
  <si>
    <t>услуги по оказанию предрейсовых/послерейсовых медицинских осмотров в с. Сарыг-Сеп Каа-Хемского района</t>
  </si>
  <si>
    <t>услуги по оказанию предрейсовых/послерейсовых медицинских осмотров в г. Туране Пий-Хемского района</t>
  </si>
  <si>
    <t>услуги по оказанию предрейсовых/послерейсовых медицинских осмотров в с. Тээли Бай-Тайгинского района</t>
  </si>
  <si>
    <t>услуги по оказанию предрейсовых/послерейсовых медицинских осмотров в с. Хандагайты Овюрского района</t>
  </si>
  <si>
    <t>услуги по оказанию предрейсовых/послерейсовых медицинских осмотров в с. Хову-Аксы Чеди-Хольского района</t>
  </si>
  <si>
    <t>услуги по оказанию предрейсовых/послерейсовых медицинских осмотров в г. Чадане Дзун-Хемчикского района</t>
  </si>
  <si>
    <t>услуги по оказанию предрейсовых/послерейсовых медицинских осмотров в г. Шагонаре Улуг-Хемского района</t>
  </si>
  <si>
    <t>услуги по оказанию предрейсовых/послерейсовых медицинских осмотров в с. Эрзин Эрзинского района</t>
  </si>
  <si>
    <t>услуги по оказанию предрейсовых/послерейсовых медицинских осмотров в с. Суг-Аксы Сут Хольского района</t>
  </si>
  <si>
    <t xml:space="preserve">Оказание услуги по обязательному страхованию гражданской ответственности владельца опасного объекта (ОСОПО) </t>
  </si>
  <si>
    <t>65.12.50</t>
  </si>
  <si>
    <t>д</t>
  </si>
  <si>
    <t>Поставка прочего сырья и материалов</t>
  </si>
  <si>
    <t>46.18</t>
  </si>
  <si>
    <t>46.18.19.190</t>
  </si>
  <si>
    <t>ст. 1.5.6.5.5.4 Прочие материалы</t>
  </si>
  <si>
    <t>Поставка отпугивателей ультразвуковых, биоакустических</t>
  </si>
  <si>
    <t>Поставка гидравлического оборудования и инструмента</t>
  </si>
  <si>
    <t>28.24.12.120</t>
  </si>
  <si>
    <t>11.07.1</t>
  </si>
  <si>
    <t>11.07.11.121</t>
  </si>
  <si>
    <t>Типографские бланки</t>
  </si>
  <si>
    <t>17.23.13.110</t>
  </si>
  <si>
    <t>Поставка бланков сторой отчетности</t>
  </si>
  <si>
    <t>17.23.13.141</t>
  </si>
  <si>
    <t xml:space="preserve">поставка медикаментов </t>
  </si>
  <si>
    <t>21.20</t>
  </si>
  <si>
    <t>21.20.1</t>
  </si>
  <si>
    <t>поставка медицинских приборов</t>
  </si>
  <si>
    <t>26.51.5</t>
  </si>
  <si>
    <t>26.60.12.129</t>
  </si>
  <si>
    <t>Поставка аптечек (автомобильная,бригадная,первой помощи,универсальная)</t>
  </si>
  <si>
    <t>21.20.24.170</t>
  </si>
  <si>
    <t>поставка средств моющих</t>
  </si>
  <si>
    <t>20.41.32.121</t>
  </si>
  <si>
    <t>561</t>
  </si>
  <si>
    <t>96</t>
  </si>
  <si>
    <t>поставка продукции химической</t>
  </si>
  <si>
    <t>20.59.59.900</t>
  </si>
  <si>
    <t>28.41.1</t>
  </si>
  <si>
    <t>28.41.33.130</t>
  </si>
  <si>
    <t>28.22.2</t>
  </si>
  <si>
    <t>28.22.12.190</t>
  </si>
  <si>
    <t>Поставка монтажного инструмента и приспособлений</t>
  </si>
  <si>
    <t>25.73.30.160</t>
  </si>
  <si>
    <t>22.29.21.000</t>
  </si>
  <si>
    <t>Поставка автомобильных аксессуаров</t>
  </si>
  <si>
    <t>29.32</t>
  </si>
  <si>
    <t>29.32.30.164</t>
  </si>
  <si>
    <t>14.12</t>
  </si>
  <si>
    <t>14.12.30.150</t>
  </si>
  <si>
    <t>Поставка почтовой полиграфии и корпоративных бланков</t>
  </si>
  <si>
    <t>17.23.13.143</t>
  </si>
  <si>
    <t>17.12.</t>
  </si>
  <si>
    <t>17.12.14.160</t>
  </si>
  <si>
    <t>Поставка детекторов банкнот</t>
  </si>
  <si>
    <t>28.23.1</t>
  </si>
  <si>
    <t>28.23.13.110</t>
  </si>
  <si>
    <t>26.30.30</t>
  </si>
  <si>
    <t>Продукция должна быть включена в Единый реестр российской радиоэлектронной продукции</t>
  </si>
  <si>
    <t xml:space="preserve"> Поставка средств связи</t>
  </si>
  <si>
    <t>26.30.23</t>
  </si>
  <si>
    <t xml:space="preserve"> Поставка оборудования связи</t>
  </si>
  <si>
    <t>26.30.11.130</t>
  </si>
  <si>
    <t xml:space="preserve"> Поставка приборов измерения электрических величин, контроля и проверки электрооборудования</t>
  </si>
  <si>
    <t>26.51.45.190</t>
  </si>
  <si>
    <t>Поставка силового кабеля до 10 кВ</t>
  </si>
  <si>
    <t>27.32.14</t>
  </si>
  <si>
    <t>27.32.13</t>
  </si>
  <si>
    <t>25.9</t>
  </si>
  <si>
    <t>Поставка средств вычислительной и оргтехники</t>
  </si>
  <si>
    <t>Поставка комплектующих и зап.частей для средств вычислит. и оргтехники</t>
  </si>
  <si>
    <t xml:space="preserve">26.20.40.111 </t>
  </si>
  <si>
    <t>17.12.12</t>
  </si>
  <si>
    <t>17.12.99.000</t>
  </si>
  <si>
    <t>32.99.2</t>
  </si>
  <si>
    <t>31.01.</t>
  </si>
  <si>
    <t>31.01.12.</t>
  </si>
  <si>
    <t>Поставка бытовой техники</t>
  </si>
  <si>
    <t>46.43.1</t>
  </si>
  <si>
    <t>27.51.24.190</t>
  </si>
  <si>
    <t xml:space="preserve"> Поставка конвертов</t>
  </si>
  <si>
    <t>17.23.12</t>
  </si>
  <si>
    <t>31.01.12.190</t>
  </si>
  <si>
    <t>11.07</t>
  </si>
  <si>
    <t>11.07.11.120</t>
  </si>
  <si>
    <t>поставка спецодежды для защиты от ОПЗ</t>
  </si>
  <si>
    <t>14.12.30</t>
  </si>
  <si>
    <t>поставка средств защиты головы, рук, органов зрения, слуха, дыхания</t>
  </si>
  <si>
    <t>32.99.1</t>
  </si>
  <si>
    <t>32.99.11.160</t>
  </si>
  <si>
    <t>21.20.10.243</t>
  </si>
  <si>
    <t>поставка средств пожаротушения</t>
  </si>
  <si>
    <t>28.29.22</t>
  </si>
  <si>
    <t>28.29.22.110</t>
  </si>
  <si>
    <t>поставка знаков и плакатов безопасности</t>
  </si>
  <si>
    <t>22.29.29.190</t>
  </si>
  <si>
    <t xml:space="preserve">Адресат обращения </t>
  </si>
  <si>
    <t xml:space="preserve">Обжалуемые действия </t>
  </si>
  <si>
    <t xml:space="preserve">Решение </t>
  </si>
  <si>
    <t>Заказчик</t>
  </si>
  <si>
    <t>необоснованное отклонение</t>
  </si>
  <si>
    <t>жалоба признана обоснованной</t>
  </si>
  <si>
    <t>ФАС России/УФАС</t>
  </si>
  <si>
    <t>несоответствие закупочной документации требованиям закона, положения о закупках</t>
  </si>
  <si>
    <t>жалоба признана необоснованной</t>
  </si>
  <si>
    <t>СУД</t>
  </si>
  <si>
    <t>неправомерные действия организатора закупки, заказчика в части несоблюдения требований закона, положения о закупках (в том числе нарушение порядка проведения закупочных процедур)</t>
  </si>
  <si>
    <t>жалоба признана обоснованной в части</t>
  </si>
  <si>
    <t>ОАО "Россети"</t>
  </si>
  <si>
    <t>установление в закупочной документации неправомерных требований к участникам закупки, ограничивающих доступ к участию в закупке, в том числе создающих преимущественные условия участия в закупке отдельным участникам</t>
  </si>
  <si>
    <t>жалоба оставлена без рассмотрения</t>
  </si>
  <si>
    <t>предъявление к участникам закупки требований о предоставлении документов, не предусмотренных закупочной документацией</t>
  </si>
  <si>
    <t>жалоба отозвана заявителем</t>
  </si>
  <si>
    <t>неразмещение на официальном сайте информации о закупке или нарушение сроков такого размещения</t>
  </si>
  <si>
    <t>ответ на запрос причин отклонения не касающийся обжалования действий комиссии</t>
  </si>
  <si>
    <t>необоснованный допуск участника закупки</t>
  </si>
  <si>
    <t>иное</t>
  </si>
  <si>
    <t>запрос причин отклонения</t>
  </si>
  <si>
    <t>25.2-11/1.2-0017</t>
  </si>
  <si>
    <t>АО " Россети Сибирь Тываэнерго"</t>
  </si>
  <si>
    <t>27.32.</t>
  </si>
  <si>
    <t>Плата за ТП</t>
  </si>
  <si>
    <t>Внеплановый объект</t>
  </si>
  <si>
    <t>806</t>
  </si>
  <si>
    <t>Включена протоколом ЦКК 38/25 от 27.08.2025</t>
  </si>
  <si>
    <t>25.2-11/7.2-0006</t>
  </si>
  <si>
    <t>25.2-11/7.2-0007</t>
  </si>
  <si>
    <t>27.11.32.110</t>
  </si>
  <si>
    <t>25.2-11/7.1-0015</t>
  </si>
  <si>
    <t xml:space="preserve">О предоставлении обучающих услуг </t>
  </si>
  <si>
    <t>85.41</t>
  </si>
  <si>
    <t>85.41.93.000</t>
  </si>
  <si>
    <t>ФГБОУ "Тувинский государственный университет"</t>
  </si>
  <si>
    <t>25.2-11/2.2-0004</t>
  </si>
  <si>
    <t>Включена протоколом ЦКК 39/25 от 04.09.2025</t>
  </si>
  <si>
    <t>Оказание услуг по техническому обслуживанию и ремонту оргтехники</t>
  </si>
  <si>
    <t>Внесены изменения протоколом ЦКК 26/25 от 04.06.2025 (вопрос 7)
Протоколом ЦКК 30/25 от 14.07.2025
Протоколом ЦКК 39/25 от 04.09.2025</t>
  </si>
  <si>
    <t>Внесены изменения протоколом ЦКК 30/25 от 14.07.2025;
Протоколом ЦКК 39/25 от 04.09.2025</t>
  </si>
  <si>
    <t>Исключена протоклом ЦКК 39/25 от 04.09.2025</t>
  </si>
  <si>
    <t>807</t>
  </si>
  <si>
    <t>808</t>
  </si>
  <si>
    <t>809</t>
  </si>
  <si>
    <t>810</t>
  </si>
  <si>
    <t>811</t>
  </si>
  <si>
    <t>25.2-11/1.1-0009</t>
  </si>
  <si>
    <t>Выполнение комплекса работ (ПИР и СМР) по объектам технологического присоединения Лот № 79</t>
  </si>
  <si>
    <t>Строительство ЛЭП 10(6)/0,4кВ, КТП для электрснабжения здания школы, расположенной по адресу: Республика Тыва, Дзун-Хемчикский район, г. Чадан, ул. Победы, д.83, кадастровый номер земельного участка 17:03:0601147:590.</t>
  </si>
  <si>
    <t>P_20.1700.684.25_ТЭ</t>
  </si>
  <si>
    <t>2.2.1.4.6</t>
  </si>
  <si>
    <t>Строительство ЛЭП 10(6)/0,4 кВ, КТП для электроснабжения очистных сооружений, расположенных по адресу: Республика Тыва, кадастровый номер земельного участка 17:03:0602001:755, Дзун-Хемчикский район, г. Чадан, северная сторона от г. Чадан. (20.1700.685.25)</t>
  </si>
  <si>
    <t>14_ВН_ТЭ</t>
  </si>
  <si>
    <t>Строительство ЛЭП 10(6)/0,4 кВ, КТП для электроснабжения водозабора, расположенного по адресу: Республика Тыва, кадастровый номер земельного участка 17:03:0602001:753, Дзун-Хемчикский район, г. Чадан, ул. Бажын-Алаакская, земельный участок 2. (20.1700.686.25)</t>
  </si>
  <si>
    <t>Строительство ЛЭП 10(6)/0,4 кВ, КТП для электроснабжения котельной, расположенной по адресу: Республика Тыва, Республика Тыва, Дзун-Хемчикский район, г. Чадан, ул. Победа, д. 85, кадастровый номер земельного участка 17:03:0601147:583. (20.1700.687.25)</t>
  </si>
  <si>
    <t>Включена протоколом ЦКК 40/25 от 11.09.2025</t>
  </si>
  <si>
    <t>Внесены изменения протоколом ЦКК 40/25 от 11.09.2025</t>
  </si>
  <si>
    <t>812</t>
  </si>
  <si>
    <t>25.2-11/1.2-0022</t>
  </si>
  <si>
    <t>конкурс в ЭФ</t>
  </si>
  <si>
    <t>Включена протоколом ЦКК 42/25 от 17.09.2025</t>
  </si>
  <si>
    <t>813</t>
  </si>
  <si>
    <t>25.2-11/1.2-0023</t>
  </si>
  <si>
    <t>Включена протоколом ЦКК 43/25 от 24.09.2025</t>
  </si>
  <si>
    <t>25.2-11/2.1-0005</t>
  </si>
  <si>
    <t xml:space="preserve">Модернизация систем учета электроэнергии во исполнение требований ФЗ №522. Лот 75. </t>
  </si>
  <si>
    <t>корр</t>
  </si>
  <si>
    <t>Технологическое присоединение энергопринимающих устройств потребителей максимальной мощностью до 150 кВт включительно
(новое строительство)</t>
  </si>
  <si>
    <t>25.2-11/7.2-0008</t>
  </si>
  <si>
    <t>27.51.2.;28.21</t>
  </si>
  <si>
    <t>27.51.26.110;28.21.13.124</t>
  </si>
  <si>
    <t>18;30</t>
  </si>
  <si>
    <t>Внесены изменения протоколом ЦКК 43/25 от 24.09.2025</t>
  </si>
  <si>
    <t>15.12;26.12;26.20;26.20;27.12;26.20;26.40;26.40;26.40;26.80;27.32;27.33</t>
  </si>
  <si>
    <t>15.12.12.192;26.12.20.000;26.20.16.110;26.20.16.170;27.12.40.000;26.20.40.190;26.40.31.190;26.40.33.110;26.40.42.120;26.80.12.000;27.32.13.150;27.33.13.190</t>
  </si>
  <si>
    <t>Справвочник цен (мониторинг)</t>
  </si>
  <si>
    <t>796;796;796;796;796;796;796;796;796;796;796;796</t>
  </si>
  <si>
    <t>шт.;шт.;шт.;шт.;шт.;шт.;шт.;шт.;шт.;шт.;шт.;шт.</t>
  </si>
  <si>
    <t>5;30;100;140;30;206;65;10;45;80;120;120</t>
  </si>
  <si>
    <t>93000000000;93000000000;93000000000;93000000000;93000000000;93000000000;93000000000;93000000000;93000000000;93000000000;93000000000;93000000000;</t>
  </si>
  <si>
    <t>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</si>
  <si>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Внесены изменения протоколом ЦКК 26/25 от 04.06.2025 (вопрос 7);
протоколом ЦКК 43/25 от 24.09.2025</t>
  </si>
  <si>
    <t>13.92;20.11;20.30;20.41;26.20;26.20;26.20;28.23</t>
  </si>
  <si>
    <t>13.92.29.120;20.11.13.120;20.30.22.210;20.41.44.190;26.20.40.120;26.20.40.160;26.20.40.190;28.23.25.000</t>
  </si>
  <si>
    <t>796;796;796;796;796;796;796;796</t>
  </si>
  <si>
    <t>шт.;шт.;шт.;шт.;шт.;шт.;шт.;шт.</t>
  </si>
  <si>
    <t>75;30;8;60;391;43;225;30</t>
  </si>
  <si>
    <t>93000000000;93000000000;93000000000;93000000000;93000000000;93000000000;93000000000;93000000000</t>
  </si>
  <si>
    <t>Республика Тыва;Республика Тыва;Республика Тыва;Республика Тыва;Республика Тыва;Республика Тыва;Республика Тыва;Республика Тыва</t>
  </si>
  <si>
    <t>Выполнение работ по техническому обслуживанию оборудования автоматических установок пожарной сигнализации в зданиях АО «Россети Сибирь Тываэнерго» на 2025-2026 год</t>
  </si>
  <si>
    <t>Внесены изменения протоколом ЦКК 43/25 от 24.09.2025 (вопрос 8)</t>
  </si>
  <si>
    <t>814</t>
  </si>
  <si>
    <t>815</t>
  </si>
  <si>
    <t>816</t>
  </si>
  <si>
    <t>25.2-11/1.2-0026</t>
  </si>
  <si>
    <t>Включена протоколом ЦКК 44/25 от 06.10.2025</t>
  </si>
  <si>
    <t>08.12;08.12;08.12;08.12</t>
  </si>
  <si>
    <t>08.12.11.130;08.12.12.140;08.12.12.150;08.12.12.160</t>
  </si>
  <si>
    <t>113;113;113;113</t>
  </si>
  <si>
    <t>куб.м.;куб.м.;куб.м.;куб.м.;</t>
  </si>
  <si>
    <t>23;18;4,5;4,5</t>
  </si>
  <si>
    <t>27.20.21.000</t>
  </si>
  <si>
    <t>Внесены изменения протоколом ЦКК 44/25 от 06.10.2025</t>
  </si>
  <si>
    <t>817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</si>
</sst>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3">
    <numFmt numFmtId="41" formatCode="_-* #,##0_-;\-* #,##0_-;_-* &quot;-&quot;_-;_-@_-"/>
    <numFmt numFmtId="43" formatCode="_-* #,##0.00_-;\-* #,##0.00_-;_-* &quot;-&quot;??_-;_-@_-"/>
    <numFmt numFmtId="164" formatCode="0.0%"/>
    <numFmt numFmtId="165" formatCode="_-* #,##0.00[$€-1]_-;\-* #,##0.00[$€-1]_-;_-* &quot;-&quot;??[$€-1]_-"/>
    <numFmt numFmtId="166" formatCode="[Magenta]\ &quot;Ошибка&quot;;[Magenta]\ &quot;Ошибка&quot;;[Blue]\ &quot;OK&quot;"/>
    <numFmt numFmtId="167" formatCode="_(&quot;р.&quot;* #,##0.00_);_(&quot;р.&quot;* \(#,##0.00\);_(&quot;р.&quot;* &quot;-&quot;??_);_(@_)"/>
    <numFmt numFmtId="168" formatCode="_-* #,##0.00&quot;р.&quot;_-;\-* #,##0.00&quot;р.&quot;_-;_-* &quot;-&quot;??&quot;р.&quot;_-;_-@_-"/>
    <numFmt numFmtId="169" formatCode="[$-F400]h:mm:ss\ AM/PM"/>
    <numFmt numFmtId="170" formatCode="###\ ##\ ##"/>
    <numFmt numFmtId="171" formatCode="0_);\(0\)"/>
    <numFmt numFmtId="172" formatCode="_(* #,##0_);_(* \(#,##0\);_(* &quot;-&quot;??_);_(@_)"/>
    <numFmt numFmtId="173" formatCode="_-* #,##0.00\ _₽_-;\-* #,##0.00\ _₽_-;_-* &quot;-&quot;??\ _₽_-;_-@_-"/>
    <numFmt numFmtId="174" formatCode="_-* #,##0.00_р_._-;\-* #,##0.00_р_._-;_-* &quot;-&quot;??_р_._-;_-@_-"/>
    <numFmt numFmtId="175" formatCode="&quot;$&quot;#,##0_);[Red]\(&quot;$&quot;#,##0\)"/>
    <numFmt numFmtId="176" formatCode="_-&quot;Ј&quot;* #,##0.00_-;\-&quot;Ј&quot;* #,##0.00_-;_-&quot;Ј&quot;* &quot;-&quot;??_-;_-@_-"/>
    <numFmt numFmtId="177" formatCode="_-* #,##0_р_._-;\-* #,##0_р_._-;_-* &quot;-&quot;_р_._-;_-@_-"/>
    <numFmt numFmtId="178" formatCode="_(* #,##0.000_);_(* \(#,##0.000\);_(* &quot;-&quot;???_);_(@_)"/>
    <numFmt numFmtId="179" formatCode="_-&quot;Ј&quot;* #,##0_-;\-&quot;Ј&quot;* #,##0_-;_-&quot;Ј&quot;* &quot;-&quot;_-;_-@_-"/>
    <numFmt numFmtId="180" formatCode="General_)"/>
    <numFmt numFmtId="181" formatCode="[$-F419]yyyy\,\ mmmm;@"/>
    <numFmt numFmtId="182" formatCode="#,##0.00000"/>
    <numFmt numFmtId="183" formatCode="#,##0.000"/>
    <numFmt numFmtId="184" formatCode="_([$€-2]* #,##0.00_);_([$€-2]* \(#,##0.00\);_([$€-2]* &quot;-&quot;??_)"/>
    <numFmt numFmtId="185" formatCode="0.0"/>
    <numFmt numFmtId="186" formatCode="_-* #,##0\ _р_._-;\-* #,##0\ _р_._-;_-* &quot;-&quot;\ _р_._-;_-@_-"/>
    <numFmt numFmtId="187" formatCode="_-* #,##0.00\ _р_._-;\-* #,##0.00\ _р_._-;_-* &quot;-&quot;??\ _р_._-;_-@_-"/>
    <numFmt numFmtId="188" formatCode="_-* #,##0\ _₽_-;\-* #,##0\ _₽_-;_-* &quot;-&quot;\ _₽_-;_-@_-"/>
    <numFmt numFmtId="189" formatCode="_-* #,##0.00_р_._-;\-* #,##0.00_р_._-;_-* \-??_р_._-;_-@_-"/>
    <numFmt numFmtId="190" formatCode="_(* #,##0.00_);_(* \(#,##0.00\);_(* &quot;-&quot;??_);_(@_)"/>
    <numFmt numFmtId="191" formatCode="#,##0.00000\ _₽"/>
    <numFmt numFmtId="192" formatCode="[$-419]mmmm\ yyyy;@"/>
    <numFmt numFmtId="193" formatCode="#,##0_ ;[Red]\-#,##0\ "/>
    <numFmt numFmtId="194" formatCode="[$-419]mmmm;@"/>
    <numFmt numFmtId="195" formatCode="#,##0.00_р_."/>
    <numFmt numFmtId="196" formatCode="#,##0.00000&quot; &quot;_₽"/>
    <numFmt numFmtId="197" formatCode="#,##0.00\ _₽"/>
    <numFmt numFmtId="198" formatCode="#,##0.00;[White][=0]\ General;General"/>
    <numFmt numFmtId="199" formatCode="#,##0.00&quot; &quot;_₽"/>
    <numFmt numFmtId="200" formatCode="_-* #,##0.00000_р_._-;&quot;-&quot;* #,##0.00000_р_._-;_-* &quot;-&quot;??.000_р_._-;_-@_-"/>
    <numFmt numFmtId="201" formatCode="#,##0.0000000&quot; &quot;_₽"/>
    <numFmt numFmtId="202" formatCode="#,##0.000000&quot; &quot;_₽"/>
    <numFmt numFmtId="203" formatCode="0.000"/>
    <numFmt numFmtId="204" formatCode="#,##0.0000"/>
    <numFmt numFmtId="205" formatCode="#,##0.00000\ _₽;[Red]#,##0.00000\ _₽"/>
    <numFmt numFmtId="206" formatCode="#,##0.0"/>
    <numFmt numFmtId="207" formatCode="#,##0.000\ _₽;[Red]#,##0.000\ _₽"/>
    <numFmt numFmtId="208" formatCode="0.00000"/>
    <numFmt numFmtId="209" formatCode="#,##0.000000"/>
    <numFmt numFmtId="210" formatCode="_-* #,##0.00000_р_._-;&quot;-&quot;* #,##0.00000_р_._-;_-* &quot;-&quot;??.00000_р_._-;_-@_-"/>
    <numFmt numFmtId="211" formatCode="_-* #,##0.00000\ _₽_-;\-* #,##0.00000\ _₽_-;_-* &quot;-&quot;?????\ _₽_-;_-@_-"/>
    <numFmt numFmtId="212" formatCode="#,##0.0&quot; &quot;_₽"/>
    <numFmt numFmtId="213" formatCode="#,##0.000&quot; &quot;_₽"/>
    <numFmt numFmtId="214" formatCode="#,##0.0000&quot; &quot;_₽"/>
  </numFmts>
  <fonts count="145">
    <font>
      <sz val="11"/>
      <color theme="1"/>
      <name val="Calibri"/>
      <scheme val="minor"/>
    </font>
    <font>
      <sz val="10"/>
      <name val="Helv"/>
    </font>
    <font>
      <b/>
      <sz val="10"/>
      <name val="Times New Roman"/>
      <family val="1"/>
      <charset val="204"/>
    </font>
    <font>
      <sz val="10"/>
      <name val="Arial Cyr"/>
    </font>
    <font>
      <sz val="10"/>
      <name val="Arial"/>
      <family val="2"/>
      <charset val="204"/>
    </font>
    <font>
      <sz val="1"/>
      <name val="Courier"/>
      <family val="3"/>
    </font>
    <font>
      <sz val="10"/>
      <color indexed="65"/>
      <name val="Arial Cyr"/>
    </font>
    <font>
      <b/>
      <sz val="1"/>
      <name val="Courier"/>
      <family val="3"/>
    </font>
    <font>
      <b/>
      <sz val="12"/>
      <name val="Arial"/>
      <family val="2"/>
      <charset val="204"/>
    </font>
    <font>
      <sz val="10"/>
      <name val="MS Sans Serif"/>
    </font>
    <font>
      <sz val="11"/>
      <name val="Calibri"/>
      <family val="2"/>
      <charset val="204"/>
    </font>
    <font>
      <sz val="12"/>
      <name val="Times New Roman"/>
      <family val="1"/>
      <charset val="204"/>
    </font>
    <font>
      <sz val="8"/>
      <name val="Times New Roman Cyr"/>
    </font>
    <font>
      <sz val="11"/>
      <color indexed="65"/>
      <name val="Calibri"/>
      <family val="2"/>
      <charset val="204"/>
    </font>
    <font>
      <sz val="12"/>
      <color indexed="65"/>
      <name val="Times New Roman"/>
      <family val="1"/>
      <charset val="204"/>
    </font>
    <font>
      <sz val="11"/>
      <color theme="0"/>
      <name val="Calibri"/>
      <family val="2"/>
      <charset val="204"/>
      <scheme val="minor"/>
    </font>
    <font>
      <sz val="10"/>
      <color indexed="4"/>
      <name val="Arial"/>
      <family val="2"/>
      <charset val="204"/>
    </font>
    <font>
      <sz val="11"/>
      <name val="Arial"/>
      <family val="2"/>
      <charset val="204"/>
    </font>
    <font>
      <b/>
      <sz val="10"/>
      <name val="Arial"/>
      <family val="2"/>
      <charset val="204"/>
    </font>
    <font>
      <sz val="11"/>
      <color indexed="20"/>
      <name val="Calibri"/>
      <family val="2"/>
      <charset val="204"/>
    </font>
    <font>
      <b/>
      <sz val="11"/>
      <color indexed="52"/>
      <name val="Calibri"/>
      <family val="2"/>
      <charset val="204"/>
    </font>
    <font>
      <b/>
      <sz val="10"/>
      <color indexed="65"/>
      <name val="Arial"/>
      <family val="2"/>
      <charset val="204"/>
    </font>
    <font>
      <b/>
      <sz val="11"/>
      <color indexed="65"/>
      <name val="Calibri"/>
      <family val="2"/>
      <charset val="204"/>
    </font>
    <font>
      <sz val="10"/>
      <name val="NTHarmonica"/>
    </font>
    <font>
      <b/>
      <sz val="11"/>
      <name val="Calibri"/>
      <family val="2"/>
      <charset val="204"/>
    </font>
    <font>
      <sz val="14"/>
      <name val="Times New Roman"/>
      <family val="1"/>
      <charset val="204"/>
    </font>
    <font>
      <b/>
      <sz val="14"/>
      <name val="Arial Cyr"/>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8"/>
      <color indexed="65"/>
      <name val="MS Sans Serif"/>
    </font>
    <font>
      <sz val="11"/>
      <color indexed="52"/>
      <name val="Calibri"/>
      <family val="2"/>
      <charset val="204"/>
    </font>
    <font>
      <sz val="11"/>
      <color indexed="60"/>
      <name val="Calibri"/>
      <family val="2"/>
      <charset val="204"/>
    </font>
    <font>
      <b/>
      <sz val="10"/>
      <name val="Arial Cyr"/>
    </font>
    <font>
      <sz val="11"/>
      <name val="Calibri"/>
      <family val="2"/>
      <charset val="204"/>
      <scheme val="minor"/>
    </font>
    <font>
      <sz val="10"/>
      <color theme="1"/>
      <name val="Arial"/>
      <family val="2"/>
      <charset val="204"/>
    </font>
    <font>
      <sz val="10"/>
      <name val="Times New Roman Cyr"/>
    </font>
    <font>
      <sz val="8"/>
      <name val="Optima"/>
      <family val="2"/>
    </font>
    <font>
      <sz val="8"/>
      <name val="Helv"/>
    </font>
    <font>
      <b/>
      <sz val="10"/>
      <color indexed="63"/>
      <name val="Arial Cyr"/>
    </font>
    <font>
      <b/>
      <sz val="11"/>
      <color indexed="63"/>
      <name val="Calibri"/>
      <family val="2"/>
      <charset val="204"/>
    </font>
    <font>
      <b/>
      <sz val="14"/>
      <name val="Arial"/>
      <family val="2"/>
      <charset val="204"/>
    </font>
    <font>
      <b/>
      <i/>
      <sz val="10"/>
      <name val="Arial"/>
      <family val="2"/>
      <charset val="204"/>
    </font>
    <font>
      <sz val="8"/>
      <name val="Arial"/>
      <family val="2"/>
      <charset val="204"/>
    </font>
    <font>
      <b/>
      <sz val="10"/>
      <color indexed="4"/>
      <name val="Arial"/>
      <family val="2"/>
      <charset val="204"/>
    </font>
    <font>
      <sz val="8"/>
      <color indexed="62"/>
      <name val="Arial"/>
      <family val="2"/>
      <charset val="204"/>
    </font>
    <font>
      <b/>
      <sz val="8"/>
      <name val="Arial"/>
      <family val="2"/>
      <charset val="204"/>
    </font>
    <font>
      <sz val="10"/>
      <color indexed="62"/>
      <name val="Arial Cyr"/>
    </font>
    <font>
      <sz val="19"/>
      <color indexed="48"/>
      <name val="Arial"/>
      <family val="2"/>
      <charset val="204"/>
    </font>
    <font>
      <sz val="19"/>
      <name val="Arial"/>
      <family val="2"/>
      <charset val="204"/>
    </font>
    <font>
      <sz val="10"/>
      <color indexed="2"/>
      <name val="Arial"/>
      <family val="2"/>
      <charset val="204"/>
    </font>
    <font>
      <sz val="8"/>
      <color indexed="6"/>
      <name val="Arial"/>
      <family val="2"/>
      <charset val="204"/>
    </font>
    <font>
      <sz val="9"/>
      <color indexed="20"/>
      <name val="Arial"/>
      <family val="2"/>
      <charset val="204"/>
    </font>
    <font>
      <sz val="9"/>
      <color indexed="48"/>
      <name val="Arial"/>
      <family val="2"/>
      <charset val="204"/>
    </font>
    <font>
      <b/>
      <sz val="9"/>
      <color indexed="20"/>
      <name val="Arial"/>
      <family val="2"/>
      <charset val="204"/>
    </font>
    <font>
      <b/>
      <sz val="18"/>
      <color indexed="62"/>
      <name val="Cambria"/>
      <family val="1"/>
      <charset val="204"/>
    </font>
    <font>
      <b/>
      <sz val="18"/>
      <color indexed="56"/>
      <name val="Cambria"/>
      <family val="1"/>
      <charset val="204"/>
    </font>
    <font>
      <i/>
      <sz val="10"/>
      <name val="Arial"/>
      <family val="2"/>
      <charset val="204"/>
    </font>
    <font>
      <b/>
      <i/>
      <sz val="10"/>
      <color indexed="65"/>
      <name val="Arial"/>
      <family val="2"/>
      <charset val="204"/>
    </font>
    <font>
      <sz val="11"/>
      <color indexed="2"/>
      <name val="Calibri"/>
      <family val="2"/>
      <charset val="204"/>
    </font>
    <font>
      <b/>
      <sz val="10"/>
      <color indexed="52"/>
      <name val="Arial Cyr"/>
    </font>
    <font>
      <sz val="12"/>
      <color indexed="62"/>
      <name val="Times New Roman"/>
      <family val="1"/>
      <charset val="204"/>
    </font>
    <font>
      <sz val="11"/>
      <color rgb="FF3F3F76"/>
      <name val="Calibri"/>
      <family val="2"/>
      <charset val="204"/>
      <scheme val="minor"/>
    </font>
    <font>
      <b/>
      <sz val="12"/>
      <color indexed="63"/>
      <name val="Times New Roman"/>
      <family val="1"/>
      <charset val="204"/>
    </font>
    <font>
      <b/>
      <sz val="11"/>
      <color rgb="FF3F3F3F"/>
      <name val="Calibri"/>
      <family val="2"/>
      <charset val="204"/>
      <scheme val="minor"/>
    </font>
    <font>
      <b/>
      <sz val="12"/>
      <color indexed="52"/>
      <name val="Times New Roman"/>
      <family val="1"/>
      <charset val="204"/>
    </font>
    <font>
      <b/>
      <sz val="11"/>
      <color rgb="FFFA7D00"/>
      <name val="Calibri"/>
      <family val="2"/>
      <charset val="204"/>
      <scheme val="minor"/>
    </font>
    <font>
      <u/>
      <sz val="10"/>
      <color indexed="4"/>
      <name val="Arial Cyr"/>
    </font>
    <font>
      <u/>
      <sz val="6.6"/>
      <color theme="10"/>
      <name val="Calibri"/>
      <family val="2"/>
      <charset val="204"/>
    </font>
    <font>
      <b/>
      <sz val="14"/>
      <name val="Franklin Gothic Medium"/>
      <family val="2"/>
      <charset val="204"/>
    </font>
    <font>
      <b/>
      <sz val="15"/>
      <color indexed="56"/>
      <name val="Times New Roman"/>
      <family val="1"/>
      <charset val="204"/>
    </font>
    <font>
      <b/>
      <sz val="15"/>
      <color theme="3"/>
      <name val="Calibri"/>
      <family val="2"/>
      <charset val="204"/>
      <scheme val="minor"/>
    </font>
    <font>
      <b/>
      <sz val="13"/>
      <color indexed="56"/>
      <name val="Times New Roman"/>
      <family val="1"/>
      <charset val="204"/>
    </font>
    <font>
      <b/>
      <sz val="13"/>
      <color theme="3"/>
      <name val="Calibri"/>
      <family val="2"/>
      <charset val="204"/>
      <scheme val="minor"/>
    </font>
    <font>
      <sz val="10"/>
      <color indexed="2"/>
      <name val="Times New Roman"/>
      <family val="1"/>
      <charset val="204"/>
    </font>
    <font>
      <b/>
      <sz val="11"/>
      <color indexed="56"/>
      <name val="Times New Roman"/>
      <family val="1"/>
      <charset val="204"/>
    </font>
    <font>
      <b/>
      <sz val="11"/>
      <color theme="3"/>
      <name val="Calibri"/>
      <family val="2"/>
      <charset val="204"/>
      <scheme val="minor"/>
    </font>
    <font>
      <b/>
      <sz val="13"/>
      <color indexed="56"/>
      <name val="Arial Cyr"/>
    </font>
    <font>
      <b/>
      <sz val="9"/>
      <name val="Tahoma"/>
      <family val="2"/>
      <charset val="204"/>
    </font>
    <font>
      <b/>
      <sz val="11"/>
      <color indexed="56"/>
      <name val="Arial Cyr"/>
    </font>
    <font>
      <b/>
      <sz val="10"/>
      <color indexed="4"/>
      <name val="Arial Cyr"/>
    </font>
    <font>
      <sz val="9"/>
      <name val="Tahoma"/>
      <family val="2"/>
      <charset val="204"/>
    </font>
    <font>
      <b/>
      <sz val="10"/>
      <color indexed="65"/>
      <name val="Arial Cyr"/>
    </font>
    <font>
      <sz val="10"/>
      <color indexed="60"/>
      <name val="Arial Cyr"/>
    </font>
    <font>
      <b/>
      <sz val="9"/>
      <name val="Arial"/>
      <family val="2"/>
      <charset val="204"/>
    </font>
    <font>
      <b/>
      <sz val="12"/>
      <name val="Times New Roman"/>
      <family val="1"/>
      <charset val="204"/>
    </font>
    <font>
      <b/>
      <sz val="11"/>
      <color theme="1"/>
      <name val="Calibri"/>
      <family val="2"/>
      <charset val="204"/>
      <scheme val="minor"/>
    </font>
    <font>
      <b/>
      <sz val="11"/>
      <name val="Arial"/>
      <family val="2"/>
      <charset val="204"/>
    </font>
    <font>
      <b/>
      <sz val="12"/>
      <color indexed="65"/>
      <name val="Times New Roman"/>
      <family val="1"/>
      <charset val="204"/>
    </font>
    <font>
      <b/>
      <sz val="11"/>
      <color theme="0"/>
      <name val="Calibri"/>
      <family val="2"/>
      <charset val="204"/>
      <scheme val="minor"/>
    </font>
    <font>
      <sz val="12"/>
      <name val="Arial"/>
      <family val="2"/>
      <charset val="204"/>
    </font>
    <font>
      <sz val="10"/>
      <color indexed="20"/>
      <name val="Arial Cyr"/>
    </font>
    <font>
      <i/>
      <sz val="10"/>
      <color indexed="23"/>
      <name val="Arial Cyr"/>
    </font>
    <font>
      <sz val="10"/>
      <name val="Times New Roman"/>
      <family val="1"/>
      <charset val="204"/>
    </font>
    <font>
      <b/>
      <sz val="18"/>
      <color theme="3"/>
      <name val="Cambria"/>
      <family val="1"/>
      <charset val="204"/>
      <scheme val="major"/>
    </font>
    <font>
      <sz val="12"/>
      <color indexed="60"/>
      <name val="Times New Roman"/>
      <family val="1"/>
      <charset val="204"/>
    </font>
    <font>
      <sz val="11"/>
      <color rgb="FF9C6500"/>
      <name val="Calibri"/>
      <family val="2"/>
      <charset val="204"/>
      <scheme val="minor"/>
    </font>
    <font>
      <b/>
      <sz val="10"/>
      <color indexed="2"/>
      <name val="Times New Roman"/>
      <family val="1"/>
      <charset val="204"/>
    </font>
    <font>
      <sz val="10"/>
      <color theme="1"/>
      <name val="Times New Roman"/>
      <family val="1"/>
      <charset val="204"/>
    </font>
    <font>
      <sz val="8"/>
      <name val="Arial Cyr"/>
    </font>
    <font>
      <sz val="8"/>
      <color indexed="4"/>
      <name val="Times New Roman Cyr"/>
    </font>
    <font>
      <sz val="10"/>
      <color theme="1"/>
      <name val="Arial Cyr"/>
    </font>
    <font>
      <sz val="12"/>
      <color theme="1"/>
      <name val="Calibri"/>
      <family val="2"/>
      <charset val="204"/>
      <scheme val="minor"/>
    </font>
    <font>
      <sz val="12"/>
      <color theme="1"/>
      <name val="Arial"/>
      <family val="2"/>
      <charset val="204"/>
    </font>
    <font>
      <sz val="11"/>
      <color theme="1"/>
      <name val="Arial"/>
      <family val="2"/>
      <charset val="204"/>
    </font>
    <font>
      <sz val="1"/>
      <name val="Arial Cyr"/>
    </font>
    <font>
      <sz val="12"/>
      <color indexed="20"/>
      <name val="Times New Roman"/>
      <family val="1"/>
      <charset val="204"/>
    </font>
    <font>
      <sz val="11"/>
      <color rgb="FF9C0006"/>
      <name val="Calibri"/>
      <family val="2"/>
      <charset val="204"/>
      <scheme val="minor"/>
    </font>
    <font>
      <sz val="11"/>
      <name val="Times New Roman Cyr"/>
    </font>
    <font>
      <i/>
      <sz val="12"/>
      <color indexed="23"/>
      <name val="Times New Roman"/>
      <family val="1"/>
      <charset val="204"/>
    </font>
    <font>
      <i/>
      <sz val="11"/>
      <color rgb="FF7F7F7F"/>
      <name val="Calibri"/>
      <family val="2"/>
      <charset val="204"/>
      <scheme val="minor"/>
    </font>
    <font>
      <sz val="12"/>
      <color indexed="52"/>
      <name val="Times New Roman"/>
      <family val="1"/>
      <charset val="204"/>
    </font>
    <font>
      <sz val="11"/>
      <color rgb="FFFA7D00"/>
      <name val="Calibri"/>
      <family val="2"/>
      <charset val="204"/>
      <scheme val="minor"/>
    </font>
    <font>
      <sz val="12"/>
      <color indexed="2"/>
      <name val="Times New Roman"/>
      <family val="1"/>
      <charset val="204"/>
    </font>
    <font>
      <sz val="11"/>
      <color indexed="2"/>
      <name val="Calibri"/>
      <family val="2"/>
      <charset val="204"/>
      <scheme val="minor"/>
    </font>
    <font>
      <sz val="10"/>
      <color indexed="2"/>
      <name val="Arial Cyr"/>
    </font>
    <font>
      <sz val="12"/>
      <color theme="1"/>
      <name val="Times New Roman"/>
      <family val="1"/>
      <charset val="204"/>
    </font>
    <font>
      <sz val="12"/>
      <color indexed="17"/>
      <name val="Times New Roman"/>
      <family val="1"/>
      <charset val="204"/>
    </font>
    <font>
      <sz val="11"/>
      <color rgb="FF006100"/>
      <name val="Calibri"/>
      <family val="2"/>
      <charset val="204"/>
      <scheme val="minor"/>
    </font>
    <font>
      <sz val="11"/>
      <color theme="1"/>
      <name val="Arial Narrow"/>
      <family val="2"/>
      <charset val="204"/>
    </font>
    <font>
      <sz val="11"/>
      <color theme="1"/>
      <name val="Times New Roman"/>
      <family val="1"/>
      <charset val="204"/>
    </font>
    <font>
      <u/>
      <sz val="14"/>
      <color indexed="4"/>
      <name val="Arial Narrow"/>
      <family val="2"/>
      <charset val="204"/>
    </font>
    <font>
      <b/>
      <sz val="16"/>
      <color indexed="2"/>
      <name val="Arial Narrow"/>
      <family val="2"/>
      <charset val="204"/>
    </font>
    <font>
      <b/>
      <sz val="18"/>
      <color theme="1"/>
      <name val="Arial Narrow"/>
      <family val="2"/>
      <charset val="204"/>
    </font>
    <font>
      <sz val="11"/>
      <name val="Times New Roman"/>
      <family val="1"/>
      <charset val="204"/>
    </font>
    <font>
      <sz val="12"/>
      <color theme="1"/>
      <name val="Arial Narrow"/>
      <family val="2"/>
      <charset val="204"/>
    </font>
    <font>
      <sz val="13"/>
      <color theme="1"/>
      <name val="Times New Roman"/>
      <family val="1"/>
      <charset val="204"/>
    </font>
    <font>
      <sz val="13"/>
      <color theme="1"/>
      <name val="Arial Narrow"/>
      <family val="2"/>
      <charset val="204"/>
    </font>
    <font>
      <sz val="13"/>
      <name val="Times New Roman"/>
      <family val="1"/>
      <charset val="204"/>
    </font>
    <font>
      <sz val="11"/>
      <color theme="1"/>
      <name val="Calibri"/>
      <family val="2"/>
      <charset val="204"/>
      <scheme val="minor"/>
    </font>
    <font>
      <sz val="12"/>
      <color theme="1"/>
      <name val="Times New Roman"/>
      <family val="1"/>
      <charset val="204"/>
    </font>
    <font>
      <sz val="12"/>
      <color theme="1"/>
      <name val="Arial Narrow"/>
      <family val="2"/>
      <charset val="204"/>
    </font>
    <font>
      <sz val="12"/>
      <name val="Times New Roman"/>
      <family val="1"/>
      <charset val="204"/>
    </font>
    <font>
      <sz val="11"/>
      <color theme="1"/>
      <name val="Times New Roman"/>
      <family val="1"/>
      <charset val="204"/>
    </font>
    <font>
      <sz val="10"/>
      <name val="Times New Roman"/>
      <family val="1"/>
      <charset val="204"/>
    </font>
    <font>
      <sz val="11"/>
      <name val="Times New Roman"/>
      <family val="1"/>
      <charset val="204"/>
    </font>
    <font>
      <sz val="11"/>
      <color theme="1"/>
      <name val="Times New Roman"/>
      <family val="1"/>
      <charset val="204"/>
    </font>
    <font>
      <sz val="12"/>
      <color theme="1"/>
      <name val="Times New Roman"/>
      <family val="1"/>
      <charset val="204"/>
    </font>
    <font>
      <sz val="11"/>
      <name val="Times New Roman"/>
      <family val="1"/>
      <charset val="204"/>
    </font>
    <font>
      <sz val="12"/>
      <name val="Times New Roman"/>
      <family val="1"/>
      <charset val="204"/>
    </font>
    <font>
      <sz val="9"/>
      <name val="Times New Roman"/>
      <family val="1"/>
      <charset val="204"/>
    </font>
    <font>
      <sz val="10"/>
      <name val="Times New Roman"/>
      <family val="1"/>
      <charset val="204"/>
    </font>
  </fonts>
  <fills count="106">
    <fill>
      <patternFill patternType="none"/>
    </fill>
    <fill>
      <patternFill patternType="gray125"/>
    </fill>
    <fill>
      <patternFill patternType="solid">
        <fgColor indexed="42"/>
        <bgColor indexed="42"/>
      </patternFill>
    </fill>
    <fill>
      <patternFill patternType="solid">
        <fgColor indexed="43"/>
        <bgColor indexed="43"/>
      </patternFill>
    </fill>
    <fill>
      <patternFill patternType="solid">
        <fgColor indexed="65"/>
      </patternFill>
    </fill>
    <fill>
      <patternFill patternType="lightGray">
        <fgColor indexed="22"/>
        <bgColor indexed="22"/>
      </patternFill>
    </fill>
    <fill>
      <patternFill patternType="solid">
        <fgColor indexed="31"/>
        <bgColor indexed="31"/>
      </patternFill>
    </fill>
    <fill>
      <patternFill patternType="solid">
        <fgColor indexed="45"/>
        <bgColor indexed="45"/>
      </patternFill>
    </fill>
    <fill>
      <patternFill patternType="solid">
        <fgColor indexed="46"/>
        <bgColor indexed="46"/>
      </patternFill>
    </fill>
    <fill>
      <patternFill patternType="solid">
        <fgColor indexed="27"/>
        <bgColor indexed="27"/>
      </patternFill>
    </fill>
    <fill>
      <patternFill patternType="solid">
        <fgColor indexed="47"/>
        <bgColor indexed="47"/>
      </patternFill>
    </fill>
    <fill>
      <patternFill patternType="solid">
        <fgColor theme="4" tint="0.79998168889431442"/>
        <bgColor indexed="65"/>
      </patternFill>
    </fill>
    <fill>
      <patternFill patternType="solid">
        <fgColor indexed="31"/>
        <bgColor indexed="22"/>
      </patternFill>
    </fill>
    <fill>
      <patternFill patternType="solid">
        <fgColor theme="5" tint="0.79998168889431442"/>
        <bgColor indexed="65"/>
      </patternFill>
    </fill>
    <fill>
      <patternFill patternType="solid">
        <fgColor indexed="45"/>
        <bgColor indexed="29"/>
      </patternFill>
    </fill>
    <fill>
      <patternFill patternType="solid">
        <fgColor theme="6" tint="0.79998168889431442"/>
        <bgColor indexed="65"/>
      </patternFill>
    </fill>
    <fill>
      <patternFill patternType="solid">
        <fgColor indexed="42"/>
        <bgColor indexed="27"/>
      </patternFill>
    </fill>
    <fill>
      <patternFill patternType="solid">
        <fgColor theme="7" tint="0.79998168889431442"/>
        <bgColor indexed="65"/>
      </patternFill>
    </fill>
    <fill>
      <patternFill patternType="solid">
        <fgColor indexed="46"/>
        <bgColor indexed="24"/>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47"/>
        <bgColor indexed="22"/>
      </patternFill>
    </fill>
    <fill>
      <patternFill patternType="solid">
        <fgColor indexed="22"/>
        <bgColor indexed="22"/>
      </patternFill>
    </fill>
    <fill>
      <patternFill patternType="solid">
        <fgColor indexed="44"/>
        <bgColor indexed="44"/>
      </patternFill>
    </fill>
    <fill>
      <patternFill patternType="solid">
        <fgColor indexed="29"/>
        <bgColor indexed="29"/>
      </patternFill>
    </fill>
    <fill>
      <patternFill patternType="solid">
        <fgColor indexed="3"/>
        <bgColor indexed="3"/>
      </patternFill>
    </fill>
    <fill>
      <patternFill patternType="solid">
        <fgColor indexed="51"/>
        <bgColor indexed="51"/>
      </patternFill>
    </fill>
    <fill>
      <patternFill patternType="solid">
        <fgColor theme="4" tint="0.59999389629810485"/>
        <bgColor indexed="65"/>
      </patternFill>
    </fill>
    <fill>
      <patternFill patternType="solid">
        <fgColor indexed="44"/>
        <bgColor indexed="31"/>
      </patternFill>
    </fill>
    <fill>
      <patternFill patternType="solid">
        <fgColor theme="5" tint="0.59999389629810485"/>
        <bgColor indexed="65"/>
      </patternFill>
    </fill>
    <fill>
      <patternFill patternType="solid">
        <fgColor indexed="29"/>
        <bgColor indexed="45"/>
      </patternFill>
    </fill>
    <fill>
      <patternFill patternType="solid">
        <fgColor theme="6" tint="0.59999389629810485"/>
        <bgColor indexed="65"/>
      </patternFill>
    </fill>
    <fill>
      <patternFill patternType="solid">
        <fgColor indexed="3"/>
        <bgColor indexed="49"/>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indexed="51"/>
        <bgColor indexed="5"/>
      </patternFill>
    </fill>
    <fill>
      <patternFill patternType="solid">
        <fgColor indexed="30"/>
        <bgColor indexed="30"/>
      </patternFill>
    </fill>
    <fill>
      <patternFill patternType="solid">
        <fgColor indexed="20"/>
        <bgColor indexed="20"/>
      </patternFill>
    </fill>
    <fill>
      <patternFill patternType="solid">
        <fgColor indexed="49"/>
        <bgColor indexed="49"/>
      </patternFill>
    </fill>
    <fill>
      <patternFill patternType="solid">
        <fgColor indexed="52"/>
        <bgColor indexed="52"/>
      </patternFill>
    </fill>
    <fill>
      <patternFill patternType="solid">
        <fgColor indexed="30"/>
        <bgColor indexed="21"/>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indexed="49"/>
        <bgColor indexed="40"/>
      </patternFill>
    </fill>
    <fill>
      <patternFill patternType="solid">
        <fgColor theme="8" tint="0.39997558519241921"/>
        <bgColor indexed="65"/>
      </patternFill>
    </fill>
    <fill>
      <patternFill patternType="solid">
        <fgColor indexed="52"/>
        <bgColor indexed="51"/>
      </patternFill>
    </fill>
    <fill>
      <patternFill patternType="solid">
        <fgColor theme="9" tint="0.39997558519241921"/>
        <bgColor indexed="65"/>
      </patternFill>
    </fill>
    <fill>
      <patternFill patternType="solid">
        <fgColor indexed="25"/>
        <bgColor indexed="25"/>
      </patternFill>
    </fill>
    <fill>
      <patternFill patternType="solid">
        <fgColor indexed="58"/>
        <bgColor indexed="58"/>
      </patternFill>
    </fill>
    <fill>
      <patternFill patternType="solid">
        <fgColor indexed="62"/>
        <bgColor indexed="62"/>
      </patternFill>
    </fill>
    <fill>
      <patternFill patternType="solid">
        <fgColor indexed="40"/>
        <bgColor indexed="40"/>
      </patternFill>
    </fill>
    <fill>
      <patternFill patternType="solid">
        <fgColor indexed="2"/>
        <bgColor indexed="2"/>
      </patternFill>
    </fill>
    <fill>
      <patternFill patternType="solid">
        <fgColor indexed="60"/>
        <bgColor indexed="60"/>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54"/>
        <bgColor indexed="54"/>
      </patternFill>
    </fill>
    <fill>
      <patternFill patternType="solid">
        <fgColor indexed="26"/>
        <bgColor indexed="26"/>
      </patternFill>
    </fill>
    <fill>
      <patternFill patternType="solid">
        <fgColor indexed="53"/>
        <bgColor indexed="53"/>
      </patternFill>
    </fill>
    <fill>
      <patternFill patternType="lightUp">
        <fgColor indexed="65"/>
        <bgColor indexed="24"/>
      </patternFill>
    </fill>
    <fill>
      <patternFill patternType="lightUp">
        <fgColor indexed="65"/>
        <bgColor indexed="4"/>
      </patternFill>
    </fill>
    <fill>
      <patternFill patternType="lightUp">
        <fgColor indexed="65"/>
        <bgColor indexed="57"/>
      </patternFill>
    </fill>
    <fill>
      <patternFill patternType="solid">
        <fgColor indexed="5"/>
        <bgColor indexed="5"/>
      </patternFill>
    </fill>
    <fill>
      <patternFill patternType="solid">
        <fgColor indexed="43"/>
        <bgColor indexed="57"/>
      </patternFill>
    </fill>
    <fill>
      <patternFill patternType="solid">
        <fgColor indexed="23"/>
        <bgColor indexed="23"/>
      </patternFill>
    </fill>
    <fill>
      <patternFill patternType="solid">
        <fgColor indexed="65"/>
        <bgColor indexed="26"/>
      </patternFill>
    </fill>
    <fill>
      <patternFill patternType="solid">
        <fgColor indexed="22"/>
        <bgColor indexed="31"/>
      </patternFill>
    </fill>
    <fill>
      <patternFill patternType="solid">
        <fgColor indexed="4"/>
        <bgColor indexed="4"/>
      </patternFill>
    </fill>
    <fill>
      <patternFill patternType="lightUp">
        <fgColor indexed="48"/>
        <bgColor indexed="27"/>
      </patternFill>
    </fill>
    <fill>
      <patternFill patternType="lightUp">
        <fgColor indexed="22"/>
        <bgColor indexed="7"/>
      </patternFill>
    </fill>
    <fill>
      <patternFill patternType="solid">
        <fgColor indexed="7"/>
        <bgColor indexed="7"/>
      </patternFill>
    </fill>
    <fill>
      <patternFill patternType="solid">
        <fgColor indexed="6"/>
        <bgColor indexed="6"/>
      </patternFill>
    </fill>
    <fill>
      <patternFill patternType="solid">
        <fgColor indexed="18"/>
        <bgColor indexed="18"/>
      </patternFill>
    </fill>
    <fill>
      <patternFill patternType="solid">
        <fgColor indexed="62"/>
        <bgColor indexed="56"/>
      </patternFill>
    </fill>
    <fill>
      <patternFill patternType="solid">
        <fgColor theme="4"/>
        <bgColor theme="4"/>
      </patternFill>
    </fill>
    <fill>
      <patternFill patternType="solid">
        <fgColor indexed="2"/>
        <bgColor indexed="60"/>
      </patternFill>
    </fill>
    <fill>
      <patternFill patternType="solid">
        <fgColor theme="5"/>
        <bgColor theme="5"/>
      </patternFill>
    </fill>
    <fill>
      <patternFill patternType="solid">
        <fgColor indexed="57"/>
        <bgColor indexed="21"/>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indexed="53"/>
        <bgColor indexed="52"/>
      </patternFill>
    </fill>
    <fill>
      <patternFill patternType="solid">
        <fgColor theme="9"/>
        <bgColor theme="9"/>
      </patternFill>
    </fill>
    <fill>
      <patternFill patternType="solid">
        <fgColor rgb="FFF2F2F2"/>
        <bgColor rgb="FFF2F2F2"/>
      </patternFill>
    </fill>
    <fill>
      <patternFill patternType="solid">
        <fgColor indexed="43"/>
        <bgColor indexed="26"/>
      </patternFill>
    </fill>
    <fill>
      <patternFill patternType="solid">
        <fgColor indexed="55"/>
        <bgColor indexed="23"/>
      </patternFill>
    </fill>
    <fill>
      <patternFill patternType="solid">
        <fgColor rgb="FFA5A5A5"/>
        <bgColor rgb="FFA5A5A5"/>
      </patternFill>
    </fill>
    <fill>
      <patternFill patternType="solid">
        <fgColor rgb="FFFFEB9C"/>
        <bgColor rgb="FFFFEB9C"/>
      </patternFill>
    </fill>
    <fill>
      <patternFill patternType="solid">
        <fgColor rgb="FFFFC7CE"/>
        <bgColor rgb="FFFFC7CE"/>
      </patternFill>
    </fill>
    <fill>
      <patternFill patternType="solid">
        <fgColor rgb="FFC6EFCE"/>
        <bgColor rgb="FFC6EFCE"/>
      </patternFill>
    </fill>
    <fill>
      <patternFill patternType="solid">
        <fgColor theme="0"/>
        <bgColor theme="0"/>
      </patternFill>
    </fill>
    <fill>
      <patternFill patternType="solid">
        <fgColor theme="8" tint="0.79998168889431442"/>
        <bgColor theme="8" tint="0.79998168889431442"/>
      </patternFill>
    </fill>
    <fill>
      <patternFill patternType="solid">
        <fgColor theme="8" tint="0.79998168889431442"/>
        <bgColor theme="0"/>
      </patternFill>
    </fill>
    <fill>
      <patternFill patternType="solid">
        <fgColor theme="8" tint="0.79998168889431442"/>
        <bgColor theme="8" tint="0.79998168889431442"/>
      </patternFill>
    </fill>
    <fill>
      <patternFill patternType="solid">
        <fgColor theme="8" tint="0.79998168889431442"/>
        <bgColor rgb="FF92D050"/>
      </patternFill>
    </fill>
    <fill>
      <patternFill patternType="solid">
        <fgColor theme="8" tint="0.79998168889431442"/>
        <bgColor indexed="5"/>
      </patternFill>
    </fill>
    <fill>
      <patternFill patternType="solid">
        <fgColor theme="0"/>
        <bgColor theme="0"/>
      </patternFill>
    </fill>
    <fill>
      <patternFill patternType="solid">
        <fgColor theme="0"/>
        <bgColor indexed="5"/>
      </patternFill>
    </fill>
    <fill>
      <patternFill patternType="solid">
        <fgColor theme="0"/>
        <bgColor rgb="FFFFC000"/>
      </patternFill>
    </fill>
    <fill>
      <patternFill patternType="solid">
        <fgColor theme="8" tint="0.79998168889431442"/>
        <bgColor rgb="FFFFC000"/>
      </patternFill>
    </fill>
    <fill>
      <patternFill patternType="solid">
        <fgColor theme="0"/>
        <bgColor rgb="FF92D050"/>
      </patternFill>
    </fill>
    <fill>
      <patternFill patternType="solid">
        <fgColor theme="0" tint="-0.34998626667073579"/>
        <bgColor theme="0" tint="-0.34998626667073579"/>
      </patternFill>
    </fill>
    <fill>
      <patternFill patternType="solid">
        <fgColor theme="0"/>
        <bgColor indexed="64"/>
      </patternFill>
    </fill>
  </fills>
  <borders count="74">
    <border>
      <left/>
      <right/>
      <top/>
      <bottom/>
      <diagonal/>
    </border>
    <border>
      <left style="hair">
        <color auto="1"/>
      </left>
      <right style="hair">
        <color auto="1"/>
      </right>
      <top style="hair">
        <color auto="1"/>
      </top>
      <bottom style="hair">
        <color auto="1"/>
      </bottom>
      <diagonal/>
    </border>
    <border>
      <left/>
      <right/>
      <top style="thin">
        <color auto="1"/>
      </top>
      <bottom style="double">
        <color auto="1"/>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auto="1"/>
      </left>
      <right style="thin">
        <color auto="1"/>
      </right>
      <top style="hair">
        <color auto="1"/>
      </top>
      <bottom style="hair">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18"/>
      </left>
      <right style="thin">
        <color indexed="18"/>
      </right>
      <top style="thin">
        <color indexed="18"/>
      </top>
      <bottom style="thin">
        <color indexed="18"/>
      </bottom>
      <diagonal/>
    </border>
    <border>
      <left style="thin">
        <color indexed="27"/>
      </left>
      <right style="thin">
        <color indexed="48"/>
      </right>
      <top style="medium">
        <color indexed="27"/>
      </top>
      <bottom style="thin">
        <color indexed="48"/>
      </bottom>
      <diagonal/>
    </border>
    <border>
      <left style="thin">
        <color indexed="63"/>
      </left>
      <right style="thin">
        <color indexed="63"/>
      </right>
      <top style="thin">
        <color auto="1"/>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51"/>
      </left>
      <right style="thin">
        <color indexed="51"/>
      </right>
      <top/>
      <bottom/>
      <diagonal/>
    </border>
    <border>
      <left style="dashed">
        <color auto="1"/>
      </left>
      <right style="dashed">
        <color auto="1"/>
      </right>
      <top style="dashed">
        <color auto="1"/>
      </top>
      <bottom style="dashed">
        <color auto="1"/>
      </bottom>
      <diagonal/>
    </border>
    <border>
      <left/>
      <right/>
      <top style="thin">
        <color indexed="62"/>
      </top>
      <bottom style="double">
        <color indexed="62"/>
      </bottom>
      <diagonal/>
    </border>
    <border>
      <left style="medium">
        <color auto="1"/>
      </left>
      <right style="medium">
        <color auto="1"/>
      </right>
      <top style="medium">
        <color auto="1"/>
      </top>
      <bottom style="medium">
        <color auto="1"/>
      </bottom>
      <diagonal/>
    </border>
    <border>
      <left style="hair">
        <color auto="1"/>
      </left>
      <right/>
      <top style="hair">
        <color auto="1"/>
      </top>
      <bottom style="hair">
        <color indexed="6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medium">
        <color auto="1"/>
      </left>
      <right style="thin">
        <color auto="1"/>
      </right>
      <top style="medium">
        <color auto="1"/>
      </top>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bottom/>
      <diagonal/>
    </border>
    <border>
      <left style="thin">
        <color theme="1"/>
      </left>
      <right style="thin">
        <color theme="1"/>
      </right>
      <top/>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auto="1"/>
      </left>
      <right style="thin">
        <color theme="1"/>
      </right>
      <top style="thin">
        <color auto="1"/>
      </top>
      <bottom style="thin">
        <color auto="1"/>
      </bottom>
      <diagonal/>
    </border>
    <border>
      <left style="thin">
        <color auto="1"/>
      </left>
      <right style="thin">
        <color theme="1"/>
      </right>
      <top style="thin">
        <color auto="1"/>
      </top>
      <bottom/>
      <diagonal/>
    </border>
    <border>
      <left style="thin">
        <color theme="1"/>
      </left>
      <right/>
      <top style="thin">
        <color theme="1"/>
      </top>
      <bottom/>
      <diagonal/>
    </border>
    <border>
      <left style="thin">
        <color auto="1"/>
      </left>
      <right style="thin">
        <color theme="1"/>
      </right>
      <top style="thin">
        <color theme="1"/>
      </top>
      <bottom style="thin">
        <color theme="1"/>
      </bottom>
      <diagonal/>
    </border>
    <border>
      <left style="thin">
        <color theme="1"/>
      </left>
      <right style="thin">
        <color auto="1"/>
      </right>
      <top style="thin">
        <color auto="1"/>
      </top>
      <bottom style="thin">
        <color auto="1"/>
      </bottom>
      <diagonal/>
    </border>
    <border>
      <left style="thin">
        <color theme="1"/>
      </left>
      <right/>
      <top style="thin">
        <color auto="1"/>
      </top>
      <bottom style="thin">
        <color auto="1"/>
      </bottom>
      <diagonal/>
    </border>
    <border>
      <left style="thin">
        <color theme="1"/>
      </left>
      <right style="thin">
        <color theme="1"/>
      </right>
      <top style="thin">
        <color auto="1"/>
      </top>
      <bottom style="thin">
        <color auto="1"/>
      </bottom>
      <diagonal/>
    </border>
    <border>
      <left/>
      <right style="thin">
        <color theme="1"/>
      </right>
      <top style="thin">
        <color auto="1"/>
      </top>
      <bottom style="thin">
        <color auto="1"/>
      </bottom>
      <diagonal/>
    </border>
    <border>
      <left/>
      <right style="thin">
        <color theme="1"/>
      </right>
      <top style="thin">
        <color theme="1"/>
      </top>
      <bottom style="thin">
        <color auto="1"/>
      </bottom>
      <diagonal/>
    </border>
    <border>
      <left/>
      <right/>
      <top style="thin">
        <color theme="1"/>
      </top>
      <bottom style="thin">
        <color auto="1"/>
      </bottom>
      <diagonal/>
    </border>
    <border>
      <left/>
      <right style="thin">
        <color auto="1"/>
      </right>
      <top/>
      <bottom style="thin">
        <color auto="1"/>
      </bottom>
      <diagonal/>
    </border>
    <border>
      <left/>
      <right/>
      <top/>
      <bottom style="thin">
        <color auto="1"/>
      </bottom>
      <diagonal/>
    </border>
    <border>
      <left style="thin">
        <color theme="1"/>
      </left>
      <right style="thin">
        <color auto="1"/>
      </right>
      <top style="thin">
        <color theme="1"/>
      </top>
      <bottom style="thin">
        <color theme="1"/>
      </bottom>
      <diagonal/>
    </border>
    <border>
      <left style="thin">
        <color auto="1"/>
      </left>
      <right style="thin">
        <color auto="1"/>
      </right>
      <top style="thin">
        <color theme="1"/>
      </top>
      <bottom style="thin">
        <color theme="1"/>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style="thin">
        <color auto="1"/>
      </bottom>
      <diagonal/>
    </border>
    <border>
      <left style="thin">
        <color theme="1"/>
      </left>
      <right/>
      <top style="thin">
        <color theme="1"/>
      </top>
      <bottom style="thin">
        <color auto="1"/>
      </bottom>
      <diagonal/>
    </border>
  </borders>
  <cellStyleXfs count="62013">
    <xf numFmtId="0" fontId="0" fillId="0" borderId="0"/>
    <xf numFmtId="0" fontId="1" fillId="0" borderId="0"/>
    <xf numFmtId="0" fontId="1" fillId="0" borderId="0"/>
    <xf numFmtId="164" fontId="2" fillId="2" borderId="0">
      <alignment vertical="top"/>
    </xf>
    <xf numFmtId="0" fontId="1" fillId="0" borderId="0"/>
    <xf numFmtId="0" fontId="1" fillId="0" borderId="0"/>
    <xf numFmtId="165" fontId="1" fillId="0" borderId="0"/>
    <xf numFmtId="165" fontId="1" fillId="0" borderId="0"/>
    <xf numFmtId="38" fontId="3" fillId="0" borderId="0">
      <alignment vertical="top"/>
    </xf>
    <xf numFmtId="0" fontId="1" fillId="0" borderId="0"/>
    <xf numFmtId="165" fontId="1" fillId="0" borderId="0"/>
    <xf numFmtId="0" fontId="1" fillId="0" borderId="0"/>
    <xf numFmtId="165" fontId="1" fillId="0" borderId="0"/>
    <xf numFmtId="0" fontId="1" fillId="0" borderId="0"/>
    <xf numFmtId="165" fontId="1" fillId="0" borderId="0"/>
    <xf numFmtId="0" fontId="1" fillId="0" borderId="0"/>
    <xf numFmtId="165" fontId="1" fillId="0" borderId="0"/>
    <xf numFmtId="0" fontId="1" fillId="0" borderId="0"/>
    <xf numFmtId="165" fontId="1" fillId="0" borderId="0"/>
    <xf numFmtId="0" fontId="1" fillId="0" borderId="0"/>
    <xf numFmtId="165" fontId="1" fillId="0" borderId="0"/>
    <xf numFmtId="165" fontId="4" fillId="3" borderId="1" applyNumberFormat="0" applyFont="0">
      <alignment shrinkToFit="1"/>
      <protection locked="0"/>
    </xf>
    <xf numFmtId="0" fontId="1" fillId="0" borderId="0"/>
    <xf numFmtId="165" fontId="1" fillId="0" borderId="0"/>
    <xf numFmtId="0" fontId="1" fillId="0" borderId="0"/>
    <xf numFmtId="165" fontId="1" fillId="0" borderId="0"/>
    <xf numFmtId="0" fontId="1" fillId="0" borderId="0"/>
    <xf numFmtId="165" fontId="1" fillId="0" borderId="0"/>
    <xf numFmtId="0" fontId="1" fillId="0" borderId="0"/>
    <xf numFmtId="0" fontId="1" fillId="0" borderId="0"/>
    <xf numFmtId="165" fontId="1" fillId="0" borderId="0"/>
    <xf numFmtId="165" fontId="1" fillId="0" borderId="0"/>
    <xf numFmtId="0" fontId="1" fillId="0" borderId="0"/>
    <xf numFmtId="165" fontId="1" fillId="0" borderId="0"/>
    <xf numFmtId="0" fontId="1" fillId="0" borderId="0"/>
    <xf numFmtId="165" fontId="1" fillId="0" borderId="0"/>
    <xf numFmtId="0" fontId="4" fillId="0" borderId="0"/>
    <xf numFmtId="165" fontId="4" fillId="0" borderId="0"/>
    <xf numFmtId="165" fontId="4" fillId="0" borderId="0"/>
    <xf numFmtId="0" fontId="4" fillId="0" borderId="0"/>
    <xf numFmtId="165" fontId="4" fillId="0" borderId="0"/>
    <xf numFmtId="165" fontId="4" fillId="0" borderId="0"/>
    <xf numFmtId="0" fontId="1" fillId="0" borderId="0"/>
    <xf numFmtId="165" fontId="1" fillId="0" borderId="0"/>
    <xf numFmtId="0"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0" fontId="1" fillId="0" borderId="0"/>
    <xf numFmtId="165" fontId="1" fillId="0" borderId="0"/>
    <xf numFmtId="165" fontId="1" fillId="0" borderId="0"/>
    <xf numFmtId="0" fontId="1" fillId="0" borderId="0"/>
    <xf numFmtId="165" fontId="1" fillId="0" borderId="0"/>
    <xf numFmtId="0" fontId="1" fillId="0" borderId="0"/>
    <xf numFmtId="165" fontId="1" fillId="0" borderId="0"/>
    <xf numFmtId="0" fontId="1" fillId="0" borderId="0"/>
    <xf numFmtId="165" fontId="1" fillId="0" borderId="0"/>
    <xf numFmtId="166" fontId="4" fillId="4" borderId="0" applyFont="0" applyBorder="0">
      <alignment horizontal="center" vertical="center" shrinkToFit="1"/>
    </xf>
    <xf numFmtId="0" fontId="3" fillId="0" borderId="0"/>
    <xf numFmtId="0" fontId="3" fillId="0" borderId="0"/>
    <xf numFmtId="165" fontId="3" fillId="0" borderId="0"/>
    <xf numFmtId="165" fontId="3" fillId="0" borderId="0"/>
    <xf numFmtId="167" fontId="5" fillId="0" borderId="0">
      <protection locked="0"/>
    </xf>
    <xf numFmtId="168" fontId="6" fillId="0" borderId="0">
      <protection locked="0"/>
    </xf>
    <xf numFmtId="167" fontId="5" fillId="0" borderId="0">
      <protection locked="0"/>
    </xf>
    <xf numFmtId="168" fontId="6" fillId="0" borderId="0">
      <protection locked="0"/>
    </xf>
    <xf numFmtId="167" fontId="5" fillId="0" borderId="0">
      <protection locked="0"/>
    </xf>
    <xf numFmtId="168" fontId="6" fillId="0" borderId="0">
      <protection locked="0"/>
    </xf>
    <xf numFmtId="0" fontId="7" fillId="0" borderId="0">
      <protection locked="0"/>
    </xf>
    <xf numFmtId="165" fontId="7" fillId="0" borderId="0">
      <protection locked="0"/>
    </xf>
    <xf numFmtId="165" fontId="8" fillId="0" borderId="0">
      <protection locked="0"/>
    </xf>
    <xf numFmtId="0" fontId="7" fillId="0" borderId="0">
      <protection locked="0"/>
    </xf>
    <xf numFmtId="165" fontId="7" fillId="0" borderId="0">
      <protection locked="0"/>
    </xf>
    <xf numFmtId="165" fontId="8" fillId="0" borderId="0">
      <protection locked="0"/>
    </xf>
    <xf numFmtId="0" fontId="5" fillId="0" borderId="2">
      <protection locked="0"/>
    </xf>
    <xf numFmtId="165" fontId="5" fillId="0" borderId="2">
      <protection locked="0"/>
    </xf>
    <xf numFmtId="165" fontId="6" fillId="0" borderId="2">
      <protection locked="0"/>
    </xf>
    <xf numFmtId="0" fontId="9" fillId="5" borderId="0"/>
    <xf numFmtId="165" fontId="9" fillId="5" borderId="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0" fontId="11" fillId="12"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0" fillId="6" borderId="0" applyNumberFormat="0" applyBorder="0" applyProtection="0"/>
    <xf numFmtId="165" fontId="10" fillId="6" borderId="0" applyNumberFormat="0" applyBorder="0" applyProtection="0"/>
    <xf numFmtId="165" fontId="3" fillId="6"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165" fontId="132" fillId="11" borderId="0" applyNumberFormat="0" applyBorder="0" applyProtection="0"/>
    <xf numFmtId="165" fontId="12" fillId="12"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165" fontId="3" fillId="6"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165" fontId="3" fillId="6"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165" fontId="3" fillId="6"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165" fontId="10" fillId="6"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0" fillId="6" borderId="0" applyNumberFormat="0" applyBorder="0" applyProtection="0"/>
    <xf numFmtId="165" fontId="10" fillId="6"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0" fillId="6" borderId="0" applyNumberFormat="0" applyBorder="0" applyProtection="0"/>
    <xf numFmtId="165" fontId="10" fillId="6"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0" fillId="6" borderId="0" applyNumberFormat="0" applyBorder="0" applyProtection="0"/>
    <xf numFmtId="0" fontId="10" fillId="6" borderId="0" applyNumberFormat="0" applyBorder="0" applyProtection="0"/>
    <xf numFmtId="165" fontId="10" fillId="6" borderId="0" applyNumberFormat="0" applyBorder="0" applyProtection="0"/>
    <xf numFmtId="165" fontId="10" fillId="6" borderId="0" applyNumberFormat="0" applyBorder="0" applyProtection="0"/>
    <xf numFmtId="0" fontId="10" fillId="6" borderId="0" applyNumberFormat="0" applyBorder="0" applyProtection="0"/>
    <xf numFmtId="165" fontId="10" fillId="6"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0"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1" borderId="0" applyNumberFormat="0" applyBorder="0" applyProtection="0"/>
    <xf numFmtId="165" fontId="132" fillId="11" borderId="0" applyNumberFormat="0" applyBorder="0" applyProtection="0"/>
    <xf numFmtId="165" fontId="132" fillId="11"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0" fontId="11" fillId="14"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0" fillId="7" borderId="0" applyNumberFormat="0" applyBorder="0" applyProtection="0"/>
    <xf numFmtId="165" fontId="10" fillId="7" borderId="0" applyNumberFormat="0" applyBorder="0" applyProtection="0"/>
    <xf numFmtId="165" fontId="3" fillId="7"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165" fontId="132" fillId="13" borderId="0" applyNumberFormat="0" applyBorder="0" applyProtection="0"/>
    <xf numFmtId="165" fontId="12" fillId="14"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165" fontId="3" fillId="7"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165" fontId="3" fillId="7"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165" fontId="3" fillId="7"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165" fontId="10" fillId="7"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0" fillId="7" borderId="0" applyNumberFormat="0" applyBorder="0" applyProtection="0"/>
    <xf numFmtId="165" fontId="10" fillId="7"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0" fillId="7" borderId="0" applyNumberFormat="0" applyBorder="0" applyProtection="0"/>
    <xf numFmtId="165" fontId="10" fillId="7"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0" fillId="7" borderId="0" applyNumberFormat="0" applyBorder="0" applyProtection="0"/>
    <xf numFmtId="0" fontId="10" fillId="7" borderId="0" applyNumberFormat="0" applyBorder="0" applyProtection="0"/>
    <xf numFmtId="165" fontId="10" fillId="7" borderId="0" applyNumberFormat="0" applyBorder="0" applyProtection="0"/>
    <xf numFmtId="165" fontId="10" fillId="7" borderId="0" applyNumberFormat="0" applyBorder="0" applyProtection="0"/>
    <xf numFmtId="0" fontId="10" fillId="7" borderId="0" applyNumberFormat="0" applyBorder="0" applyProtection="0"/>
    <xf numFmtId="165" fontId="10" fillId="7"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0"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3" borderId="0" applyNumberFormat="0" applyBorder="0" applyProtection="0"/>
    <xf numFmtId="165" fontId="132" fillId="13" borderId="0" applyNumberFormat="0" applyBorder="0" applyProtection="0"/>
    <xf numFmtId="165" fontId="132" fillId="13"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0" fontId="11" fillId="16"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0" fillId="2" borderId="0" applyNumberFormat="0" applyBorder="0" applyProtection="0"/>
    <xf numFmtId="165" fontId="10" fillId="2" borderId="0" applyNumberFormat="0" applyBorder="0" applyProtection="0"/>
    <xf numFmtId="165" fontId="3" fillId="2"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165" fontId="132" fillId="15" borderId="0" applyNumberFormat="0" applyBorder="0" applyProtection="0"/>
    <xf numFmtId="165" fontId="12" fillId="16"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165" fontId="3" fillId="2"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165" fontId="3" fillId="2"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165" fontId="3" fillId="2"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165" fontId="10" fillId="2"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0" fillId="2" borderId="0" applyNumberFormat="0" applyBorder="0" applyProtection="0"/>
    <xf numFmtId="165" fontId="10" fillId="2"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0" fillId="2" borderId="0" applyNumberFormat="0" applyBorder="0" applyProtection="0"/>
    <xf numFmtId="165" fontId="10" fillId="2"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0" fillId="2" borderId="0" applyNumberFormat="0" applyBorder="0" applyProtection="0"/>
    <xf numFmtId="0" fontId="10" fillId="2" borderId="0" applyNumberFormat="0" applyBorder="0" applyProtection="0"/>
    <xf numFmtId="165" fontId="10" fillId="2" borderId="0" applyNumberFormat="0" applyBorder="0" applyProtection="0"/>
    <xf numFmtId="165" fontId="10" fillId="2" borderId="0" applyNumberFormat="0" applyBorder="0" applyProtection="0"/>
    <xf numFmtId="0" fontId="10" fillId="2" borderId="0" applyNumberFormat="0" applyBorder="0" applyProtection="0"/>
    <xf numFmtId="165" fontId="10" fillId="2"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0"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5" borderId="0" applyNumberFormat="0" applyBorder="0" applyProtection="0"/>
    <xf numFmtId="165" fontId="132" fillId="15" borderId="0" applyNumberFormat="0" applyBorder="0" applyProtection="0"/>
    <xf numFmtId="165" fontId="132" fillId="15"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0" fontId="11" fillId="1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0" fillId="8" borderId="0" applyNumberFormat="0" applyBorder="0" applyProtection="0"/>
    <xf numFmtId="165" fontId="10" fillId="8" borderId="0" applyNumberFormat="0" applyBorder="0" applyProtection="0"/>
    <xf numFmtId="165" fontId="3" fillId="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165" fontId="132" fillId="17" borderId="0" applyNumberFormat="0" applyBorder="0" applyProtection="0"/>
    <xf numFmtId="165" fontId="12" fillId="1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165" fontId="3" fillId="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165" fontId="3" fillId="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165" fontId="3" fillId="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165" fontId="10" fillId="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0" fillId="8" borderId="0" applyNumberFormat="0" applyBorder="0" applyProtection="0"/>
    <xf numFmtId="165" fontId="10" fillId="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0" fillId="8" borderId="0" applyNumberFormat="0" applyBorder="0" applyProtection="0"/>
    <xf numFmtId="165" fontId="10" fillId="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0" fillId="8" borderId="0" applyNumberFormat="0" applyBorder="0" applyProtection="0"/>
    <xf numFmtId="0" fontId="10" fillId="8" borderId="0" applyNumberFormat="0" applyBorder="0" applyProtection="0"/>
    <xf numFmtId="165"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0"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7" borderId="0" applyNumberFormat="0" applyBorder="0" applyProtection="0"/>
    <xf numFmtId="165" fontId="132" fillId="17" borderId="0" applyNumberFormat="0" applyBorder="0" applyProtection="0"/>
    <xf numFmtId="165" fontId="132" fillId="17"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0" fontId="11"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0" fillId="9" borderId="0" applyNumberFormat="0" applyBorder="0" applyProtection="0"/>
    <xf numFmtId="165" fontId="10" fillId="9" borderId="0" applyNumberFormat="0" applyBorder="0" applyProtection="0"/>
    <xf numFmtId="165" fontId="3"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165" fontId="132" fillId="19" borderId="0" applyNumberFormat="0" applyBorder="0" applyProtection="0"/>
    <xf numFmtId="165" fontId="12"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165" fontId="3"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165" fontId="3"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165" fontId="3"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165" fontId="10"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0" fillId="9" borderId="0" applyNumberFormat="0" applyBorder="0" applyProtection="0"/>
    <xf numFmtId="165" fontId="10"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0" fillId="9" borderId="0" applyNumberFormat="0" applyBorder="0" applyProtection="0"/>
    <xf numFmtId="0" fontId="10" fillId="9" borderId="0" applyNumberFormat="0" applyBorder="0" applyProtection="0"/>
    <xf numFmtId="165" fontId="10" fillId="9" borderId="0" applyNumberFormat="0" applyBorder="0" applyProtection="0"/>
    <xf numFmtId="165" fontId="10" fillId="9" borderId="0" applyNumberFormat="0" applyBorder="0" applyProtection="0"/>
    <xf numFmtId="0" fontId="10" fillId="9" borderId="0" applyNumberFormat="0" applyBorder="0" applyProtection="0"/>
    <xf numFmtId="0" fontId="10" fillId="9" borderId="0" applyNumberFormat="0" applyBorder="0" applyProtection="0"/>
    <xf numFmtId="165" fontId="10" fillId="9" borderId="0" applyNumberFormat="0" applyBorder="0" applyProtection="0"/>
    <xf numFmtId="165" fontId="10" fillId="9" borderId="0" applyNumberFormat="0" applyBorder="0" applyProtection="0"/>
    <xf numFmtId="0" fontId="10" fillId="9" borderId="0" applyNumberFormat="0" applyBorder="0" applyProtection="0"/>
    <xf numFmtId="165" fontId="10" fillId="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0"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19" borderId="0" applyNumberFormat="0" applyBorder="0" applyProtection="0"/>
    <xf numFmtId="165" fontId="132" fillId="19" borderId="0" applyNumberFormat="0" applyBorder="0" applyProtection="0"/>
    <xf numFmtId="165" fontId="132" fillId="19"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0" fontId="11" fillId="21"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0" fillId="10" borderId="0" applyNumberFormat="0" applyBorder="0" applyProtection="0"/>
    <xf numFmtId="165" fontId="10" fillId="10" borderId="0" applyNumberFormat="0" applyBorder="0" applyProtection="0"/>
    <xf numFmtId="165" fontId="3" fillId="1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165" fontId="132" fillId="20" borderId="0" applyNumberFormat="0" applyBorder="0" applyProtection="0"/>
    <xf numFmtId="165" fontId="12" fillId="22"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165" fontId="3" fillId="1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165" fontId="3" fillId="1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165" fontId="3" fillId="1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165" fontId="10" fillId="1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0" fillId="10" borderId="0" applyNumberFormat="0" applyBorder="0" applyProtection="0"/>
    <xf numFmtId="165" fontId="10" fillId="1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0" fillId="10" borderId="0" applyNumberFormat="0" applyBorder="0" applyProtection="0"/>
    <xf numFmtId="0" fontId="10" fillId="10" borderId="0" applyNumberFormat="0" applyBorder="0" applyProtection="0"/>
    <xf numFmtId="165" fontId="10" fillId="10" borderId="0" applyNumberFormat="0" applyBorder="0" applyProtection="0"/>
    <xf numFmtId="165" fontId="10" fillId="10" borderId="0" applyNumberFormat="0" applyBorder="0" applyProtection="0"/>
    <xf numFmtId="0" fontId="10" fillId="10" borderId="0" applyNumberFormat="0" applyBorder="0" applyProtection="0"/>
    <xf numFmtId="0" fontId="10" fillId="10" borderId="0" applyNumberFormat="0" applyBorder="0" applyProtection="0"/>
    <xf numFmtId="165" fontId="10" fillId="10" borderId="0" applyNumberFormat="0" applyBorder="0" applyProtection="0"/>
    <xf numFmtId="165" fontId="10" fillId="10" borderId="0" applyNumberFormat="0" applyBorder="0" applyProtection="0"/>
    <xf numFmtId="0" fontId="10" fillId="10" borderId="0" applyNumberFormat="0" applyBorder="0" applyProtection="0"/>
    <xf numFmtId="165" fontId="10" fillId="1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0"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32" fillId="20" borderId="0" applyNumberFormat="0" applyBorder="0" applyProtection="0"/>
    <xf numFmtId="165" fontId="132" fillId="20" borderId="0" applyNumberFormat="0" applyBorder="0" applyProtection="0"/>
    <xf numFmtId="165" fontId="132" fillId="20"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0" fontId="11" fillId="28"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0" fillId="23" borderId="0" applyNumberFormat="0" applyBorder="0" applyProtection="0"/>
    <xf numFmtId="165" fontId="10" fillId="23" borderId="0" applyNumberFormat="0" applyBorder="0" applyProtection="0"/>
    <xf numFmtId="165" fontId="3" fillId="23"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165" fontId="132" fillId="27" borderId="0" applyNumberFormat="0" applyBorder="0" applyProtection="0"/>
    <xf numFmtId="165" fontId="12" fillId="28"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165" fontId="3" fillId="23"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165" fontId="3" fillId="23"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165" fontId="3" fillId="23"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165" fontId="10" fillId="23"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0" fillId="23" borderId="0" applyNumberFormat="0" applyBorder="0" applyProtection="0"/>
    <xf numFmtId="165" fontId="10" fillId="23"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0" fillId="23" borderId="0" applyNumberFormat="0" applyBorder="0" applyProtection="0"/>
    <xf numFmtId="0" fontId="10" fillId="23" borderId="0" applyNumberFormat="0" applyBorder="0" applyProtection="0"/>
    <xf numFmtId="165" fontId="10" fillId="23" borderId="0" applyNumberFormat="0" applyBorder="0" applyProtection="0"/>
    <xf numFmtId="165" fontId="10" fillId="23" borderId="0" applyNumberFormat="0" applyBorder="0" applyProtection="0"/>
    <xf numFmtId="0" fontId="10" fillId="23" borderId="0" applyNumberFormat="0" applyBorder="0" applyProtection="0"/>
    <xf numFmtId="0" fontId="10" fillId="23" borderId="0" applyNumberFormat="0" applyBorder="0" applyProtection="0"/>
    <xf numFmtId="165"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0"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7" borderId="0" applyNumberFormat="0" applyBorder="0" applyProtection="0"/>
    <xf numFmtId="165" fontId="132" fillId="27" borderId="0" applyNumberFormat="0" applyBorder="0" applyProtection="0"/>
    <xf numFmtId="165" fontId="132" fillId="27"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0" fontId="11" fillId="30"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0" fillId="24" borderId="0" applyNumberFormat="0" applyBorder="0" applyProtection="0"/>
    <xf numFmtId="165" fontId="10" fillId="24" borderId="0" applyNumberFormat="0" applyBorder="0" applyProtection="0"/>
    <xf numFmtId="165" fontId="3" fillId="24"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165" fontId="132" fillId="29" borderId="0" applyNumberFormat="0" applyBorder="0" applyProtection="0"/>
    <xf numFmtId="165" fontId="12" fillId="30"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165" fontId="3" fillId="24"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165" fontId="3" fillId="24"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165" fontId="3" fillId="24"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165" fontId="10" fillId="24"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0" fillId="24" borderId="0" applyNumberFormat="0" applyBorder="0" applyProtection="0"/>
    <xf numFmtId="165" fontId="10" fillId="24"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0" fillId="24" borderId="0" applyNumberFormat="0" applyBorder="0" applyProtection="0"/>
    <xf numFmtId="0" fontId="10" fillId="24" borderId="0" applyNumberFormat="0" applyBorder="0" applyProtection="0"/>
    <xf numFmtId="165" fontId="10" fillId="24" borderId="0" applyNumberFormat="0" applyBorder="0" applyProtection="0"/>
    <xf numFmtId="165" fontId="10" fillId="24" borderId="0" applyNumberFormat="0" applyBorder="0" applyProtection="0"/>
    <xf numFmtId="0" fontId="10" fillId="24" borderId="0" applyNumberFormat="0" applyBorder="0" applyProtection="0"/>
    <xf numFmtId="0" fontId="10" fillId="24" borderId="0" applyNumberFormat="0" applyBorder="0" applyProtection="0"/>
    <xf numFmtId="165" fontId="10" fillId="24" borderId="0" applyNumberFormat="0" applyBorder="0" applyProtection="0"/>
    <xf numFmtId="165" fontId="10" fillId="24" borderId="0" applyNumberFormat="0" applyBorder="0" applyProtection="0"/>
    <xf numFmtId="0" fontId="10" fillId="24" borderId="0" applyNumberFormat="0" applyBorder="0" applyProtection="0"/>
    <xf numFmtId="165" fontId="10" fillId="24"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0"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29" borderId="0" applyNumberFormat="0" applyBorder="0" applyProtection="0"/>
    <xf numFmtId="165" fontId="132" fillId="29" borderId="0" applyNumberFormat="0" applyBorder="0" applyProtection="0"/>
    <xf numFmtId="165" fontId="132" fillId="29"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0" fontId="11" fillId="32"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0" fillId="25" borderId="0" applyNumberFormat="0" applyBorder="0" applyProtection="0"/>
    <xf numFmtId="165" fontId="10" fillId="25" borderId="0" applyNumberFormat="0" applyBorder="0" applyProtection="0"/>
    <xf numFmtId="165" fontId="3" fillId="25"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165" fontId="132" fillId="31" borderId="0" applyNumberFormat="0" applyBorder="0" applyProtection="0"/>
    <xf numFmtId="165" fontId="12" fillId="32"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165" fontId="3" fillId="25"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165" fontId="3" fillId="25"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165" fontId="3" fillId="25"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165" fontId="10" fillId="25"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0" fillId="25" borderId="0" applyNumberFormat="0" applyBorder="0" applyProtection="0"/>
    <xf numFmtId="165" fontId="10" fillId="25"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0" fillId="25" borderId="0" applyNumberFormat="0" applyBorder="0" applyProtection="0"/>
    <xf numFmtId="165" fontId="10" fillId="25"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0" fillId="25" borderId="0" applyNumberFormat="0" applyBorder="0" applyProtection="0"/>
    <xf numFmtId="0" fontId="10" fillId="25" borderId="0" applyNumberFormat="0" applyBorder="0" applyProtection="0"/>
    <xf numFmtId="165" fontId="10" fillId="25" borderId="0" applyNumberFormat="0" applyBorder="0" applyProtection="0"/>
    <xf numFmtId="165" fontId="10" fillId="25" borderId="0" applyNumberFormat="0" applyBorder="0" applyProtection="0"/>
    <xf numFmtId="0" fontId="10" fillId="25" borderId="0" applyNumberFormat="0" applyBorder="0" applyProtection="0"/>
    <xf numFmtId="165" fontId="10" fillId="25"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0"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1" borderId="0" applyNumberFormat="0" applyBorder="0" applyProtection="0"/>
    <xf numFmtId="165" fontId="132" fillId="31" borderId="0" applyNumberFormat="0" applyBorder="0" applyProtection="0"/>
    <xf numFmtId="165" fontId="132" fillId="31"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0" fontId="11" fillId="1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0" fillId="8" borderId="0" applyNumberFormat="0" applyBorder="0" applyProtection="0"/>
    <xf numFmtId="165" fontId="10" fillId="8" borderId="0" applyNumberFormat="0" applyBorder="0" applyProtection="0"/>
    <xf numFmtId="165" fontId="3" fillId="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165" fontId="132" fillId="33" borderId="0" applyNumberFormat="0" applyBorder="0" applyProtection="0"/>
    <xf numFmtId="165" fontId="12" fillId="1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165" fontId="3" fillId="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165" fontId="3" fillId="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165" fontId="3" fillId="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165" fontId="10" fillId="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0" fillId="8" borderId="0" applyNumberFormat="0" applyBorder="0" applyProtection="0"/>
    <xf numFmtId="165" fontId="10" fillId="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0" fillId="8" borderId="0" applyNumberFormat="0" applyBorder="0" applyProtection="0"/>
    <xf numFmtId="0" fontId="10" fillId="8" borderId="0" applyNumberFormat="0" applyBorder="0" applyProtection="0"/>
    <xf numFmtId="165" fontId="10" fillId="8" borderId="0" applyNumberFormat="0" applyBorder="0" applyProtection="0"/>
    <xf numFmtId="165" fontId="10" fillId="8" borderId="0" applyNumberFormat="0" applyBorder="0" applyProtection="0"/>
    <xf numFmtId="0" fontId="10" fillId="8" borderId="0" applyNumberFormat="0" applyBorder="0" applyProtection="0"/>
    <xf numFmtId="0" fontId="10" fillId="8" borderId="0" applyNumberFormat="0" applyBorder="0" applyProtection="0"/>
    <xf numFmtId="165" fontId="10" fillId="8" borderId="0" applyNumberFormat="0" applyBorder="0" applyProtection="0"/>
    <xf numFmtId="165" fontId="10" fillId="8" borderId="0" applyNumberFormat="0" applyBorder="0" applyProtection="0"/>
    <xf numFmtId="0" fontId="10" fillId="8" borderId="0" applyNumberFormat="0" applyBorder="0" applyProtection="0"/>
    <xf numFmtId="165" fontId="10" fillId="8"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0"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3" borderId="0" applyNumberFormat="0" applyBorder="0" applyProtection="0"/>
    <xf numFmtId="165" fontId="132" fillId="33" borderId="0" applyNumberFormat="0" applyBorder="0" applyProtection="0"/>
    <xf numFmtId="165" fontId="132" fillId="33"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0" fontId="11" fillId="28"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0" fillId="23" borderId="0" applyNumberFormat="0" applyBorder="0" applyProtection="0"/>
    <xf numFmtId="165" fontId="10" fillId="23" borderId="0" applyNumberFormat="0" applyBorder="0" applyProtection="0"/>
    <xf numFmtId="165" fontId="3" fillId="23"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165" fontId="132" fillId="34" borderId="0" applyNumberFormat="0" applyBorder="0" applyProtection="0"/>
    <xf numFmtId="165" fontId="12" fillId="28"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165" fontId="3" fillId="23"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165" fontId="3" fillId="23"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165" fontId="3" fillId="23"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165" fontId="10" fillId="23"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0" fillId="23" borderId="0" applyNumberFormat="0" applyBorder="0" applyProtection="0"/>
    <xf numFmtId="165" fontId="10" fillId="23"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0" fillId="23" borderId="0" applyNumberFormat="0" applyBorder="0" applyProtection="0"/>
    <xf numFmtId="0" fontId="10" fillId="23" borderId="0" applyNumberFormat="0" applyBorder="0" applyProtection="0"/>
    <xf numFmtId="165" fontId="10" fillId="23" borderId="0" applyNumberFormat="0" applyBorder="0" applyProtection="0"/>
    <xf numFmtId="165" fontId="10" fillId="23" borderId="0" applyNumberFormat="0" applyBorder="0" applyProtection="0"/>
    <xf numFmtId="0" fontId="10" fillId="23" borderId="0" applyNumberFormat="0" applyBorder="0" applyProtection="0"/>
    <xf numFmtId="0" fontId="10" fillId="23" borderId="0" applyNumberFormat="0" applyBorder="0" applyProtection="0"/>
    <xf numFmtId="165" fontId="10" fillId="23" borderId="0" applyNumberFormat="0" applyBorder="0" applyProtection="0"/>
    <xf numFmtId="165" fontId="10" fillId="23" borderId="0" applyNumberFormat="0" applyBorder="0" applyProtection="0"/>
    <xf numFmtId="0" fontId="10" fillId="23" borderId="0" applyNumberFormat="0" applyBorder="0" applyProtection="0"/>
    <xf numFmtId="165" fontId="10" fillId="23"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0"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4" borderId="0" applyNumberFormat="0" applyBorder="0" applyProtection="0"/>
    <xf numFmtId="165" fontId="132" fillId="34" borderId="0" applyNumberFormat="0" applyBorder="0" applyProtection="0"/>
    <xf numFmtId="165" fontId="132" fillId="34"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0" fontId="11" fillId="3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0" fillId="26" borderId="0" applyNumberFormat="0" applyBorder="0" applyProtection="0"/>
    <xf numFmtId="165" fontId="10" fillId="26" borderId="0" applyNumberFormat="0" applyBorder="0" applyProtection="0"/>
    <xf numFmtId="165" fontId="3" fillId="2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165" fontId="132" fillId="35" borderId="0" applyNumberFormat="0" applyBorder="0" applyProtection="0"/>
    <xf numFmtId="165" fontId="12" fillId="3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165" fontId="3" fillId="2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165" fontId="3" fillId="2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165" fontId="3" fillId="2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165" fontId="10" fillId="2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0" fillId="26" borderId="0" applyNumberFormat="0" applyBorder="0" applyProtection="0"/>
    <xf numFmtId="165" fontId="10" fillId="2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0" fillId="26" borderId="0" applyNumberFormat="0" applyBorder="0" applyProtection="0"/>
    <xf numFmtId="0" fontId="10" fillId="26" borderId="0" applyNumberFormat="0" applyBorder="0" applyProtection="0"/>
    <xf numFmtId="165" fontId="10" fillId="26" borderId="0" applyNumberFormat="0" applyBorder="0" applyProtection="0"/>
    <xf numFmtId="165" fontId="10" fillId="26" borderId="0" applyNumberFormat="0" applyBorder="0" applyProtection="0"/>
    <xf numFmtId="0" fontId="10" fillId="26" borderId="0" applyNumberFormat="0" applyBorder="0" applyProtection="0"/>
    <xf numFmtId="0" fontId="10" fillId="26" borderId="0" applyNumberFormat="0" applyBorder="0" applyProtection="0"/>
    <xf numFmtId="165" fontId="10" fillId="26" borderId="0" applyNumberFormat="0" applyBorder="0" applyProtection="0"/>
    <xf numFmtId="165" fontId="10" fillId="26" borderId="0" applyNumberFormat="0" applyBorder="0" applyProtection="0"/>
    <xf numFmtId="0" fontId="10" fillId="26" borderId="0" applyNumberFormat="0" applyBorder="0" applyProtection="0"/>
    <xf numFmtId="165" fontId="10" fillId="26"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0"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2" fillId="35" borderId="0" applyNumberFormat="0" applyBorder="0" applyProtection="0"/>
    <xf numFmtId="165" fontId="132" fillId="35" borderId="0" applyNumberFormat="0" applyBorder="0" applyProtection="0"/>
    <xf numFmtId="165" fontId="132" fillId="35"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0" fontId="14" fillId="41"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165" fontId="3" fillId="37"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165" fontId="15" fillId="42" borderId="0" applyNumberFormat="0" applyBorder="0" applyProtection="0"/>
    <xf numFmtId="165" fontId="3" fillId="41" borderId="0" applyNumberFormat="0" applyBorder="0" applyProtection="0"/>
    <xf numFmtId="0" fontId="15" fillId="42" borderId="0" applyNumberFormat="0" applyBorder="0" applyProtection="0"/>
    <xf numFmtId="0" fontId="15" fillId="42" borderId="0" applyNumberFormat="0" applyBorder="0" applyProtection="0"/>
    <xf numFmtId="165" fontId="15" fillId="42" borderId="0" applyNumberFormat="0" applyBorder="0" applyProtection="0"/>
    <xf numFmtId="165" fontId="3" fillId="37" borderId="0" applyNumberFormat="0" applyBorder="0" applyProtection="0"/>
    <xf numFmtId="0" fontId="15" fillId="42" borderId="0" applyNumberFormat="0" applyBorder="0" applyProtection="0"/>
    <xf numFmtId="165" fontId="15" fillId="42" borderId="0" applyNumberFormat="0" applyBorder="0" applyProtection="0"/>
    <xf numFmtId="165" fontId="3" fillId="37" borderId="0" applyNumberFormat="0" applyBorder="0" applyProtection="0"/>
    <xf numFmtId="0" fontId="15" fillId="42" borderId="0" applyNumberFormat="0" applyBorder="0" applyProtection="0"/>
    <xf numFmtId="165" fontId="15" fillId="42" borderId="0" applyNumberFormat="0" applyBorder="0" applyProtection="0"/>
    <xf numFmtId="165" fontId="3" fillId="37"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165" fontId="15" fillId="42" borderId="0" applyNumberFormat="0" applyBorder="0" applyProtection="0"/>
    <xf numFmtId="165" fontId="13" fillId="37"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5" fillId="42" borderId="0" applyNumberFormat="0" applyBorder="0" applyProtection="0"/>
    <xf numFmtId="165" fontId="15" fillId="42"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0" fontId="13" fillId="37" borderId="0" applyNumberFormat="0" applyBorder="0" applyProtection="0"/>
    <xf numFmtId="165" fontId="13" fillId="37" borderId="0" applyNumberFormat="0" applyBorder="0" applyProtection="0"/>
    <xf numFmtId="169" fontId="15" fillId="42" borderId="0" applyNumberFormat="0" applyBorder="0" applyProtection="0"/>
    <xf numFmtId="0" fontId="14" fillId="30"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165" fontId="3" fillId="24"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165" fontId="15" fillId="43" borderId="0" applyNumberFormat="0" applyBorder="0" applyProtection="0"/>
    <xf numFmtId="165" fontId="3" fillId="30" borderId="0" applyNumberFormat="0" applyBorder="0" applyProtection="0"/>
    <xf numFmtId="0" fontId="15" fillId="43" borderId="0" applyNumberFormat="0" applyBorder="0" applyProtection="0"/>
    <xf numFmtId="0" fontId="15" fillId="43" borderId="0" applyNumberFormat="0" applyBorder="0" applyProtection="0"/>
    <xf numFmtId="165" fontId="15" fillId="43" borderId="0" applyNumberFormat="0" applyBorder="0" applyProtection="0"/>
    <xf numFmtId="165" fontId="3" fillId="24" borderId="0" applyNumberFormat="0" applyBorder="0" applyProtection="0"/>
    <xf numFmtId="0" fontId="15" fillId="43" borderId="0" applyNumberFormat="0" applyBorder="0" applyProtection="0"/>
    <xf numFmtId="165" fontId="15" fillId="43" borderId="0" applyNumberFormat="0" applyBorder="0" applyProtection="0"/>
    <xf numFmtId="165" fontId="3" fillId="24" borderId="0" applyNumberFormat="0" applyBorder="0" applyProtection="0"/>
    <xf numFmtId="0" fontId="15" fillId="43" borderId="0" applyNumberFormat="0" applyBorder="0" applyProtection="0"/>
    <xf numFmtId="165" fontId="15" fillId="43" borderId="0" applyNumberFormat="0" applyBorder="0" applyProtection="0"/>
    <xf numFmtId="165" fontId="3" fillId="24"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165" fontId="15" fillId="43" borderId="0" applyNumberFormat="0" applyBorder="0" applyProtection="0"/>
    <xf numFmtId="165" fontId="13" fillId="24"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5" fillId="43" borderId="0" applyNumberFormat="0" applyBorder="0" applyProtection="0"/>
    <xf numFmtId="165" fontId="15" fillId="43"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0" fontId="13" fillId="24" borderId="0" applyNumberFormat="0" applyBorder="0" applyProtection="0"/>
    <xf numFmtId="165" fontId="13" fillId="24" borderId="0" applyNumberFormat="0" applyBorder="0" applyProtection="0"/>
    <xf numFmtId="169" fontId="15" fillId="43" borderId="0" applyNumberFormat="0" applyBorder="0" applyProtection="0"/>
    <xf numFmtId="0" fontId="14" fillId="32"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165" fontId="3" fillId="25"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165" fontId="15" fillId="44" borderId="0" applyNumberFormat="0" applyBorder="0" applyProtection="0"/>
    <xf numFmtId="165" fontId="3" fillId="32" borderId="0" applyNumberFormat="0" applyBorder="0" applyProtection="0"/>
    <xf numFmtId="0" fontId="15" fillId="44" borderId="0" applyNumberFormat="0" applyBorder="0" applyProtection="0"/>
    <xf numFmtId="0" fontId="15" fillId="44" borderId="0" applyNumberFormat="0" applyBorder="0" applyProtection="0"/>
    <xf numFmtId="165" fontId="15" fillId="44" borderId="0" applyNumberFormat="0" applyBorder="0" applyProtection="0"/>
    <xf numFmtId="165" fontId="3" fillId="25" borderId="0" applyNumberFormat="0" applyBorder="0" applyProtection="0"/>
    <xf numFmtId="0" fontId="15" fillId="44" borderId="0" applyNumberFormat="0" applyBorder="0" applyProtection="0"/>
    <xf numFmtId="165" fontId="15" fillId="44" borderId="0" applyNumberFormat="0" applyBorder="0" applyProtection="0"/>
    <xf numFmtId="165" fontId="3" fillId="25" borderId="0" applyNumberFormat="0" applyBorder="0" applyProtection="0"/>
    <xf numFmtId="0" fontId="15" fillId="44" borderId="0" applyNumberFormat="0" applyBorder="0" applyProtection="0"/>
    <xf numFmtId="165" fontId="15" fillId="44" borderId="0" applyNumberFormat="0" applyBorder="0" applyProtection="0"/>
    <xf numFmtId="165" fontId="3" fillId="25"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165" fontId="15" fillId="44" borderId="0" applyNumberFormat="0" applyBorder="0" applyProtection="0"/>
    <xf numFmtId="165" fontId="13" fillId="25"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5" fillId="44" borderId="0" applyNumberFormat="0" applyBorder="0" applyProtection="0"/>
    <xf numFmtId="165" fontId="15" fillId="44" borderId="0" applyNumberFormat="0" applyBorder="0" applyProtection="0"/>
    <xf numFmtId="0" fontId="13" fillId="25" borderId="0" applyNumberFormat="0" applyBorder="0" applyProtection="0"/>
    <xf numFmtId="165" fontId="13" fillId="25" borderId="0" applyNumberFormat="0" applyBorder="0" applyProtection="0"/>
    <xf numFmtId="0" fontId="13" fillId="25" borderId="0" applyNumberFormat="0" applyBorder="0" applyProtection="0"/>
    <xf numFmtId="165" fontId="13" fillId="25" borderId="0" applyNumberFormat="0" applyBorder="0" applyProtection="0"/>
    <xf numFmtId="169" fontId="15" fillId="44" borderId="0" applyNumberFormat="0" applyBorder="0" applyProtection="0"/>
    <xf numFmtId="0" fontId="14" fillId="38"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165" fontId="3" fillId="38"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165" fontId="15" fillId="45" borderId="0" applyNumberFormat="0" applyBorder="0" applyProtection="0"/>
    <xf numFmtId="165" fontId="3" fillId="38" borderId="0" applyNumberFormat="0" applyBorder="0" applyProtection="0"/>
    <xf numFmtId="0" fontId="15" fillId="45" borderId="0" applyNumberFormat="0" applyBorder="0" applyProtection="0"/>
    <xf numFmtId="0" fontId="15" fillId="45" borderId="0" applyNumberFormat="0" applyBorder="0" applyProtection="0"/>
    <xf numFmtId="165" fontId="15" fillId="45" borderId="0" applyNumberFormat="0" applyBorder="0" applyProtection="0"/>
    <xf numFmtId="165" fontId="3" fillId="38" borderId="0" applyNumberFormat="0" applyBorder="0" applyProtection="0"/>
    <xf numFmtId="0" fontId="15" fillId="45" borderId="0" applyNumberFormat="0" applyBorder="0" applyProtection="0"/>
    <xf numFmtId="165" fontId="15" fillId="45" borderId="0" applyNumberFormat="0" applyBorder="0" applyProtection="0"/>
    <xf numFmtId="165" fontId="3" fillId="38" borderId="0" applyNumberFormat="0" applyBorder="0" applyProtection="0"/>
    <xf numFmtId="0" fontId="15" fillId="45" borderId="0" applyNumberFormat="0" applyBorder="0" applyProtection="0"/>
    <xf numFmtId="165" fontId="15" fillId="45" borderId="0" applyNumberFormat="0" applyBorder="0" applyProtection="0"/>
    <xf numFmtId="165" fontId="3" fillId="38"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165" fontId="15" fillId="45" borderId="0" applyNumberFormat="0" applyBorder="0" applyProtection="0"/>
    <xf numFmtId="165" fontId="13" fillId="38"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5" fillId="45" borderId="0" applyNumberFormat="0" applyBorder="0" applyProtection="0"/>
    <xf numFmtId="165" fontId="15" fillId="45"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169" fontId="15" fillId="45" borderId="0" applyNumberFormat="0" applyBorder="0" applyProtection="0"/>
    <xf numFmtId="0" fontId="14" fillId="46"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165" fontId="3" fillId="39"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165" fontId="15" fillId="47" borderId="0" applyNumberFormat="0" applyBorder="0" applyProtection="0"/>
    <xf numFmtId="165" fontId="3" fillId="46" borderId="0" applyNumberFormat="0" applyBorder="0" applyProtection="0"/>
    <xf numFmtId="0" fontId="15" fillId="47" borderId="0" applyNumberFormat="0" applyBorder="0" applyProtection="0"/>
    <xf numFmtId="0" fontId="15" fillId="47" borderId="0" applyNumberFormat="0" applyBorder="0" applyProtection="0"/>
    <xf numFmtId="165" fontId="15" fillId="47" borderId="0" applyNumberFormat="0" applyBorder="0" applyProtection="0"/>
    <xf numFmtId="165" fontId="3" fillId="39" borderId="0" applyNumberFormat="0" applyBorder="0" applyProtection="0"/>
    <xf numFmtId="0" fontId="15" fillId="47" borderId="0" applyNumberFormat="0" applyBorder="0" applyProtection="0"/>
    <xf numFmtId="165" fontId="15" fillId="47" borderId="0" applyNumberFormat="0" applyBorder="0" applyProtection="0"/>
    <xf numFmtId="165" fontId="3" fillId="39" borderId="0" applyNumberFormat="0" applyBorder="0" applyProtection="0"/>
    <xf numFmtId="0" fontId="15" fillId="47" borderId="0" applyNumberFormat="0" applyBorder="0" applyProtection="0"/>
    <xf numFmtId="165" fontId="15" fillId="47" borderId="0" applyNumberFormat="0" applyBorder="0" applyProtection="0"/>
    <xf numFmtId="165" fontId="3" fillId="39"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165" fontId="15" fillId="47" borderId="0" applyNumberFormat="0" applyBorder="0" applyProtection="0"/>
    <xf numFmtId="165" fontId="13" fillId="39"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5" fillId="47" borderId="0" applyNumberFormat="0" applyBorder="0" applyProtection="0"/>
    <xf numFmtId="165" fontId="15" fillId="47"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169" fontId="15" fillId="47" borderId="0" applyNumberFormat="0" applyBorder="0" applyProtection="0"/>
    <xf numFmtId="0" fontId="14" fillId="48"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165" fontId="3" fillId="40"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165" fontId="15" fillId="49" borderId="0" applyNumberFormat="0" applyBorder="0" applyProtection="0"/>
    <xf numFmtId="165" fontId="3" fillId="48" borderId="0" applyNumberFormat="0" applyBorder="0" applyProtection="0"/>
    <xf numFmtId="0" fontId="15" fillId="49" borderId="0" applyNumberFormat="0" applyBorder="0" applyProtection="0"/>
    <xf numFmtId="0" fontId="15" fillId="49" borderId="0" applyNumberFormat="0" applyBorder="0" applyProtection="0"/>
    <xf numFmtId="165" fontId="15" fillId="49" borderId="0" applyNumberFormat="0" applyBorder="0" applyProtection="0"/>
    <xf numFmtId="165" fontId="3" fillId="40" borderId="0" applyNumberFormat="0" applyBorder="0" applyProtection="0"/>
    <xf numFmtId="0" fontId="15" fillId="49" borderId="0" applyNumberFormat="0" applyBorder="0" applyProtection="0"/>
    <xf numFmtId="165" fontId="15" fillId="49" borderId="0" applyNumberFormat="0" applyBorder="0" applyProtection="0"/>
    <xf numFmtId="165" fontId="3" fillId="40" borderId="0" applyNumberFormat="0" applyBorder="0" applyProtection="0"/>
    <xf numFmtId="0" fontId="15" fillId="49" borderId="0" applyNumberFormat="0" applyBorder="0" applyProtection="0"/>
    <xf numFmtId="165" fontId="15" fillId="49" borderId="0" applyNumberFormat="0" applyBorder="0" applyProtection="0"/>
    <xf numFmtId="165" fontId="3" fillId="40"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165" fontId="15" fillId="49" borderId="0" applyNumberFormat="0" applyBorder="0" applyProtection="0"/>
    <xf numFmtId="165" fontId="13" fillId="40"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5" fillId="49" borderId="0" applyNumberFormat="0" applyBorder="0" applyProtection="0"/>
    <xf numFmtId="165" fontId="15" fillId="49" borderId="0" applyNumberFormat="0" applyBorder="0" applyProtection="0"/>
    <xf numFmtId="0" fontId="13" fillId="40" borderId="0" applyNumberFormat="0" applyBorder="0" applyProtection="0"/>
    <xf numFmtId="165" fontId="13" fillId="40" borderId="0" applyNumberFormat="0" applyBorder="0" applyProtection="0"/>
    <xf numFmtId="0" fontId="13" fillId="40" borderId="0" applyNumberFormat="0" applyBorder="0" applyProtection="0"/>
    <xf numFmtId="165" fontId="13" fillId="40" borderId="0" applyNumberFormat="0" applyBorder="0" applyProtection="0"/>
    <xf numFmtId="169" fontId="15" fillId="49" borderId="0" applyNumberFormat="0" applyBorder="0" applyProtection="0"/>
    <xf numFmtId="0" fontId="10" fillId="50" borderId="0" applyNumberFormat="0" applyBorder="0" applyProtection="0"/>
    <xf numFmtId="0" fontId="10" fillId="22" borderId="0" applyNumberFormat="0" applyBorder="0" applyProtection="0"/>
    <xf numFmtId="0" fontId="13" fillId="51"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0" fillId="6" borderId="0" applyNumberFormat="0" applyBorder="0" applyProtection="0"/>
    <xf numFmtId="0" fontId="10" fillId="53" borderId="0" applyNumberFormat="0" applyBorder="0" applyProtection="0"/>
    <xf numFmtId="0" fontId="13" fillId="7"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0" fillId="55" borderId="0" applyNumberFormat="0" applyBorder="0" applyProtection="0"/>
    <xf numFmtId="0" fontId="10" fillId="25" borderId="0" applyNumberFormat="0" applyBorder="0" applyProtection="0"/>
    <xf numFmtId="0" fontId="13" fillId="56"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0" fillId="6" borderId="0" applyNumberFormat="0" applyBorder="0" applyProtection="0"/>
    <xf numFmtId="0" fontId="10" fillId="58" borderId="0" applyNumberFormat="0" applyBorder="0" applyProtection="0"/>
    <xf numFmtId="0" fontId="13" fillId="53"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0" fillId="9" borderId="0" applyNumberFormat="0" applyBorder="0" applyProtection="0"/>
    <xf numFmtId="0" fontId="10" fillId="59" borderId="0" applyNumberFormat="0" applyBorder="0" applyProtection="0"/>
    <xf numFmtId="0" fontId="13" fillId="51"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0" fillId="60" borderId="0" applyNumberFormat="0" applyBorder="0" applyProtection="0"/>
    <xf numFmtId="0" fontId="10" fillId="10" borderId="0" applyNumberFormat="0" applyBorder="0" applyProtection="0"/>
    <xf numFmtId="0" fontId="13" fillId="26"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170" fontId="16" fillId="4" borderId="0">
      <alignment horizontal="center" vertical="center"/>
    </xf>
    <xf numFmtId="171" fontId="17" fillId="0" borderId="3" applyFont="0" applyFill="0">
      <alignment horizontal="right" vertical="center"/>
      <protection locked="0"/>
    </xf>
    <xf numFmtId="171" fontId="17" fillId="0" borderId="0" applyFont="0" applyBorder="0" applyProtection="0">
      <alignment vertical="center"/>
    </xf>
    <xf numFmtId="170" fontId="4" fillId="0" borderId="0" applyNumberFormat="0" applyFont="0">
      <alignment horizontal="center" vertical="center"/>
    </xf>
    <xf numFmtId="39" fontId="18" fillId="22" borderId="0" applyNumberFormat="0" applyBorder="0">
      <alignment vertical="center"/>
    </xf>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3" fillId="0" borderId="0">
      <alignment horizontal="left"/>
    </xf>
    <xf numFmtId="172" fontId="18" fillId="9" borderId="4">
      <alignment vertical="center"/>
    </xf>
    <xf numFmtId="172" fontId="18" fillId="9" borderId="4">
      <alignment vertical="center"/>
    </xf>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37" fontId="21" fillId="54" borderId="4">
      <alignment horizontal="center" vertical="center"/>
    </xf>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41" fontId="4"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43" fontId="4" fillId="0" borderId="0" applyFont="0" applyFill="0" applyBorder="0" applyProtection="0"/>
    <xf numFmtId="175" fontId="9" fillId="0" borderId="0" applyFont="0" applyFill="0" applyBorder="0" applyProtection="0"/>
    <xf numFmtId="176" fontId="4" fillId="0" borderId="0" applyFont="0" applyFill="0" applyBorder="0" applyProtection="0"/>
    <xf numFmtId="14" fontId="23" fillId="0" borderId="0" applyFont="0" applyBorder="0">
      <alignment vertical="top"/>
    </xf>
    <xf numFmtId="14" fontId="4" fillId="0" borderId="0" applyFont="0" applyBorder="0">
      <alignment vertical="top"/>
    </xf>
    <xf numFmtId="14" fontId="3" fillId="0" borderId="0">
      <alignment vertical="top"/>
    </xf>
    <xf numFmtId="41" fontId="4" fillId="0" borderId="0" applyFont="0" applyFill="0" applyBorder="0" applyProtection="0"/>
    <xf numFmtId="43" fontId="4" fillId="0" borderId="0" applyFont="0" applyFill="0" applyBorder="0" applyProtection="0"/>
    <xf numFmtId="38" fontId="3" fillId="0" borderId="0">
      <alignment vertical="top"/>
    </xf>
    <xf numFmtId="0" fontId="24" fillId="62" borderId="0" applyNumberFormat="0" applyBorder="0" applyProtection="0"/>
    <xf numFmtId="0" fontId="24" fillId="63" borderId="0" applyNumberFormat="0" applyBorder="0" applyProtection="0"/>
    <xf numFmtId="0" fontId="24" fillId="64" borderId="0" applyNumberFormat="0" applyBorder="0" applyProtection="0"/>
    <xf numFmtId="165" fontId="25" fillId="0" borderId="0" applyFont="0" applyFill="0" applyBorder="0" applyProtection="0"/>
    <xf numFmtId="165" fontId="26" fillId="0" borderId="0" applyFon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4" fillId="0" borderId="0" applyNumberFormat="0" applyFont="0">
      <alignment wrapText="1"/>
    </xf>
    <xf numFmtId="177" fontId="3" fillId="25" borderId="4" applyBorder="0">
      <alignment horizontal="center" vertical="center"/>
    </xf>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165" fontId="3" fillId="0" borderId="0">
      <alignment vertical="top"/>
    </xf>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38" fontId="3" fillId="0" borderId="0">
      <alignment vertical="top"/>
    </xf>
    <xf numFmtId="0" fontId="18" fillId="65" borderId="4">
      <alignment horizontal="center" vertical="center" wrapText="1"/>
      <protection locked="0"/>
    </xf>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177" fontId="3" fillId="66" borderId="4">
      <alignment horizontal="center" vertical="center"/>
      <protection locked="0"/>
    </xf>
    <xf numFmtId="172" fontId="4" fillId="22" borderId="4">
      <alignment vertical="center"/>
    </xf>
    <xf numFmtId="170" fontId="33" fillId="67" borderId="10" applyBorder="0">
      <alignment horizontal="left" indent="1"/>
    </xf>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6" fillId="22" borderId="4" applyFont="0" applyBorder="0">
      <alignment horizontal="center" vertical="center"/>
    </xf>
    <xf numFmtId="0" fontId="9" fillId="0" borderId="1"/>
    <xf numFmtId="165" fontId="9" fillId="0" borderId="1"/>
    <xf numFmtId="0" fontId="37" fillId="0" borderId="0"/>
    <xf numFmtId="0" fontId="4"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38"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38"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132" fillId="0" borderId="0"/>
    <xf numFmtId="165" fontId="132" fillId="0" borderId="0"/>
    <xf numFmtId="165" fontId="10" fillId="0" borderId="0"/>
    <xf numFmtId="165" fontId="10" fillId="0" borderId="0"/>
    <xf numFmtId="165" fontId="4" fillId="0" borderId="0"/>
    <xf numFmtId="165" fontId="4" fillId="0" borderId="0"/>
    <xf numFmtId="165" fontId="39" fillId="0" borderId="0"/>
    <xf numFmtId="165" fontId="3" fillId="0" borderId="0"/>
    <xf numFmtId="165" fontId="132" fillId="0" borderId="0"/>
    <xf numFmtId="0" fontId="40" fillId="0" borderId="0"/>
    <xf numFmtId="0" fontId="41" fillId="0" borderId="0"/>
    <xf numFmtId="165" fontId="41" fillId="0" borderId="0"/>
    <xf numFmtId="165" fontId="42" fillId="0" borderId="0"/>
    <xf numFmtId="0" fontId="1" fillId="0" borderId="0"/>
    <xf numFmtId="0" fontId="10" fillId="60" borderId="12" applyNumberFormat="0" applyFont="0" applyProtection="0"/>
    <xf numFmtId="165" fontId="10" fillId="60" borderId="12" applyNumberFormat="0" applyFont="0" applyProtection="0"/>
    <xf numFmtId="0" fontId="10" fillId="60" borderId="12" applyNumberFormat="0" applyFont="0" applyProtection="0"/>
    <xf numFmtId="165" fontId="10" fillId="60" borderId="12" applyNumberFormat="0" applyFont="0" applyProtection="0"/>
    <xf numFmtId="0" fontId="10" fillId="60" borderId="12" applyNumberFormat="0" applyFont="0" applyProtection="0"/>
    <xf numFmtId="165" fontId="10" fillId="60" borderId="12" applyNumberFormat="0" applyFont="0" applyProtection="0"/>
    <xf numFmtId="0" fontId="10" fillId="60" borderId="12" applyNumberFormat="0" applyFont="0" applyProtection="0"/>
    <xf numFmtId="165" fontId="10" fillId="60" borderId="12" applyNumberFormat="0" applyFont="0" applyProtection="0"/>
    <xf numFmtId="0" fontId="10" fillId="60" borderId="12" applyNumberFormat="0" applyFont="0" applyProtection="0"/>
    <xf numFmtId="165" fontId="10"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0" fontId="10" fillId="60" borderId="12" applyNumberFormat="0" applyFont="0" applyProtection="0"/>
    <xf numFmtId="165" fontId="10"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0" fontId="10" fillId="60" borderId="12" applyNumberFormat="0" applyFont="0" applyProtection="0"/>
    <xf numFmtId="165" fontId="10"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165" fontId="3" fillId="60" borderId="12" applyNumberFormat="0" applyFont="0" applyProtection="0"/>
    <xf numFmtId="0" fontId="10" fillId="60" borderId="12" applyNumberFormat="0" applyFont="0" applyProtection="0"/>
    <xf numFmtId="165" fontId="10" fillId="60" borderId="12" applyNumberFormat="0" applyFont="0" applyProtection="0"/>
    <xf numFmtId="0" fontId="10" fillId="60" borderId="12" applyNumberFormat="0" applyFont="0" applyProtection="0"/>
    <xf numFmtId="165" fontId="10" fillId="60" borderId="12" applyNumberFormat="0" applyFont="0" applyProtection="0"/>
    <xf numFmtId="0" fontId="10" fillId="60" borderId="12" applyNumberFormat="0" applyFont="0" applyProtection="0"/>
    <xf numFmtId="165" fontId="10" fillId="60" borderId="12" applyNumberFormat="0" applyFont="0" applyProtection="0"/>
    <xf numFmtId="0" fontId="10" fillId="60" borderId="12" applyNumberFormat="0" applyFont="0" applyProtection="0"/>
    <xf numFmtId="165" fontId="10" fillId="60" borderId="12" applyNumberFormat="0" applyFont="0" applyProtection="0"/>
    <xf numFmtId="0" fontId="10" fillId="60" borderId="12" applyNumberFormat="0" applyFont="0" applyProtection="0"/>
    <xf numFmtId="165" fontId="10" fillId="60" borderId="12" applyNumberFormat="0" applyFon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0" fontId="44" fillId="22" borderId="0">
      <alignment vertical="center"/>
    </xf>
    <xf numFmtId="9" fontId="4" fillId="0" borderId="0" applyFont="0" applyFill="0" applyBorder="0" applyProtection="0"/>
    <xf numFmtId="9" fontId="4"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3" fillId="0" borderId="0" applyFont="0" applyFill="0" applyBorder="0" applyProtection="0"/>
    <xf numFmtId="9" fontId="132" fillId="0" borderId="0" applyFont="0" applyFill="0" applyBorder="0" applyProtection="0"/>
    <xf numFmtId="0" fontId="41" fillId="0" borderId="0" applyNumberFormat="0">
      <alignment horizontal="left"/>
    </xf>
    <xf numFmtId="172" fontId="45" fillId="22" borderId="4">
      <alignment horizontal="center" vertical="center" wrapText="1"/>
      <protection locked="0"/>
    </xf>
    <xf numFmtId="0" fontId="4" fillId="0" borderId="0">
      <alignment vertical="center"/>
    </xf>
    <xf numFmtId="3" fontId="3" fillId="0" borderId="0" applyFont="0" applyFill="0" applyBorder="0"/>
    <xf numFmtId="0" fontId="4" fillId="68" borderId="0">
      <alignment horizontal="left" vertical="top"/>
    </xf>
    <xf numFmtId="0" fontId="46" fillId="69" borderId="0">
      <alignment horizontal="center" vertical="center"/>
    </xf>
    <xf numFmtId="4" fontId="18" fillId="3" borderId="14" applyNumberFormat="0" applyProtection="0">
      <alignment vertical="center"/>
    </xf>
    <xf numFmtId="4" fontId="46" fillId="3" borderId="15" applyNumberFormat="0" applyProtection="0">
      <alignment vertical="center"/>
    </xf>
    <xf numFmtId="4" fontId="3" fillId="3" borderId="13" applyNumberFormat="0" applyProtection="0">
      <alignment vertical="center"/>
    </xf>
    <xf numFmtId="4" fontId="3" fillId="3" borderId="13" applyNumberFormat="0" applyProtection="0">
      <alignment vertical="center"/>
    </xf>
    <xf numFmtId="4" fontId="3" fillId="3" borderId="13" applyNumberFormat="0" applyProtection="0">
      <alignment vertical="center"/>
    </xf>
    <xf numFmtId="4" fontId="3" fillId="3" borderId="13" applyNumberFormat="0" applyProtection="0">
      <alignment vertical="center"/>
    </xf>
    <xf numFmtId="4" fontId="47" fillId="3" borderId="14" applyNumberFormat="0" applyProtection="0">
      <alignment vertical="center"/>
    </xf>
    <xf numFmtId="4" fontId="48" fillId="3" borderId="15" applyNumberFormat="0" applyProtection="0">
      <alignment vertical="center"/>
    </xf>
    <xf numFmtId="4" fontId="3" fillId="3" borderId="13" applyNumberFormat="0" applyProtection="0">
      <alignment vertical="center"/>
    </xf>
    <xf numFmtId="4" fontId="3" fillId="3" borderId="13" applyNumberFormat="0" applyProtection="0">
      <alignment vertical="center"/>
    </xf>
    <xf numFmtId="4" fontId="3" fillId="3" borderId="13" applyNumberFormat="0" applyProtection="0">
      <alignment vertical="center"/>
    </xf>
    <xf numFmtId="4" fontId="3" fillId="3" borderId="13" applyNumberFormat="0" applyProtection="0">
      <alignment vertical="center"/>
    </xf>
    <xf numFmtId="4" fontId="18" fillId="3" borderId="14" applyNumberFormat="0" applyProtection="0">
      <alignment horizontal="left" vertical="center" indent="1"/>
    </xf>
    <xf numFmtId="4" fontId="46" fillId="3" borderId="15" applyNumberFormat="0" applyProtection="0">
      <alignment horizontal="left" vertical="center" indent="1"/>
    </xf>
    <xf numFmtId="4" fontId="3" fillId="3" borderId="13" applyNumberFormat="0" applyProtection="0">
      <alignment horizontal="left" vertical="center" indent="1"/>
    </xf>
    <xf numFmtId="4" fontId="3" fillId="3" borderId="13" applyNumberFormat="0" applyProtection="0">
      <alignment horizontal="left" vertical="center" indent="1"/>
    </xf>
    <xf numFmtId="4" fontId="3" fillId="3" borderId="13" applyNumberFormat="0" applyProtection="0">
      <alignment horizontal="left" vertical="center" indent="1"/>
    </xf>
    <xf numFmtId="4" fontId="3" fillId="3" borderId="13" applyNumberFormat="0" applyProtection="0">
      <alignment horizontal="left" vertical="center" indent="1"/>
    </xf>
    <xf numFmtId="0" fontId="18" fillId="3" borderId="14" applyNumberFormat="0" applyProtection="0">
      <alignment horizontal="left" vertical="top" indent="1"/>
    </xf>
    <xf numFmtId="165" fontId="18" fillId="3" borderId="14" applyNumberFormat="0" applyProtection="0">
      <alignment horizontal="left" vertical="top" indent="1"/>
    </xf>
    <xf numFmtId="4" fontId="3" fillId="3" borderId="13" applyNumberFormat="0" applyProtection="0">
      <alignment horizontal="left" vertical="center" indent="1"/>
    </xf>
    <xf numFmtId="0" fontId="49" fillId="3" borderId="14" applyNumberFormat="0" applyProtection="0">
      <alignment horizontal="left" vertical="top" indent="1"/>
    </xf>
    <xf numFmtId="4" fontId="3" fillId="3" borderId="13" applyNumberFormat="0" applyProtection="0">
      <alignment horizontal="left" vertical="center" indent="1"/>
    </xf>
    <xf numFmtId="4" fontId="3" fillId="3" borderId="13" applyNumberFormat="0" applyProtection="0">
      <alignment horizontal="left" vertical="center" indent="1"/>
    </xf>
    <xf numFmtId="4" fontId="3" fillId="3" borderId="13" applyNumberFormat="0" applyProtection="0">
      <alignment horizontal="left" vertical="center" indent="1"/>
    </xf>
    <xf numFmtId="4" fontId="18" fillId="53" borderId="0" applyNumberFormat="0" applyProtection="0">
      <alignment horizontal="left" vertical="center" indent="1"/>
    </xf>
    <xf numFmtId="4" fontId="46" fillId="39" borderId="15"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4" fontId="4" fillId="7" borderId="14" applyNumberFormat="0" applyProtection="0">
      <alignment horizontal="right" vertical="center"/>
    </xf>
    <xf numFmtId="4" fontId="46" fillId="7" borderId="15" applyNumberFormat="0" applyProtection="0">
      <alignment horizontal="right" vertical="center"/>
    </xf>
    <xf numFmtId="4" fontId="3" fillId="7" borderId="13" applyNumberFormat="0" applyProtection="0">
      <alignment horizontal="right" vertical="center"/>
    </xf>
    <xf numFmtId="4" fontId="3" fillId="7" borderId="13" applyNumberFormat="0" applyProtection="0">
      <alignment horizontal="right" vertical="center"/>
    </xf>
    <xf numFmtId="4" fontId="3" fillId="7" borderId="13" applyNumberFormat="0" applyProtection="0">
      <alignment horizontal="right" vertical="center"/>
    </xf>
    <xf numFmtId="4" fontId="3" fillId="7" borderId="13" applyNumberFormat="0" applyProtection="0">
      <alignment horizontal="right" vertical="center"/>
    </xf>
    <xf numFmtId="4" fontId="4" fillId="24" borderId="14" applyNumberFormat="0" applyProtection="0">
      <alignment horizontal="right" vertical="center"/>
    </xf>
    <xf numFmtId="4" fontId="46" fillId="70" borderId="15" applyNumberFormat="0" applyProtection="0">
      <alignment horizontal="right" vertical="center"/>
    </xf>
    <xf numFmtId="4" fontId="3" fillId="24" borderId="13" applyNumberFormat="0" applyProtection="0">
      <alignment horizontal="right" vertical="center"/>
    </xf>
    <xf numFmtId="4" fontId="3" fillId="24" borderId="13" applyNumberFormat="0" applyProtection="0">
      <alignment horizontal="right" vertical="center"/>
    </xf>
    <xf numFmtId="4" fontId="3" fillId="24" borderId="13" applyNumberFormat="0" applyProtection="0">
      <alignment horizontal="right" vertical="center"/>
    </xf>
    <xf numFmtId="4" fontId="3" fillId="24" borderId="13" applyNumberFormat="0" applyProtection="0">
      <alignment horizontal="right" vertical="center"/>
    </xf>
    <xf numFmtId="4" fontId="4" fillId="54" borderId="14" applyNumberFormat="0" applyProtection="0">
      <alignment horizontal="right" vertical="center"/>
    </xf>
    <xf numFmtId="4" fontId="46" fillId="54" borderId="4" applyNumberFormat="0" applyProtection="0">
      <alignment horizontal="right" vertical="center"/>
    </xf>
    <xf numFmtId="4" fontId="3" fillId="54" borderId="13" applyNumberFormat="0" applyProtection="0">
      <alignment horizontal="right" vertical="center"/>
    </xf>
    <xf numFmtId="4" fontId="3" fillId="54" borderId="13" applyNumberFormat="0" applyProtection="0">
      <alignment horizontal="right" vertical="center"/>
    </xf>
    <xf numFmtId="4" fontId="3" fillId="54" borderId="13" applyNumberFormat="0" applyProtection="0">
      <alignment horizontal="right" vertical="center"/>
    </xf>
    <xf numFmtId="4" fontId="3" fillId="54" borderId="13" applyNumberFormat="0" applyProtection="0">
      <alignment horizontal="right" vertical="center"/>
    </xf>
    <xf numFmtId="4" fontId="4" fillId="26" borderId="14" applyNumberFormat="0" applyProtection="0">
      <alignment horizontal="right" vertical="center"/>
    </xf>
    <xf numFmtId="4" fontId="46" fillId="26" borderId="15" applyNumberFormat="0" applyProtection="0">
      <alignment horizontal="right" vertical="center"/>
    </xf>
    <xf numFmtId="4" fontId="3" fillId="26" borderId="13" applyNumberFormat="0" applyProtection="0">
      <alignment horizontal="right" vertical="center"/>
    </xf>
    <xf numFmtId="4" fontId="3" fillId="26" borderId="13" applyNumberFormat="0" applyProtection="0">
      <alignment horizontal="right" vertical="center"/>
    </xf>
    <xf numFmtId="4" fontId="3" fillId="26" borderId="13" applyNumberFormat="0" applyProtection="0">
      <alignment horizontal="right" vertical="center"/>
    </xf>
    <xf numFmtId="4" fontId="3" fillId="26" borderId="13" applyNumberFormat="0" applyProtection="0">
      <alignment horizontal="right" vertical="center"/>
    </xf>
    <xf numFmtId="4" fontId="4" fillId="40" borderId="14" applyNumberFormat="0" applyProtection="0">
      <alignment horizontal="right" vertical="center"/>
    </xf>
    <xf numFmtId="4" fontId="46" fillId="40" borderId="15" applyNumberFormat="0" applyProtection="0">
      <alignment horizontal="right" vertical="center"/>
    </xf>
    <xf numFmtId="4" fontId="3" fillId="40" borderId="13" applyNumberFormat="0" applyProtection="0">
      <alignment horizontal="right" vertical="center"/>
    </xf>
    <xf numFmtId="4" fontId="3" fillId="40" borderId="13" applyNumberFormat="0" applyProtection="0">
      <alignment horizontal="right" vertical="center"/>
    </xf>
    <xf numFmtId="4" fontId="3" fillId="40" borderId="13" applyNumberFormat="0" applyProtection="0">
      <alignment horizontal="right" vertical="center"/>
    </xf>
    <xf numFmtId="4" fontId="3" fillId="40" borderId="13" applyNumberFormat="0" applyProtection="0">
      <alignment horizontal="right" vertical="center"/>
    </xf>
    <xf numFmtId="4" fontId="4" fillId="61" borderId="14" applyNumberFormat="0" applyProtection="0">
      <alignment horizontal="right" vertical="center"/>
    </xf>
    <xf numFmtId="4" fontId="46" fillId="61" borderId="15" applyNumberFormat="0" applyProtection="0">
      <alignment horizontal="right" vertical="center"/>
    </xf>
    <xf numFmtId="4" fontId="3" fillId="61" borderId="13" applyNumberFormat="0" applyProtection="0">
      <alignment horizontal="right" vertical="center"/>
    </xf>
    <xf numFmtId="4" fontId="3" fillId="61" borderId="13" applyNumberFormat="0" applyProtection="0">
      <alignment horizontal="right" vertical="center"/>
    </xf>
    <xf numFmtId="4" fontId="3" fillId="61" borderId="13" applyNumberFormat="0" applyProtection="0">
      <alignment horizontal="right" vertical="center"/>
    </xf>
    <xf numFmtId="4" fontId="3" fillId="61" borderId="13" applyNumberFormat="0" applyProtection="0">
      <alignment horizontal="right" vertical="center"/>
    </xf>
    <xf numFmtId="4" fontId="4" fillId="57" borderId="14" applyNumberFormat="0" applyProtection="0">
      <alignment horizontal="right" vertical="center"/>
    </xf>
    <xf numFmtId="4" fontId="46" fillId="57" borderId="15" applyNumberFormat="0" applyProtection="0">
      <alignment horizontal="right" vertical="center"/>
    </xf>
    <xf numFmtId="4" fontId="3" fillId="57" borderId="13" applyNumberFormat="0" applyProtection="0">
      <alignment horizontal="right" vertical="center"/>
    </xf>
    <xf numFmtId="4" fontId="3" fillId="57" borderId="13" applyNumberFormat="0" applyProtection="0">
      <alignment horizontal="right" vertical="center"/>
    </xf>
    <xf numFmtId="4" fontId="3" fillId="57" borderId="13" applyNumberFormat="0" applyProtection="0">
      <alignment horizontal="right" vertical="center"/>
    </xf>
    <xf numFmtId="4" fontId="3" fillId="57" borderId="13" applyNumberFormat="0" applyProtection="0">
      <alignment horizontal="right" vertical="center"/>
    </xf>
    <xf numFmtId="4" fontId="4" fillId="56" borderId="14" applyNumberFormat="0" applyProtection="0">
      <alignment horizontal="right" vertical="center"/>
    </xf>
    <xf numFmtId="4" fontId="46" fillId="56" borderId="15" applyNumberFormat="0" applyProtection="0">
      <alignment horizontal="right" vertical="center"/>
    </xf>
    <xf numFmtId="4" fontId="3" fillId="56" borderId="13" applyNumberFormat="0" applyProtection="0">
      <alignment horizontal="right" vertical="center"/>
    </xf>
    <xf numFmtId="4" fontId="3" fillId="56" borderId="13" applyNumberFormat="0" applyProtection="0">
      <alignment horizontal="right" vertical="center"/>
    </xf>
    <xf numFmtId="4" fontId="3" fillId="56" borderId="13" applyNumberFormat="0" applyProtection="0">
      <alignment horizontal="right" vertical="center"/>
    </xf>
    <xf numFmtId="4" fontId="3" fillId="56" borderId="13" applyNumberFormat="0" applyProtection="0">
      <alignment horizontal="right" vertical="center"/>
    </xf>
    <xf numFmtId="4" fontId="4" fillId="25" borderId="14" applyNumberFormat="0" applyProtection="0">
      <alignment horizontal="right" vertical="center"/>
    </xf>
    <xf numFmtId="4" fontId="46" fillId="25" borderId="15" applyNumberFormat="0" applyProtection="0">
      <alignment horizontal="right" vertical="center"/>
    </xf>
    <xf numFmtId="4" fontId="3" fillId="25" borderId="13" applyNumberFormat="0" applyProtection="0">
      <alignment horizontal="right" vertical="center"/>
    </xf>
    <xf numFmtId="4" fontId="3" fillId="25" borderId="13" applyNumberFormat="0" applyProtection="0">
      <alignment horizontal="right" vertical="center"/>
    </xf>
    <xf numFmtId="4" fontId="3" fillId="25" borderId="13" applyNumberFormat="0" applyProtection="0">
      <alignment horizontal="right" vertical="center"/>
    </xf>
    <xf numFmtId="4" fontId="3" fillId="25" borderId="13" applyNumberFormat="0" applyProtection="0">
      <alignment horizontal="right" vertical="center"/>
    </xf>
    <xf numFmtId="4" fontId="18" fillId="71" borderId="16" applyNumberFormat="0" applyProtection="0">
      <alignment horizontal="left" vertical="center" indent="1"/>
    </xf>
    <xf numFmtId="4" fontId="46" fillId="71" borderId="4" applyNumberFormat="0" applyProtection="0">
      <alignment horizontal="left" vertical="center" indent="1"/>
    </xf>
    <xf numFmtId="4" fontId="3" fillId="72" borderId="13" applyNumberFormat="0" applyProtection="0">
      <alignment horizontal="left" vertical="center" indent="1"/>
    </xf>
    <xf numFmtId="4" fontId="3" fillId="72" borderId="13" applyNumberFormat="0" applyProtection="0">
      <alignment horizontal="left" vertical="center" indent="1"/>
    </xf>
    <xf numFmtId="4" fontId="3" fillId="72" borderId="13" applyNumberFormat="0" applyProtection="0">
      <alignment horizontal="left" vertical="center" indent="1"/>
    </xf>
    <xf numFmtId="4" fontId="3" fillId="72" borderId="13" applyNumberFormat="0" applyProtection="0">
      <alignment horizontal="left" vertical="center" indent="1"/>
    </xf>
    <xf numFmtId="4" fontId="4" fillId="9" borderId="0" applyNumberFormat="0" applyProtection="0">
      <alignment horizontal="left" vertical="center" indent="1"/>
    </xf>
    <xf numFmtId="4" fontId="4" fillId="59" borderId="4" applyNumberFormat="0" applyProtection="0">
      <alignment horizontal="left" vertical="center" indent="1"/>
    </xf>
    <xf numFmtId="4" fontId="3" fillId="73" borderId="17" applyNumberFormat="0" applyProtection="0">
      <alignment horizontal="left" vertical="center" indent="1"/>
    </xf>
    <xf numFmtId="4" fontId="3" fillId="73" borderId="17" applyNumberFormat="0" applyProtection="0">
      <alignment horizontal="left" vertical="center" indent="1"/>
    </xf>
    <xf numFmtId="4" fontId="3" fillId="73" borderId="17" applyNumberFormat="0" applyProtection="0">
      <alignment horizontal="left" vertical="center" indent="1"/>
    </xf>
    <xf numFmtId="4" fontId="3" fillId="73" borderId="17" applyNumberFormat="0" applyProtection="0">
      <alignment horizontal="left" vertical="center" indent="1"/>
    </xf>
    <xf numFmtId="4" fontId="8" fillId="59" borderId="0" applyNumberFormat="0" applyProtection="0">
      <alignment horizontal="left" vertical="center" indent="1"/>
    </xf>
    <xf numFmtId="4" fontId="4" fillId="59" borderId="4" applyNumberFormat="0" applyProtection="0">
      <alignment horizontal="left" vertical="center" indent="1"/>
    </xf>
    <xf numFmtId="4" fontId="3" fillId="59" borderId="0" applyNumberFormat="0" applyProtection="0">
      <alignment horizontal="left" vertical="center" indent="1"/>
    </xf>
    <xf numFmtId="4" fontId="4" fillId="53" borderId="14" applyNumberFormat="0" applyProtection="0">
      <alignment horizontal="right" vertical="center"/>
    </xf>
    <xf numFmtId="4" fontId="46" fillId="53" borderId="15" applyNumberFormat="0" applyProtection="0">
      <alignment horizontal="right" vertical="center"/>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4" fontId="4" fillId="9" borderId="0" applyNumberFormat="0" applyProtection="0">
      <alignment horizontal="left" vertical="center" indent="1"/>
    </xf>
    <xf numFmtId="4" fontId="4" fillId="9" borderId="0" applyNumberFormat="0" applyProtection="0">
      <alignment horizontal="left" vertical="center" indent="1"/>
    </xf>
    <xf numFmtId="4" fontId="3" fillId="73" borderId="13" applyNumberFormat="0" applyProtection="0">
      <alignment horizontal="left" vertical="center" indent="1"/>
    </xf>
    <xf numFmtId="4" fontId="46" fillId="9" borderId="4" applyNumberFormat="0" applyProtection="0">
      <alignment horizontal="left" vertical="center" indent="1"/>
    </xf>
    <xf numFmtId="4" fontId="3" fillId="73" borderId="13" applyNumberFormat="0" applyProtection="0">
      <alignment horizontal="left" vertical="center" indent="1"/>
    </xf>
    <xf numFmtId="4" fontId="3" fillId="73" borderId="13" applyNumberFormat="0" applyProtection="0">
      <alignment horizontal="left" vertical="center" indent="1"/>
    </xf>
    <xf numFmtId="4" fontId="3" fillId="73" borderId="13" applyNumberFormat="0" applyProtection="0">
      <alignment horizontal="left" vertical="center" indent="1"/>
    </xf>
    <xf numFmtId="4" fontId="4" fillId="53" borderId="0" applyNumberFormat="0" applyProtection="0">
      <alignment horizontal="left" vertical="center" indent="1"/>
    </xf>
    <xf numFmtId="4" fontId="4" fillId="53" borderId="0" applyNumberFormat="0" applyProtection="0">
      <alignment horizontal="left" vertical="center" indent="1"/>
    </xf>
    <xf numFmtId="4" fontId="3" fillId="67" borderId="13" applyNumberFormat="0" applyProtection="0">
      <alignment horizontal="left" vertical="center" indent="1"/>
    </xf>
    <xf numFmtId="4" fontId="46" fillId="53" borderId="4" applyNumberFormat="0" applyProtection="0">
      <alignment horizontal="left" vertical="center" indent="1"/>
    </xf>
    <xf numFmtId="4" fontId="3" fillId="67" borderId="13" applyNumberFormat="0" applyProtection="0">
      <alignment horizontal="left" vertical="center" indent="1"/>
    </xf>
    <xf numFmtId="4" fontId="3" fillId="67" borderId="13" applyNumberFormat="0" applyProtection="0">
      <alignment horizontal="left" vertical="center" indent="1"/>
    </xf>
    <xf numFmtId="4" fontId="3" fillId="67" borderId="13" applyNumberFormat="0" applyProtection="0">
      <alignment horizontal="left" vertical="center" indent="1"/>
    </xf>
    <xf numFmtId="0" fontId="4" fillId="59" borderId="14" applyNumberFormat="0" applyProtection="0">
      <alignment horizontal="left" vertical="center" indent="1"/>
    </xf>
    <xf numFmtId="165" fontId="4" fillId="59" borderId="14" applyNumberFormat="0" applyProtection="0">
      <alignment horizontal="left" vertical="center" indent="1"/>
    </xf>
    <xf numFmtId="165" fontId="50" fillId="67" borderId="13" applyNumberFormat="0" applyProtection="0">
      <alignment horizontal="left" vertical="center" indent="1"/>
    </xf>
    <xf numFmtId="0" fontId="46" fillId="22" borderId="15" applyNumberFormat="0" applyProtection="0">
      <alignment horizontal="left" vertical="center" indent="1"/>
    </xf>
    <xf numFmtId="165" fontId="50" fillId="67" borderId="13" applyNumberFormat="0" applyProtection="0">
      <alignment horizontal="left" vertical="center" indent="1"/>
    </xf>
    <xf numFmtId="165" fontId="50" fillId="67" borderId="13" applyNumberFormat="0" applyProtection="0">
      <alignment horizontal="left" vertical="center" indent="1"/>
    </xf>
    <xf numFmtId="165" fontId="50" fillId="67" borderId="13" applyNumberFormat="0" applyProtection="0">
      <alignment horizontal="left" vertical="center" indent="1"/>
    </xf>
    <xf numFmtId="0" fontId="4" fillId="59" borderId="14" applyNumberFormat="0" applyProtection="0">
      <alignment horizontal="left" vertical="top" indent="1"/>
    </xf>
    <xf numFmtId="165" fontId="4" fillId="59" borderId="14" applyNumberFormat="0" applyProtection="0">
      <alignment horizontal="left" vertical="top" indent="1"/>
    </xf>
    <xf numFmtId="165" fontId="50" fillId="67" borderId="13" applyNumberFormat="0" applyProtection="0">
      <alignment horizontal="left" vertical="center" indent="1"/>
    </xf>
    <xf numFmtId="0" fontId="46" fillId="59" borderId="14" applyNumberFormat="0" applyProtection="0">
      <alignment horizontal="left" vertical="top" indent="1"/>
    </xf>
    <xf numFmtId="165" fontId="50" fillId="67" borderId="13" applyNumberFormat="0" applyProtection="0">
      <alignment horizontal="left" vertical="center" indent="1"/>
    </xf>
    <xf numFmtId="165" fontId="50" fillId="67" borderId="13" applyNumberFormat="0" applyProtection="0">
      <alignment horizontal="left" vertical="center" indent="1"/>
    </xf>
    <xf numFmtId="165" fontId="50" fillId="67" borderId="13" applyNumberFormat="0" applyProtection="0">
      <alignment horizontal="left" vertical="center" indent="1"/>
    </xf>
    <xf numFmtId="0" fontId="4" fillId="53" borderId="14" applyNumberFormat="0" applyProtection="0">
      <alignment horizontal="left" vertical="center" indent="1"/>
    </xf>
    <xf numFmtId="165" fontId="4" fillId="53" borderId="14" applyNumberFormat="0" applyProtection="0">
      <alignment horizontal="left" vertical="center" indent="1"/>
    </xf>
    <xf numFmtId="165" fontId="50" fillId="58" borderId="13" applyNumberFormat="0" applyProtection="0">
      <alignment horizontal="left" vertical="center" indent="1"/>
    </xf>
    <xf numFmtId="0" fontId="46" fillId="67" borderId="15" applyNumberFormat="0" applyProtection="0">
      <alignment horizontal="left" vertical="center" indent="1"/>
    </xf>
    <xf numFmtId="165" fontId="50" fillId="58" borderId="13" applyNumberFormat="0" applyProtection="0">
      <alignment horizontal="left" vertical="center" indent="1"/>
    </xf>
    <xf numFmtId="165" fontId="50" fillId="58" borderId="13" applyNumberFormat="0" applyProtection="0">
      <alignment horizontal="left" vertical="center" indent="1"/>
    </xf>
    <xf numFmtId="165" fontId="50" fillId="58" borderId="13" applyNumberFormat="0" applyProtection="0">
      <alignment horizontal="left" vertical="center" indent="1"/>
    </xf>
    <xf numFmtId="0" fontId="4" fillId="53" borderId="14" applyNumberFormat="0" applyProtection="0">
      <alignment horizontal="left" vertical="top" indent="1"/>
    </xf>
    <xf numFmtId="165" fontId="4" fillId="53" borderId="14" applyNumberFormat="0" applyProtection="0">
      <alignment horizontal="left" vertical="top" indent="1"/>
    </xf>
    <xf numFmtId="165" fontId="50" fillId="58" borderId="13" applyNumberFormat="0" applyProtection="0">
      <alignment horizontal="left" vertical="center" indent="1"/>
    </xf>
    <xf numFmtId="0" fontId="46" fillId="53" borderId="14" applyNumberFormat="0" applyProtection="0">
      <alignment horizontal="left" vertical="top" indent="1"/>
    </xf>
    <xf numFmtId="165" fontId="50" fillId="58" borderId="13" applyNumberFormat="0" applyProtection="0">
      <alignment horizontal="left" vertical="center" indent="1"/>
    </xf>
    <xf numFmtId="165" fontId="50" fillId="58" borderId="13" applyNumberFormat="0" applyProtection="0">
      <alignment horizontal="left" vertical="center" indent="1"/>
    </xf>
    <xf numFmtId="165" fontId="50" fillId="58" borderId="13" applyNumberFormat="0" applyProtection="0">
      <alignment horizontal="left" vertical="center" indent="1"/>
    </xf>
    <xf numFmtId="0" fontId="4" fillId="23" borderId="14" applyNumberFormat="0" applyProtection="0">
      <alignment horizontal="left" vertical="center" indent="1"/>
    </xf>
    <xf numFmtId="165" fontId="4" fillId="23" borderId="14" applyNumberFormat="0" applyProtection="0">
      <alignment horizontal="left" vertical="center" indent="1"/>
    </xf>
    <xf numFmtId="165" fontId="50" fillId="22" borderId="13" applyNumberFormat="0" applyProtection="0">
      <alignment horizontal="left" vertical="center" indent="1"/>
    </xf>
    <xf numFmtId="0" fontId="46" fillId="23" borderId="15" applyNumberFormat="0" applyProtection="0">
      <alignment horizontal="left" vertical="center" indent="1"/>
    </xf>
    <xf numFmtId="165" fontId="50" fillId="22" borderId="13" applyNumberFormat="0" applyProtection="0">
      <alignment horizontal="left" vertical="center" indent="1"/>
    </xf>
    <xf numFmtId="165" fontId="50" fillId="22" borderId="13" applyNumberFormat="0" applyProtection="0">
      <alignment horizontal="left" vertical="center" indent="1"/>
    </xf>
    <xf numFmtId="165" fontId="50" fillId="22" borderId="13" applyNumberFormat="0" applyProtection="0">
      <alignment horizontal="left" vertical="center" indent="1"/>
    </xf>
    <xf numFmtId="0" fontId="4" fillId="23" borderId="14" applyNumberFormat="0" applyProtection="0">
      <alignment horizontal="left" vertical="top" indent="1"/>
    </xf>
    <xf numFmtId="165" fontId="4" fillId="23" borderId="14" applyNumberFormat="0" applyProtection="0">
      <alignment horizontal="left" vertical="top" indent="1"/>
    </xf>
    <xf numFmtId="165" fontId="50" fillId="22" borderId="13" applyNumberFormat="0" applyProtection="0">
      <alignment horizontal="left" vertical="center" indent="1"/>
    </xf>
    <xf numFmtId="0" fontId="46" fillId="23" borderId="14" applyNumberFormat="0" applyProtection="0">
      <alignment horizontal="left" vertical="top" indent="1"/>
    </xf>
    <xf numFmtId="165" fontId="50" fillId="22" borderId="13" applyNumberFormat="0" applyProtection="0">
      <alignment horizontal="left" vertical="center" indent="1"/>
    </xf>
    <xf numFmtId="165" fontId="50" fillId="22" borderId="13" applyNumberFormat="0" applyProtection="0">
      <alignment horizontal="left" vertical="center" indent="1"/>
    </xf>
    <xf numFmtId="165" fontId="50" fillId="22" borderId="13" applyNumberFormat="0" applyProtection="0">
      <alignment horizontal="left" vertical="center" indent="1"/>
    </xf>
    <xf numFmtId="0" fontId="4" fillId="9" borderId="14" applyNumberFormat="0" applyProtection="0">
      <alignment horizontal="left" vertical="center" indent="1"/>
    </xf>
    <xf numFmtId="165" fontId="4" fillId="9" borderId="14" applyNumberFormat="0" applyProtection="0">
      <alignment horizontal="left" vertical="center" indent="1"/>
    </xf>
    <xf numFmtId="165" fontId="50" fillId="6" borderId="13" applyNumberFormat="0" applyProtection="0">
      <alignment horizontal="left" vertical="center" indent="1"/>
    </xf>
    <xf numFmtId="0" fontId="46" fillId="9" borderId="15"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0" fontId="4" fillId="9" borderId="14" applyNumberFormat="0" applyProtection="0">
      <alignment horizontal="left" vertical="top" indent="1"/>
    </xf>
    <xf numFmtId="165" fontId="4" fillId="9" borderId="14" applyNumberFormat="0" applyProtection="0">
      <alignment horizontal="left" vertical="top" indent="1"/>
    </xf>
    <xf numFmtId="165" fontId="50" fillId="6" borderId="13" applyNumberFormat="0" applyProtection="0">
      <alignment horizontal="left" vertical="center" indent="1"/>
    </xf>
    <xf numFmtId="0" fontId="46" fillId="9" borderId="14" applyNumberFormat="0" applyProtection="0">
      <alignment horizontal="left" vertical="top"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0" fontId="10" fillId="0" borderId="0"/>
    <xf numFmtId="165" fontId="10" fillId="0" borderId="0"/>
    <xf numFmtId="0" fontId="46" fillId="4" borderId="18" applyNumberFormat="0">
      <protection locked="0"/>
    </xf>
    <xf numFmtId="0" fontId="49" fillId="59" borderId="19" applyBorder="0"/>
    <xf numFmtId="4" fontId="4" fillId="60" borderId="14" applyNumberFormat="0" applyProtection="0">
      <alignment vertical="center"/>
    </xf>
    <xf numFmtId="4" fontId="46" fillId="60" borderId="14" applyNumberFormat="0" applyProtection="0">
      <alignment vertical="center"/>
    </xf>
    <xf numFmtId="4" fontId="3" fillId="60" borderId="13" applyNumberFormat="0" applyProtection="0">
      <alignment vertical="center"/>
    </xf>
    <xf numFmtId="4" fontId="3" fillId="60" borderId="13" applyNumberFormat="0" applyProtection="0">
      <alignment vertical="center"/>
    </xf>
    <xf numFmtId="4" fontId="3" fillId="60" borderId="13" applyNumberFormat="0" applyProtection="0">
      <alignment vertical="center"/>
    </xf>
    <xf numFmtId="4" fontId="3" fillId="60" borderId="13" applyNumberFormat="0" applyProtection="0">
      <alignment vertical="center"/>
    </xf>
    <xf numFmtId="4" fontId="16" fillId="60" borderId="14" applyNumberFormat="0" applyProtection="0">
      <alignment vertical="center"/>
    </xf>
    <xf numFmtId="4" fontId="48" fillId="60" borderId="4" applyNumberFormat="0" applyProtection="0">
      <alignment vertical="center"/>
    </xf>
    <xf numFmtId="4" fontId="3" fillId="60" borderId="13" applyNumberFormat="0" applyProtection="0">
      <alignment vertical="center"/>
    </xf>
    <xf numFmtId="4" fontId="3" fillId="60" borderId="13" applyNumberFormat="0" applyProtection="0">
      <alignment vertical="center"/>
    </xf>
    <xf numFmtId="4" fontId="3" fillId="60" borderId="13" applyNumberFormat="0" applyProtection="0">
      <alignment vertical="center"/>
    </xf>
    <xf numFmtId="4" fontId="3" fillId="60" borderId="13" applyNumberFormat="0" applyProtection="0">
      <alignment vertical="center"/>
    </xf>
    <xf numFmtId="4" fontId="4" fillId="60" borderId="14" applyNumberFormat="0" applyProtection="0">
      <alignment horizontal="left" vertical="center" indent="1"/>
    </xf>
    <xf numFmtId="4" fontId="46" fillId="22" borderId="14" applyNumberFormat="0" applyProtection="0">
      <alignment horizontal="left" vertical="center" indent="1"/>
    </xf>
    <xf numFmtId="4" fontId="3" fillId="60" borderId="13" applyNumberFormat="0" applyProtection="0">
      <alignment horizontal="left" vertical="center" indent="1"/>
    </xf>
    <xf numFmtId="4" fontId="3" fillId="60" borderId="13" applyNumberFormat="0" applyProtection="0">
      <alignment horizontal="left" vertical="center" indent="1"/>
    </xf>
    <xf numFmtId="4" fontId="3" fillId="60" borderId="13" applyNumberFormat="0" applyProtection="0">
      <alignment horizontal="left" vertical="center" indent="1"/>
    </xf>
    <xf numFmtId="4" fontId="3" fillId="60" borderId="13" applyNumberFormat="0" applyProtection="0">
      <alignment horizontal="left" vertical="center" indent="1"/>
    </xf>
    <xf numFmtId="0" fontId="4" fillId="60" borderId="14" applyNumberFormat="0" applyProtection="0">
      <alignment horizontal="left" vertical="top" indent="1"/>
    </xf>
    <xf numFmtId="165" fontId="4" fillId="60" borderId="14" applyNumberFormat="0" applyProtection="0">
      <alignment horizontal="left" vertical="top" indent="1"/>
    </xf>
    <xf numFmtId="4" fontId="3" fillId="60" borderId="13" applyNumberFormat="0" applyProtection="0">
      <alignment horizontal="left" vertical="center" indent="1"/>
    </xf>
    <xf numFmtId="0" fontId="46" fillId="60" borderId="14" applyNumberFormat="0" applyProtection="0">
      <alignment horizontal="left" vertical="top" indent="1"/>
    </xf>
    <xf numFmtId="4" fontId="3" fillId="60" borderId="13" applyNumberFormat="0" applyProtection="0">
      <alignment horizontal="left" vertical="center" indent="1"/>
    </xf>
    <xf numFmtId="4" fontId="3" fillId="60" borderId="13" applyNumberFormat="0" applyProtection="0">
      <alignment horizontal="left" vertical="center" indent="1"/>
    </xf>
    <xf numFmtId="4" fontId="3" fillId="60" borderId="13" applyNumberFormat="0" applyProtection="0">
      <alignment horizontal="left" vertical="center" indent="1"/>
    </xf>
    <xf numFmtId="4" fontId="4" fillId="9" borderId="14" applyNumberFormat="0" applyProtection="0">
      <alignment horizontal="right" vertical="center"/>
    </xf>
    <xf numFmtId="4" fontId="46" fillId="0" borderId="15"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4" fontId="16" fillId="9" borderId="14" applyNumberFormat="0" applyProtection="0">
      <alignment horizontal="right" vertical="center"/>
    </xf>
    <xf numFmtId="4" fontId="48" fillId="4" borderId="15"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4" fontId="46" fillId="39" borderId="15" applyNumberFormat="0" applyProtection="0">
      <alignment horizontal="left" vertical="center" indent="1"/>
    </xf>
    <xf numFmtId="4" fontId="46" fillId="39" borderId="15"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0" fontId="4" fillId="53" borderId="14" applyNumberFormat="0" applyProtection="0">
      <alignment horizontal="left" vertical="top" indent="1"/>
    </xf>
    <xf numFmtId="165" fontId="4" fillId="53" borderId="14" applyNumberFormat="0" applyProtection="0">
      <alignment horizontal="left" vertical="top" indent="1"/>
    </xf>
    <xf numFmtId="165" fontId="50" fillId="6" borderId="13" applyNumberFormat="0" applyProtection="0">
      <alignment horizontal="left" vertical="center" indent="1"/>
    </xf>
    <xf numFmtId="0" fontId="46" fillId="53" borderId="14" applyNumberFormat="0" applyProtection="0">
      <alignment horizontal="left" vertical="top"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165" fontId="50" fillId="6" borderId="13" applyNumberFormat="0" applyProtection="0">
      <alignment horizontal="left" vertical="center" indent="1"/>
    </xf>
    <xf numFmtId="4" fontId="51" fillId="73" borderId="0" applyNumberFormat="0" applyProtection="0">
      <alignment horizontal="left" vertical="center" indent="1"/>
    </xf>
    <xf numFmtId="4" fontId="52" fillId="73" borderId="4" applyNumberFormat="0" applyProtection="0">
      <alignment horizontal="left" vertical="center" indent="1"/>
    </xf>
    <xf numFmtId="165" fontId="3" fillId="0" borderId="0"/>
    <xf numFmtId="0" fontId="46" fillId="38" borderId="4"/>
    <xf numFmtId="4" fontId="53" fillId="9" borderId="14" applyNumberFormat="0" applyProtection="0">
      <alignment horizontal="right" vertical="center"/>
    </xf>
    <xf numFmtId="4" fontId="54" fillId="4" borderId="15"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4" fontId="3" fillId="73" borderId="13" applyNumberFormat="0" applyProtection="0">
      <alignment horizontal="right" vertical="center"/>
    </xf>
    <xf numFmtId="0" fontId="55" fillId="74" borderId="0"/>
    <xf numFmtId="165" fontId="55" fillId="74" borderId="0"/>
    <xf numFmtId="49" fontId="56" fillId="74" borderId="0"/>
    <xf numFmtId="49" fontId="57" fillId="74" borderId="20"/>
    <xf numFmtId="49" fontId="57" fillId="74" borderId="0"/>
    <xf numFmtId="0" fontId="55" fillId="4" borderId="20">
      <protection locked="0"/>
    </xf>
    <xf numFmtId="165" fontId="55" fillId="4" borderId="20">
      <protection locked="0"/>
    </xf>
    <xf numFmtId="0" fontId="55" fillId="74" borderId="0"/>
    <xf numFmtId="165" fontId="55" fillId="74" borderId="0"/>
    <xf numFmtId="0" fontId="57" fillId="65" borderId="0"/>
    <xf numFmtId="165" fontId="57" fillId="65" borderId="0"/>
    <xf numFmtId="0" fontId="57" fillId="25" borderId="0"/>
    <xf numFmtId="165" fontId="57" fillId="25" borderId="0"/>
    <xf numFmtId="0" fontId="57" fillId="26" borderId="0"/>
    <xf numFmtId="165" fontId="57" fillId="26" borderId="0"/>
    <xf numFmtId="0" fontId="58" fillId="0" borderId="0" applyNumberFormat="0" applyFill="0" applyBorder="0" applyProtection="0"/>
    <xf numFmtId="178" fontId="4" fillId="4" borderId="4">
      <alignment vertical="center"/>
    </xf>
    <xf numFmtId="0" fontId="4" fillId="51" borderId="0"/>
    <xf numFmtId="165" fontId="1" fillId="0" borderId="0"/>
    <xf numFmtId="172" fontId="4" fillId="4" borderId="21" applyNumberFormat="0" applyFont="0">
      <alignment horizontal="left"/>
    </xf>
    <xf numFmtId="38" fontId="3" fillId="75" borderId="0">
      <alignment horizontal="right" vertical="top"/>
    </xf>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49" fontId="60" fillId="22" borderId="4" applyNumberFormat="0" applyBorder="0">
      <alignment horizontal="center" vertical="center" wrapText="1"/>
    </xf>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172" fontId="61" fillId="54" borderId="23">
      <alignment horizontal="center" vertical="center"/>
    </xf>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4" fillId="4" borderId="1">
      <alignment vertical="center"/>
      <protection locked="0"/>
    </xf>
    <xf numFmtId="179" fontId="4" fillId="0" borderId="0" applyFont="0" applyFill="0" applyBorder="0" applyProtection="0"/>
    <xf numFmtId="176" fontId="4" fillId="0" borderId="0" applyFont="0" applyFill="0" applyBorder="0" applyProtection="0"/>
    <xf numFmtId="172" fontId="4" fillId="3" borderId="4" applyNumberFormat="0" applyFill="0" applyBorder="0" applyProtection="0">
      <alignment vertical="center"/>
      <protection locked="0"/>
    </xf>
    <xf numFmtId="0" fontId="14" fillId="76"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165" fontId="3" fillId="52"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165" fontId="15" fillId="77" borderId="0" applyNumberFormat="0" applyBorder="0" applyProtection="0"/>
    <xf numFmtId="165" fontId="3" fillId="76" borderId="0" applyNumberFormat="0" applyBorder="0" applyProtection="0"/>
    <xf numFmtId="0" fontId="15" fillId="77" borderId="0" applyNumberFormat="0" applyBorder="0" applyProtection="0"/>
    <xf numFmtId="0" fontId="15" fillId="77" borderId="0" applyNumberFormat="0" applyBorder="0" applyProtection="0"/>
    <xf numFmtId="165" fontId="15" fillId="77" borderId="0" applyNumberFormat="0" applyBorder="0" applyProtection="0"/>
    <xf numFmtId="165" fontId="3" fillId="52" borderId="0" applyNumberFormat="0" applyBorder="0" applyProtection="0"/>
    <xf numFmtId="0" fontId="15" fillId="77" borderId="0" applyNumberFormat="0" applyBorder="0" applyProtection="0"/>
    <xf numFmtId="165" fontId="15" fillId="77" borderId="0" applyNumberFormat="0" applyBorder="0" applyProtection="0"/>
    <xf numFmtId="165" fontId="3" fillId="52" borderId="0" applyNumberFormat="0" applyBorder="0" applyProtection="0"/>
    <xf numFmtId="0" fontId="15" fillId="77" borderId="0" applyNumberFormat="0" applyBorder="0" applyProtection="0"/>
    <xf numFmtId="165" fontId="15" fillId="77" borderId="0" applyNumberFormat="0" applyBorder="0" applyProtection="0"/>
    <xf numFmtId="165" fontId="3" fillId="52"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165" fontId="15" fillId="77" borderId="0" applyNumberFormat="0" applyBorder="0" applyProtection="0"/>
    <xf numFmtId="165" fontId="13" fillId="52"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5" fillId="77" borderId="0" applyNumberFormat="0" applyBorder="0" applyProtection="0"/>
    <xf numFmtId="165" fontId="15" fillId="77"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0" fontId="13" fillId="52" borderId="0" applyNumberFormat="0" applyBorder="0" applyProtection="0"/>
    <xf numFmtId="165" fontId="13" fillId="52" borderId="0" applyNumberFormat="0" applyBorder="0" applyProtection="0"/>
    <xf numFmtId="169" fontId="15" fillId="77" borderId="0" applyNumberFormat="0" applyBorder="0" applyProtection="0"/>
    <xf numFmtId="0" fontId="14" fillId="78"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165" fontId="3" fillId="54"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165" fontId="15" fillId="79" borderId="0" applyNumberFormat="0" applyBorder="0" applyProtection="0"/>
    <xf numFmtId="165" fontId="3" fillId="78" borderId="0" applyNumberFormat="0" applyBorder="0" applyProtection="0"/>
    <xf numFmtId="0" fontId="15" fillId="79" borderId="0" applyNumberFormat="0" applyBorder="0" applyProtection="0"/>
    <xf numFmtId="0" fontId="15" fillId="79" borderId="0" applyNumberFormat="0" applyBorder="0" applyProtection="0"/>
    <xf numFmtId="165" fontId="15" fillId="79" borderId="0" applyNumberFormat="0" applyBorder="0" applyProtection="0"/>
    <xf numFmtId="165" fontId="3" fillId="54" borderId="0" applyNumberFormat="0" applyBorder="0" applyProtection="0"/>
    <xf numFmtId="0" fontId="15" fillId="79" borderId="0" applyNumberFormat="0" applyBorder="0" applyProtection="0"/>
    <xf numFmtId="165" fontId="15" fillId="79" borderId="0" applyNumberFormat="0" applyBorder="0" applyProtection="0"/>
    <xf numFmtId="165" fontId="3" fillId="54" borderId="0" applyNumberFormat="0" applyBorder="0" applyProtection="0"/>
    <xf numFmtId="0" fontId="15" fillId="79" borderId="0" applyNumberFormat="0" applyBorder="0" applyProtection="0"/>
    <xf numFmtId="165" fontId="15" fillId="79" borderId="0" applyNumberFormat="0" applyBorder="0" applyProtection="0"/>
    <xf numFmtId="165" fontId="3" fillId="54"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165" fontId="15" fillId="79" borderId="0" applyNumberFormat="0" applyBorder="0" applyProtection="0"/>
    <xf numFmtId="165" fontId="13" fillId="54"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5" fillId="79" borderId="0" applyNumberFormat="0" applyBorder="0" applyProtection="0"/>
    <xf numFmtId="165" fontId="15" fillId="79"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0" fontId="13" fillId="54" borderId="0" applyNumberFormat="0" applyBorder="0" applyProtection="0"/>
    <xf numFmtId="165" fontId="13" fillId="54" borderId="0" applyNumberFormat="0" applyBorder="0" applyProtection="0"/>
    <xf numFmtId="169" fontId="15" fillId="79" borderId="0" applyNumberFormat="0" applyBorder="0" applyProtection="0"/>
    <xf numFmtId="0" fontId="14" fillId="80"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165" fontId="3" fillId="57"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165" fontId="15" fillId="81" borderId="0" applyNumberFormat="0" applyBorder="0" applyProtection="0"/>
    <xf numFmtId="165" fontId="3" fillId="80" borderId="0" applyNumberFormat="0" applyBorder="0" applyProtection="0"/>
    <xf numFmtId="0" fontId="15" fillId="81" borderId="0" applyNumberFormat="0" applyBorder="0" applyProtection="0"/>
    <xf numFmtId="0" fontId="15" fillId="81" borderId="0" applyNumberFormat="0" applyBorder="0" applyProtection="0"/>
    <xf numFmtId="165" fontId="15" fillId="81" borderId="0" applyNumberFormat="0" applyBorder="0" applyProtection="0"/>
    <xf numFmtId="165" fontId="3" fillId="57" borderId="0" applyNumberFormat="0" applyBorder="0" applyProtection="0"/>
    <xf numFmtId="0" fontId="15" fillId="81" borderId="0" applyNumberFormat="0" applyBorder="0" applyProtection="0"/>
    <xf numFmtId="165" fontId="15" fillId="81" borderId="0" applyNumberFormat="0" applyBorder="0" applyProtection="0"/>
    <xf numFmtId="165" fontId="3" fillId="57" borderId="0" applyNumberFormat="0" applyBorder="0" applyProtection="0"/>
    <xf numFmtId="0" fontId="15" fillId="81" borderId="0" applyNumberFormat="0" applyBorder="0" applyProtection="0"/>
    <xf numFmtId="165" fontId="15" fillId="81" borderId="0" applyNumberFormat="0" applyBorder="0" applyProtection="0"/>
    <xf numFmtId="165" fontId="3" fillId="57"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165" fontId="15" fillId="81" borderId="0" applyNumberFormat="0" applyBorder="0" applyProtection="0"/>
    <xf numFmtId="165" fontId="13" fillId="57"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5" fillId="81" borderId="0" applyNumberFormat="0" applyBorder="0" applyProtection="0"/>
    <xf numFmtId="165" fontId="15" fillId="81"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0" fontId="13" fillId="57" borderId="0" applyNumberFormat="0" applyBorder="0" applyProtection="0"/>
    <xf numFmtId="165" fontId="13" fillId="57" borderId="0" applyNumberFormat="0" applyBorder="0" applyProtection="0"/>
    <xf numFmtId="169" fontId="15" fillId="81" borderId="0" applyNumberFormat="0" applyBorder="0" applyProtection="0"/>
    <xf numFmtId="0" fontId="14" fillId="38"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165" fontId="3" fillId="38"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165" fontId="15" fillId="82" borderId="0" applyNumberFormat="0" applyBorder="0" applyProtection="0"/>
    <xf numFmtId="165" fontId="3" fillId="38" borderId="0" applyNumberFormat="0" applyBorder="0" applyProtection="0"/>
    <xf numFmtId="0" fontId="15" fillId="82" borderId="0" applyNumberFormat="0" applyBorder="0" applyProtection="0"/>
    <xf numFmtId="0" fontId="15" fillId="82" borderId="0" applyNumberFormat="0" applyBorder="0" applyProtection="0"/>
    <xf numFmtId="165" fontId="15" fillId="82" borderId="0" applyNumberFormat="0" applyBorder="0" applyProtection="0"/>
    <xf numFmtId="165" fontId="3" fillId="38" borderId="0" applyNumberFormat="0" applyBorder="0" applyProtection="0"/>
    <xf numFmtId="0" fontId="15" fillId="82" borderId="0" applyNumberFormat="0" applyBorder="0" applyProtection="0"/>
    <xf numFmtId="165" fontId="15" fillId="82" borderId="0" applyNumberFormat="0" applyBorder="0" applyProtection="0"/>
    <xf numFmtId="165" fontId="3" fillId="38" borderId="0" applyNumberFormat="0" applyBorder="0" applyProtection="0"/>
    <xf numFmtId="0" fontId="15" fillId="82" borderId="0" applyNumberFormat="0" applyBorder="0" applyProtection="0"/>
    <xf numFmtId="165" fontId="15" fillId="82" borderId="0" applyNumberFormat="0" applyBorder="0" applyProtection="0"/>
    <xf numFmtId="165" fontId="3" fillId="38"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165" fontId="15" fillId="82" borderId="0" applyNumberFormat="0" applyBorder="0" applyProtection="0"/>
    <xf numFmtId="165" fontId="13" fillId="38"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5" fillId="82" borderId="0" applyNumberFormat="0" applyBorder="0" applyProtection="0"/>
    <xf numFmtId="165" fontId="15" fillId="82"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0" fontId="13" fillId="38" borderId="0" applyNumberFormat="0" applyBorder="0" applyProtection="0"/>
    <xf numFmtId="165" fontId="13" fillId="38" borderId="0" applyNumberFormat="0" applyBorder="0" applyProtection="0"/>
    <xf numFmtId="169" fontId="15" fillId="82" borderId="0" applyNumberFormat="0" applyBorder="0" applyProtection="0"/>
    <xf numFmtId="0" fontId="14" fillId="46"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165" fontId="3" fillId="39"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165" fontId="15" fillId="83" borderId="0" applyNumberFormat="0" applyBorder="0" applyProtection="0"/>
    <xf numFmtId="165" fontId="3" fillId="46" borderId="0" applyNumberFormat="0" applyBorder="0" applyProtection="0"/>
    <xf numFmtId="0" fontId="15" fillId="83" borderId="0" applyNumberFormat="0" applyBorder="0" applyProtection="0"/>
    <xf numFmtId="0" fontId="15" fillId="83" borderId="0" applyNumberFormat="0" applyBorder="0" applyProtection="0"/>
    <xf numFmtId="165" fontId="15" fillId="83" borderId="0" applyNumberFormat="0" applyBorder="0" applyProtection="0"/>
    <xf numFmtId="165" fontId="3" fillId="39" borderId="0" applyNumberFormat="0" applyBorder="0" applyProtection="0"/>
    <xf numFmtId="0" fontId="15" fillId="83" borderId="0" applyNumberFormat="0" applyBorder="0" applyProtection="0"/>
    <xf numFmtId="165" fontId="15" fillId="83" borderId="0" applyNumberFormat="0" applyBorder="0" applyProtection="0"/>
    <xf numFmtId="165" fontId="3" fillId="39" borderId="0" applyNumberFormat="0" applyBorder="0" applyProtection="0"/>
    <xf numFmtId="0" fontId="15" fillId="83" borderId="0" applyNumberFormat="0" applyBorder="0" applyProtection="0"/>
    <xf numFmtId="165" fontId="15" fillId="83" borderId="0" applyNumberFormat="0" applyBorder="0" applyProtection="0"/>
    <xf numFmtId="165" fontId="3" fillId="39"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165" fontId="15" fillId="83" borderId="0" applyNumberFormat="0" applyBorder="0" applyProtection="0"/>
    <xf numFmtId="165" fontId="13" fillId="39"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5" fillId="83" borderId="0" applyNumberFormat="0" applyBorder="0" applyProtection="0"/>
    <xf numFmtId="165" fontId="15" fillId="83"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0" fontId="13" fillId="39" borderId="0" applyNumberFormat="0" applyBorder="0" applyProtection="0"/>
    <xf numFmtId="165" fontId="13" fillId="39" borderId="0" applyNumberFormat="0" applyBorder="0" applyProtection="0"/>
    <xf numFmtId="169" fontId="15" fillId="83" borderId="0" applyNumberFormat="0" applyBorder="0" applyProtection="0"/>
    <xf numFmtId="0" fontId="14" fillId="84"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165" fontId="3" fillId="61"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165" fontId="15" fillId="85" borderId="0" applyNumberFormat="0" applyBorder="0" applyProtection="0"/>
    <xf numFmtId="165" fontId="3" fillId="84" borderId="0" applyNumberFormat="0" applyBorder="0" applyProtection="0"/>
    <xf numFmtId="0" fontId="15" fillId="85" borderId="0" applyNumberFormat="0" applyBorder="0" applyProtection="0"/>
    <xf numFmtId="0" fontId="15" fillId="85" borderId="0" applyNumberFormat="0" applyBorder="0" applyProtection="0"/>
    <xf numFmtId="165" fontId="15" fillId="85" borderId="0" applyNumberFormat="0" applyBorder="0" applyProtection="0"/>
    <xf numFmtId="165" fontId="3" fillId="61" borderId="0" applyNumberFormat="0" applyBorder="0" applyProtection="0"/>
    <xf numFmtId="0" fontId="15" fillId="85" borderId="0" applyNumberFormat="0" applyBorder="0" applyProtection="0"/>
    <xf numFmtId="165" fontId="15" fillId="85" borderId="0" applyNumberFormat="0" applyBorder="0" applyProtection="0"/>
    <xf numFmtId="165" fontId="3" fillId="61" borderId="0" applyNumberFormat="0" applyBorder="0" applyProtection="0"/>
    <xf numFmtId="0" fontId="15" fillId="85" borderId="0" applyNumberFormat="0" applyBorder="0" applyProtection="0"/>
    <xf numFmtId="165" fontId="15" fillId="85" borderId="0" applyNumberFormat="0" applyBorder="0" applyProtection="0"/>
    <xf numFmtId="165" fontId="3" fillId="61"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165" fontId="15" fillId="85" borderId="0" applyNumberFormat="0" applyBorder="0" applyProtection="0"/>
    <xf numFmtId="165" fontId="13" fillId="61"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5" fillId="85" borderId="0" applyNumberFormat="0" applyBorder="0" applyProtection="0"/>
    <xf numFmtId="165" fontId="15" fillId="85"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0" fontId="13" fillId="61" borderId="0" applyNumberFormat="0" applyBorder="0" applyProtection="0"/>
    <xf numFmtId="165" fontId="13" fillId="61" borderId="0" applyNumberFormat="0" applyBorder="0" applyProtection="0"/>
    <xf numFmtId="169" fontId="15" fillId="85" borderId="0" applyNumberFormat="0" applyBorder="0" applyProtection="0"/>
    <xf numFmtId="180" fontId="3" fillId="0" borderId="24">
      <protection locked="0"/>
    </xf>
    <xf numFmtId="180" fontId="3" fillId="0" borderId="24">
      <protection locked="0"/>
    </xf>
    <xf numFmtId="180" fontId="63" fillId="0" borderId="24">
      <protection locked="0"/>
    </xf>
    <xf numFmtId="0" fontId="64" fillId="21" borderId="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165" fontId="3" fillId="10" borderId="5" applyNumberFormat="0" applyProtection="0"/>
    <xf numFmtId="165" fontId="3" fillId="10" borderId="5" applyNumberFormat="0" applyProtection="0"/>
    <xf numFmtId="165" fontId="3" fillId="10" borderId="5" applyNumberFormat="0" applyProtection="0"/>
    <xf numFmtId="165" fontId="3" fillId="10" borderId="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165" fontId="65" fillId="10" borderId="25" applyNumberFormat="0" applyProtection="0"/>
    <xf numFmtId="165" fontId="3" fillId="22" borderId="5" applyNumberFormat="0" applyProtection="0"/>
    <xf numFmtId="0" fontId="65" fillId="10" borderId="25" applyNumberFormat="0" applyProtection="0"/>
    <xf numFmtId="0" fontId="65" fillId="10" borderId="25" applyNumberFormat="0" applyProtection="0"/>
    <xf numFmtId="165" fontId="65" fillId="10" borderId="25" applyNumberFormat="0" applyProtection="0"/>
    <xf numFmtId="165" fontId="3" fillId="10" borderId="5" applyNumberFormat="0" applyProtection="0"/>
    <xf numFmtId="165" fontId="3" fillId="10" borderId="5" applyNumberFormat="0" applyProtection="0"/>
    <xf numFmtId="165" fontId="3" fillId="10" borderId="5" applyNumberFormat="0" applyProtection="0"/>
    <xf numFmtId="165" fontId="3" fillId="10" borderId="5" applyNumberFormat="0" applyProtection="0"/>
    <xf numFmtId="0" fontId="65" fillId="10" borderId="25" applyNumberFormat="0" applyProtection="0"/>
    <xf numFmtId="165" fontId="65" fillId="10" borderId="25" applyNumberFormat="0" applyProtection="0"/>
    <xf numFmtId="165" fontId="3" fillId="10" borderId="5" applyNumberFormat="0" applyProtection="0"/>
    <xf numFmtId="165" fontId="3" fillId="10" borderId="5" applyNumberFormat="0" applyProtection="0"/>
    <xf numFmtId="165" fontId="3" fillId="10" borderId="5" applyNumberFormat="0" applyProtection="0"/>
    <xf numFmtId="165" fontId="3" fillId="10" borderId="5" applyNumberFormat="0" applyProtection="0"/>
    <xf numFmtId="0" fontId="65" fillId="10" borderId="25" applyNumberFormat="0" applyProtection="0"/>
    <xf numFmtId="165" fontId="65" fillId="10" borderId="25" applyNumberFormat="0" applyProtection="0"/>
    <xf numFmtId="165" fontId="3" fillId="10" borderId="5" applyNumberFormat="0" applyProtection="0"/>
    <xf numFmtId="165" fontId="3" fillId="10" borderId="5" applyNumberFormat="0" applyProtection="0"/>
    <xf numFmtId="165" fontId="3" fillId="10" borderId="5" applyNumberFormat="0" applyProtection="0"/>
    <xf numFmtId="165" fontId="3" fillId="10" borderId="5" applyNumberFormat="0" applyProtection="0"/>
    <xf numFmtId="0" fontId="65" fillId="10" borderId="25" applyNumberFormat="0" applyProtection="0"/>
    <xf numFmtId="165" fontId="65" fillId="10" borderId="25" applyNumberFormat="0" applyProtection="0"/>
    <xf numFmtId="165" fontId="3" fillId="22" borderId="5" applyNumberFormat="0" applyProtection="0"/>
    <xf numFmtId="0" fontId="65" fillId="10" borderId="25" applyNumberFormat="0" applyProtection="0"/>
    <xf numFmtId="165" fontId="65" fillId="10" borderId="25" applyNumberFormat="0" applyProtection="0"/>
    <xf numFmtId="165" fontId="3" fillId="22" borderId="5" applyNumberFormat="0" applyProtection="0"/>
    <xf numFmtId="0" fontId="65" fillId="10" borderId="25" applyNumberFormat="0" applyProtection="0"/>
    <xf numFmtId="165" fontId="65" fillId="10" borderId="25" applyNumberFormat="0" applyProtection="0"/>
    <xf numFmtId="165" fontId="3" fillId="22" borderId="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165" fontId="65" fillId="10" borderId="25" applyNumberFormat="0" applyProtection="0"/>
    <xf numFmtId="165" fontId="32" fillId="10" borderId="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65" fillId="10" borderId="25" applyNumberFormat="0" applyProtection="0"/>
    <xf numFmtId="165" fontId="65" fillId="10" borderId="25" applyNumberFormat="0" applyProtection="0"/>
    <xf numFmtId="0" fontId="32" fillId="10" borderId="5" applyNumberFormat="0" applyProtection="0"/>
    <xf numFmtId="165"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165" fontId="32" fillId="10" borderId="5" applyNumberFormat="0" applyProtection="0"/>
    <xf numFmtId="0" fontId="32" fillId="10" borderId="5" applyNumberFormat="0" applyProtection="0"/>
    <xf numFmtId="165" fontId="32" fillId="10" borderId="5" applyNumberFormat="0" applyProtection="0"/>
    <xf numFmtId="169" fontId="65" fillId="10" borderId="25" applyNumberFormat="0" applyProtection="0"/>
    <xf numFmtId="0" fontId="66" fillId="69" borderId="13"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165" fontId="3" fillId="22" borderId="13" applyNumberFormat="0" applyProtection="0"/>
    <xf numFmtId="165" fontId="3" fillId="22" borderId="13" applyNumberFormat="0" applyProtection="0"/>
    <xf numFmtId="165" fontId="3" fillId="22" borderId="13" applyNumberFormat="0" applyProtection="0"/>
    <xf numFmtId="165" fontId="3" fillId="22" borderId="13"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165" fontId="67" fillId="86" borderId="26" applyNumberFormat="0" applyProtection="0"/>
    <xf numFmtId="165" fontId="3" fillId="69" borderId="13" applyNumberFormat="0" applyProtection="0"/>
    <xf numFmtId="0" fontId="67" fillId="86" borderId="26" applyNumberFormat="0" applyProtection="0"/>
    <xf numFmtId="0" fontId="67" fillId="86" borderId="26" applyNumberFormat="0" applyProtection="0"/>
    <xf numFmtId="165" fontId="67" fillId="86" borderId="26" applyNumberFormat="0" applyProtection="0"/>
    <xf numFmtId="165" fontId="3" fillId="22" borderId="13" applyNumberFormat="0" applyProtection="0"/>
    <xf numFmtId="165" fontId="3" fillId="22" borderId="13" applyNumberFormat="0" applyProtection="0"/>
    <xf numFmtId="165" fontId="3" fillId="22" borderId="13" applyNumberFormat="0" applyProtection="0"/>
    <xf numFmtId="165" fontId="3" fillId="22" borderId="13" applyNumberFormat="0" applyProtection="0"/>
    <xf numFmtId="0" fontId="67" fillId="86" borderId="26" applyNumberFormat="0" applyProtection="0"/>
    <xf numFmtId="165" fontId="67" fillId="86" borderId="26" applyNumberFormat="0" applyProtection="0"/>
    <xf numFmtId="165" fontId="3" fillId="22" borderId="13" applyNumberFormat="0" applyProtection="0"/>
    <xf numFmtId="165" fontId="3" fillId="22" borderId="13" applyNumberFormat="0" applyProtection="0"/>
    <xf numFmtId="165" fontId="3" fillId="22" borderId="13" applyNumberFormat="0" applyProtection="0"/>
    <xf numFmtId="165" fontId="3" fillId="22" borderId="13" applyNumberFormat="0" applyProtection="0"/>
    <xf numFmtId="0" fontId="67" fillId="86" borderId="26" applyNumberFormat="0" applyProtection="0"/>
    <xf numFmtId="165" fontId="67" fillId="86" borderId="26" applyNumberFormat="0" applyProtection="0"/>
    <xf numFmtId="165" fontId="3" fillId="22" borderId="13" applyNumberFormat="0" applyProtection="0"/>
    <xf numFmtId="165" fontId="3" fillId="22" borderId="13" applyNumberFormat="0" applyProtection="0"/>
    <xf numFmtId="165" fontId="3" fillId="22" borderId="13" applyNumberFormat="0" applyProtection="0"/>
    <xf numFmtId="165" fontId="3" fillId="22" borderId="13" applyNumberFormat="0" applyProtection="0"/>
    <xf numFmtId="0" fontId="67" fillId="86" borderId="26" applyNumberFormat="0" applyProtection="0"/>
    <xf numFmtId="165" fontId="67" fillId="86" borderId="26" applyNumberFormat="0" applyProtection="0"/>
    <xf numFmtId="165" fontId="3" fillId="69" borderId="13" applyNumberFormat="0" applyProtection="0"/>
    <xf numFmtId="0" fontId="67" fillId="86" borderId="26" applyNumberFormat="0" applyProtection="0"/>
    <xf numFmtId="165" fontId="67" fillId="86" borderId="26" applyNumberFormat="0" applyProtection="0"/>
    <xf numFmtId="165" fontId="3" fillId="69" borderId="13" applyNumberFormat="0" applyProtection="0"/>
    <xf numFmtId="0" fontId="67" fillId="86" borderId="26" applyNumberFormat="0" applyProtection="0"/>
    <xf numFmtId="165" fontId="67" fillId="86" borderId="26" applyNumberFormat="0" applyProtection="0"/>
    <xf numFmtId="165" fontId="3" fillId="69" borderId="13"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165" fontId="67" fillId="86" borderId="26" applyNumberFormat="0" applyProtection="0"/>
    <xf numFmtId="165" fontId="43" fillId="22" borderId="13"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67" fillId="86" borderId="26" applyNumberFormat="0" applyProtection="0"/>
    <xf numFmtId="165" fontId="67" fillId="86" borderId="26" applyNumberFormat="0" applyProtection="0"/>
    <xf numFmtId="0" fontId="43" fillId="22" borderId="13" applyNumberFormat="0" applyProtection="0"/>
    <xf numFmtId="165"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165" fontId="43" fillId="22" borderId="13" applyNumberFormat="0" applyProtection="0"/>
    <xf numFmtId="0" fontId="43" fillId="22" borderId="13" applyNumberFormat="0" applyProtection="0"/>
    <xf numFmtId="165" fontId="43" fillId="22" borderId="13" applyNumberFormat="0" applyProtection="0"/>
    <xf numFmtId="169" fontId="67" fillId="86" borderId="26" applyNumberFormat="0" applyProtection="0"/>
    <xf numFmtId="0" fontId="68" fillId="69" borderId="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165" fontId="3" fillId="22" borderId="5" applyNumberFormat="0" applyProtection="0"/>
    <xf numFmtId="165" fontId="3" fillId="22" borderId="5" applyNumberFormat="0" applyProtection="0"/>
    <xf numFmtId="165" fontId="3" fillId="22" borderId="5" applyNumberFormat="0" applyProtection="0"/>
    <xf numFmtId="165" fontId="3" fillId="22" borderId="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165" fontId="69" fillId="86" borderId="25" applyNumberFormat="0" applyProtection="0"/>
    <xf numFmtId="165" fontId="3" fillId="69" borderId="5" applyNumberFormat="0" applyProtection="0"/>
    <xf numFmtId="0" fontId="69" fillId="86" borderId="25" applyNumberFormat="0" applyProtection="0"/>
    <xf numFmtId="0" fontId="69" fillId="86" borderId="25" applyNumberFormat="0" applyProtection="0"/>
    <xf numFmtId="165" fontId="69" fillId="86" borderId="25" applyNumberFormat="0" applyProtection="0"/>
    <xf numFmtId="165" fontId="3" fillId="22" borderId="5" applyNumberFormat="0" applyProtection="0"/>
    <xf numFmtId="165" fontId="3" fillId="22" borderId="5" applyNumberFormat="0" applyProtection="0"/>
    <xf numFmtId="165" fontId="3" fillId="22" borderId="5" applyNumberFormat="0" applyProtection="0"/>
    <xf numFmtId="165" fontId="3" fillId="22" borderId="5" applyNumberFormat="0" applyProtection="0"/>
    <xf numFmtId="0" fontId="69" fillId="86" borderId="25" applyNumberFormat="0" applyProtection="0"/>
    <xf numFmtId="165" fontId="69" fillId="86" borderId="25" applyNumberFormat="0" applyProtection="0"/>
    <xf numFmtId="165" fontId="3" fillId="22" borderId="5" applyNumberFormat="0" applyProtection="0"/>
    <xf numFmtId="165" fontId="3" fillId="22" borderId="5" applyNumberFormat="0" applyProtection="0"/>
    <xf numFmtId="165" fontId="3" fillId="22" borderId="5" applyNumberFormat="0" applyProtection="0"/>
    <xf numFmtId="165" fontId="3" fillId="22" borderId="5" applyNumberFormat="0" applyProtection="0"/>
    <xf numFmtId="0" fontId="69" fillId="86" borderId="25" applyNumberFormat="0" applyProtection="0"/>
    <xf numFmtId="165" fontId="69" fillId="86" borderId="25" applyNumberFormat="0" applyProtection="0"/>
    <xf numFmtId="165" fontId="3" fillId="22" borderId="5" applyNumberFormat="0" applyProtection="0"/>
    <xf numFmtId="165" fontId="3" fillId="22" borderId="5" applyNumberFormat="0" applyProtection="0"/>
    <xf numFmtId="165" fontId="3" fillId="22" borderId="5" applyNumberFormat="0" applyProtection="0"/>
    <xf numFmtId="165" fontId="3" fillId="22" borderId="5" applyNumberFormat="0" applyProtection="0"/>
    <xf numFmtId="0" fontId="69" fillId="86" borderId="25" applyNumberFormat="0" applyProtection="0"/>
    <xf numFmtId="165" fontId="69" fillId="86" borderId="25" applyNumberFormat="0" applyProtection="0"/>
    <xf numFmtId="165" fontId="3" fillId="69" borderId="5" applyNumberFormat="0" applyProtection="0"/>
    <xf numFmtId="0" fontId="69" fillId="86" borderId="25" applyNumberFormat="0" applyProtection="0"/>
    <xf numFmtId="165" fontId="69" fillId="86" borderId="25" applyNumberFormat="0" applyProtection="0"/>
    <xf numFmtId="165" fontId="3" fillId="69" borderId="5" applyNumberFormat="0" applyProtection="0"/>
    <xf numFmtId="0" fontId="69" fillId="86" borderId="25" applyNumberFormat="0" applyProtection="0"/>
    <xf numFmtId="165" fontId="69" fillId="86" borderId="25" applyNumberFormat="0" applyProtection="0"/>
    <xf numFmtId="165" fontId="3" fillId="69" borderId="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165" fontId="69" fillId="86" borderId="25" applyNumberFormat="0" applyProtection="0"/>
    <xf numFmtId="165" fontId="20" fillId="22" borderId="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69" fillId="86" borderId="25" applyNumberFormat="0" applyProtection="0"/>
    <xf numFmtId="165" fontId="69" fillId="86" borderId="25" applyNumberFormat="0" applyProtection="0"/>
    <xf numFmtId="0" fontId="20" fillId="22" borderId="5" applyNumberFormat="0" applyProtection="0"/>
    <xf numFmtId="165"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165" fontId="20" fillId="22" borderId="5" applyNumberFormat="0" applyProtection="0"/>
    <xf numFmtId="0" fontId="20" fillId="22" borderId="5" applyNumberFormat="0" applyProtection="0"/>
    <xf numFmtId="165" fontId="20" fillId="22" borderId="5" applyNumberFormat="0" applyProtection="0"/>
    <xf numFmtId="169" fontId="69" fillId="86" borderId="25" applyNumberFormat="0" applyProtection="0"/>
    <xf numFmtId="0" fontId="70" fillId="0" borderId="0" applyNumberFormat="0" applyFill="0" applyBorder="0" applyProtection="0">
      <alignment vertical="top"/>
      <protection locked="0"/>
    </xf>
    <xf numFmtId="0" fontId="71" fillId="0" borderId="0" applyNumberFormat="0" applyFill="0" applyBorder="0" applyProtection="0">
      <alignment vertical="top"/>
      <protection locked="0"/>
    </xf>
    <xf numFmtId="165" fontId="71" fillId="0" borderId="0" applyNumberFormat="0" applyFill="0" applyBorder="0" applyProtection="0">
      <alignment vertical="top"/>
      <protection locked="0"/>
    </xf>
    <xf numFmtId="0" fontId="70" fillId="0" borderId="0" applyNumberFormat="0" applyFill="0" applyBorder="0" applyProtection="0">
      <alignment vertical="top"/>
      <protection locked="0"/>
    </xf>
    <xf numFmtId="165" fontId="70" fillId="0" borderId="0" applyNumberFormat="0" applyFill="0" applyBorder="0" applyProtection="0">
      <alignment vertical="top"/>
      <protection locked="0"/>
    </xf>
    <xf numFmtId="0" fontId="3"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165" fontId="3"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165" fontId="3"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165" fontId="3" fillId="0" borderId="0"/>
    <xf numFmtId="0" fontId="4" fillId="0" borderId="0"/>
    <xf numFmtId="165" fontId="4" fillId="0" borderId="0"/>
    <xf numFmtId="0" fontId="4" fillId="0" borderId="0"/>
    <xf numFmtId="165" fontId="4" fillId="0" borderId="0"/>
    <xf numFmtId="0"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165" fontId="3" fillId="0" borderId="0"/>
    <xf numFmtId="0" fontId="3"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165" fontId="3"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4" fillId="0" borderId="0"/>
    <xf numFmtId="165" fontId="4" fillId="0" borderId="0"/>
    <xf numFmtId="0" fontId="3"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165" fontId="3"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14" fontId="3" fillId="0" borderId="0">
      <alignment horizontal="right"/>
    </xf>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7" fontId="10" fillId="0" borderId="0" applyFont="0" applyFill="0" applyBorder="0" applyProtection="0"/>
    <xf numFmtId="167"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0" fillId="0" borderId="0" applyFont="0" applyFill="0" applyBorder="0" applyProtection="0"/>
    <xf numFmtId="168" fontId="132" fillId="0" borderId="0" applyFont="0" applyFill="0" applyBorder="0" applyProtection="0"/>
    <xf numFmtId="168" fontId="132" fillId="0" borderId="0" applyFont="0" applyFill="0" applyBorder="0" applyProtection="0"/>
    <xf numFmtId="0" fontId="72" fillId="0" borderId="0" applyBorder="0">
      <alignment horizontal="center" vertical="center" wrapText="1"/>
    </xf>
    <xf numFmtId="0" fontId="73" fillId="0" borderId="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165" fontId="3" fillId="0" borderId="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165" fontId="74" fillId="0" borderId="27" applyNumberFormat="0" applyFill="0" applyProtection="0"/>
    <xf numFmtId="165" fontId="3" fillId="0" borderId="7" applyNumberFormat="0" applyFill="0" applyProtection="0"/>
    <xf numFmtId="0" fontId="74" fillId="0" borderId="27" applyNumberFormat="0" applyFill="0" applyProtection="0"/>
    <xf numFmtId="0" fontId="74" fillId="0" borderId="27" applyNumberFormat="0" applyFill="0" applyProtection="0"/>
    <xf numFmtId="165" fontId="74" fillId="0" borderId="27" applyNumberFormat="0" applyFill="0" applyProtection="0"/>
    <xf numFmtId="165" fontId="3" fillId="0" borderId="7" applyNumberFormat="0" applyFill="0" applyProtection="0"/>
    <xf numFmtId="0" fontId="74" fillId="0" borderId="27" applyNumberFormat="0" applyFill="0" applyProtection="0"/>
    <xf numFmtId="165" fontId="74" fillId="0" borderId="27" applyNumberFormat="0" applyFill="0" applyProtection="0"/>
    <xf numFmtId="165" fontId="3" fillId="0" borderId="7" applyNumberFormat="0" applyFill="0" applyProtection="0"/>
    <xf numFmtId="0" fontId="74" fillId="0" borderId="27" applyNumberFormat="0" applyFill="0" applyProtection="0"/>
    <xf numFmtId="165" fontId="74" fillId="0" borderId="27" applyNumberFormat="0" applyFill="0" applyProtection="0"/>
    <xf numFmtId="165" fontId="3" fillId="0" borderId="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165" fontId="74" fillId="0" borderId="27" applyNumberFormat="0" applyFill="0" applyProtection="0"/>
    <xf numFmtId="165" fontId="29" fillId="0" borderId="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74" fillId="0" borderId="27" applyNumberFormat="0" applyFill="0" applyProtection="0"/>
    <xf numFmtId="165" fontId="74" fillId="0" borderId="2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0" fontId="29" fillId="0" borderId="7" applyNumberFormat="0" applyFill="0" applyProtection="0"/>
    <xf numFmtId="165" fontId="29" fillId="0" borderId="7" applyNumberFormat="0" applyFill="0" applyProtection="0"/>
    <xf numFmtId="169" fontId="74" fillId="0" borderId="27" applyNumberFormat="0" applyFill="0" applyProtection="0"/>
    <xf numFmtId="0" fontId="75" fillId="0" borderId="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165" fontId="3" fillId="0" borderId="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165" fontId="76" fillId="0" borderId="28" applyNumberFormat="0" applyFill="0" applyProtection="0"/>
    <xf numFmtId="165" fontId="77" fillId="0" borderId="8" applyNumberFormat="0" applyFill="0" applyProtection="0"/>
    <xf numFmtId="0" fontId="76" fillId="0" borderId="28" applyNumberFormat="0" applyFill="0" applyProtection="0"/>
    <xf numFmtId="0" fontId="76" fillId="0" borderId="28" applyNumberFormat="0" applyFill="0" applyProtection="0"/>
    <xf numFmtId="165" fontId="76" fillId="0" borderId="28" applyNumberFormat="0" applyFill="0" applyProtection="0"/>
    <xf numFmtId="165" fontId="3" fillId="0" borderId="8" applyNumberFormat="0" applyFill="0" applyProtection="0"/>
    <xf numFmtId="0" fontId="76" fillId="0" borderId="28" applyNumberFormat="0" applyFill="0" applyProtection="0"/>
    <xf numFmtId="165" fontId="76" fillId="0" borderId="28" applyNumberFormat="0" applyFill="0" applyProtection="0"/>
    <xf numFmtId="165" fontId="3" fillId="0" borderId="8" applyNumberFormat="0" applyFill="0" applyProtection="0"/>
    <xf numFmtId="0" fontId="76" fillId="0" borderId="28" applyNumberFormat="0" applyFill="0" applyProtection="0"/>
    <xf numFmtId="165" fontId="76" fillId="0" borderId="28" applyNumberFormat="0" applyFill="0" applyProtection="0"/>
    <xf numFmtId="165" fontId="3" fillId="0" borderId="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165" fontId="76" fillId="0" borderId="28" applyNumberFormat="0" applyFill="0" applyProtection="0"/>
    <xf numFmtId="165" fontId="30" fillId="0" borderId="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76" fillId="0" borderId="28" applyNumberFormat="0" applyFill="0" applyProtection="0"/>
    <xf numFmtId="165" fontId="76" fillId="0" borderId="2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0" fontId="30" fillId="0" borderId="8" applyNumberFormat="0" applyFill="0" applyProtection="0"/>
    <xf numFmtId="165" fontId="30" fillId="0" borderId="8" applyNumberFormat="0" applyFill="0" applyProtection="0"/>
    <xf numFmtId="169" fontId="76" fillId="0" borderId="28" applyNumberFormat="0" applyFill="0" applyProtection="0"/>
    <xf numFmtId="0" fontId="78" fillId="0" borderId="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165" fontId="3" fillId="0" borderId="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165" fontId="79" fillId="0" borderId="29" applyNumberFormat="0" applyFill="0" applyProtection="0"/>
    <xf numFmtId="165" fontId="3" fillId="0" borderId="9" applyNumberFormat="0" applyFill="0" applyProtection="0"/>
    <xf numFmtId="0" fontId="79" fillId="0" borderId="29" applyNumberFormat="0" applyFill="0" applyProtection="0"/>
    <xf numFmtId="0" fontId="79" fillId="0" borderId="29" applyNumberFormat="0" applyFill="0" applyProtection="0"/>
    <xf numFmtId="165" fontId="79" fillId="0" borderId="29" applyNumberFormat="0" applyFill="0" applyProtection="0"/>
    <xf numFmtId="165" fontId="3" fillId="0" borderId="9" applyNumberFormat="0" applyFill="0" applyProtection="0"/>
    <xf numFmtId="0" fontId="79" fillId="0" borderId="29" applyNumberFormat="0" applyFill="0" applyProtection="0"/>
    <xf numFmtId="165" fontId="79" fillId="0" borderId="29" applyNumberFormat="0" applyFill="0" applyProtection="0"/>
    <xf numFmtId="165" fontId="3" fillId="0" borderId="9" applyNumberFormat="0" applyFill="0" applyProtection="0"/>
    <xf numFmtId="0" fontId="79" fillId="0" borderId="29" applyNumberFormat="0" applyFill="0" applyProtection="0"/>
    <xf numFmtId="165" fontId="79" fillId="0" borderId="29" applyNumberFormat="0" applyFill="0" applyProtection="0"/>
    <xf numFmtId="165" fontId="3" fillId="0" borderId="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165" fontId="79" fillId="0" borderId="29" applyNumberFormat="0" applyFill="0" applyProtection="0"/>
    <xf numFmtId="165" fontId="31" fillId="0" borderId="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79" fillId="0" borderId="29" applyNumberFormat="0" applyFill="0" applyProtection="0"/>
    <xf numFmtId="165" fontId="79" fillId="0" borderId="2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0" fontId="31" fillId="0" borderId="9" applyNumberFormat="0" applyFill="0" applyProtection="0"/>
    <xf numFmtId="165" fontId="31" fillId="0" borderId="9" applyNumberFormat="0" applyFill="0" applyProtection="0"/>
    <xf numFmtId="169" fontId="79" fillId="0" borderId="29" applyNumberFormat="0" applyFill="0" applyProtection="0"/>
    <xf numFmtId="0" fontId="78"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165" fontId="3"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165" fontId="79" fillId="0" borderId="0" applyNumberFormat="0" applyFill="0" applyBorder="0" applyProtection="0"/>
    <xf numFmtId="165" fontId="3" fillId="0" borderId="0" applyNumberFormat="0" applyFill="0" applyBorder="0" applyProtection="0"/>
    <xf numFmtId="0"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165" fontId="3"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165" fontId="3"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165" fontId="3"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165" fontId="79" fillId="0" borderId="0" applyNumberFormat="0" applyFill="0" applyBorder="0" applyProtection="0"/>
    <xf numFmtId="165" fontId="31"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79" fillId="0" borderId="0" applyNumberFormat="0" applyFill="0" applyBorder="0" applyProtection="0"/>
    <xf numFmtId="165" fontId="79"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0" fontId="31" fillId="0" borderId="0" applyNumberFormat="0" applyFill="0" applyBorder="0" applyProtection="0"/>
    <xf numFmtId="165" fontId="31" fillId="0" borderId="0" applyNumberFormat="0" applyFill="0" applyBorder="0" applyProtection="0"/>
    <xf numFmtId="169" fontId="79" fillId="0" borderId="0" applyNumberFormat="0" applyFill="0" applyBorder="0" applyProtection="0"/>
    <xf numFmtId="165" fontId="72" fillId="0" borderId="0" applyBorder="0">
      <alignment horizontal="center" vertical="center" wrapText="1"/>
    </xf>
    <xf numFmtId="165" fontId="80" fillId="0" borderId="0" applyBorder="0">
      <alignment horizontal="center" vertical="center" wrapText="1"/>
    </xf>
    <xf numFmtId="0" fontId="81" fillId="0" borderId="0" applyBorder="0">
      <alignment horizontal="center" vertical="center" wrapText="1"/>
    </xf>
    <xf numFmtId="165" fontId="81" fillId="0" borderId="30" applyBorder="0">
      <alignment horizontal="center" vertical="center" wrapText="1"/>
    </xf>
    <xf numFmtId="165" fontId="82" fillId="0" borderId="30" applyBorder="0">
      <alignment horizontal="center" vertical="center" wrapText="1"/>
    </xf>
    <xf numFmtId="165" fontId="82" fillId="0" borderId="30" applyBorder="0">
      <alignment horizontal="center" vertical="center" wrapText="1"/>
    </xf>
    <xf numFmtId="165" fontId="82" fillId="0" borderId="30" applyBorder="0">
      <alignment horizontal="center" vertical="center" wrapText="1"/>
    </xf>
    <xf numFmtId="165" fontId="82" fillId="0" borderId="30" applyBorder="0">
      <alignment horizontal="center" vertical="center" wrapText="1"/>
    </xf>
    <xf numFmtId="165" fontId="82" fillId="0" borderId="30" applyBorder="0">
      <alignment horizontal="center" vertical="center" wrapText="1"/>
    </xf>
    <xf numFmtId="0" fontId="81" fillId="0" borderId="30" applyBorder="0">
      <alignment horizontal="center" vertical="center" wrapText="1"/>
    </xf>
    <xf numFmtId="180" fontId="83" fillId="9" borderId="24"/>
    <xf numFmtId="180" fontId="36" fillId="9" borderId="24"/>
    <xf numFmtId="4" fontId="84" fillId="87" borderId="0" applyBorder="0">
      <alignment horizontal="right"/>
    </xf>
    <xf numFmtId="4" fontId="85" fillId="3" borderId="4" applyBorder="0">
      <alignment horizontal="right"/>
    </xf>
    <xf numFmtId="4" fontId="85" fillId="3" borderId="4" applyBorder="0">
      <alignment horizontal="right"/>
    </xf>
    <xf numFmtId="4" fontId="85" fillId="3" borderId="4" applyBorder="0">
      <alignment horizontal="right"/>
    </xf>
    <xf numFmtId="4" fontId="84" fillId="3" borderId="4" applyBorder="0">
      <alignment horizontal="right"/>
    </xf>
    <xf numFmtId="49" fontId="26" fillId="0" borderId="0" applyBorder="0">
      <alignment vertical="center"/>
    </xf>
    <xf numFmtId="49" fontId="86" fillId="0" borderId="0" applyBorder="0">
      <alignment vertical="center"/>
    </xf>
    <xf numFmtId="0" fontId="87" fillId="0" borderId="0">
      <alignment horizontal="left"/>
    </xf>
    <xf numFmtId="0" fontId="88" fillId="0" borderId="22"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165" fontId="3" fillId="0" borderId="22" applyNumberFormat="0" applyFill="0" applyProtection="0"/>
    <xf numFmtId="165" fontId="3" fillId="0" borderId="22" applyNumberFormat="0" applyFill="0" applyProtection="0"/>
    <xf numFmtId="165" fontId="3" fillId="0" borderId="22" applyNumberFormat="0" applyFill="0" applyProtection="0"/>
    <xf numFmtId="165" fontId="3" fillId="0" borderId="22"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165" fontId="89" fillId="0" borderId="31" applyNumberFormat="0" applyFill="0" applyProtection="0"/>
    <xf numFmtId="165" fontId="3" fillId="0" borderId="22" applyNumberFormat="0" applyFill="0" applyProtection="0"/>
    <xf numFmtId="0" fontId="89" fillId="0" borderId="31" applyNumberFormat="0" applyFill="0" applyProtection="0"/>
    <xf numFmtId="0" fontId="89" fillId="0" borderId="31" applyNumberFormat="0" applyFill="0" applyProtection="0"/>
    <xf numFmtId="165" fontId="89" fillId="0" borderId="31" applyNumberFormat="0" applyFill="0" applyProtection="0"/>
    <xf numFmtId="165" fontId="3" fillId="0" borderId="22" applyNumberFormat="0" applyFill="0" applyProtection="0"/>
    <xf numFmtId="165" fontId="3" fillId="0" borderId="22" applyNumberFormat="0" applyFill="0" applyProtection="0"/>
    <xf numFmtId="165" fontId="3" fillId="0" borderId="22" applyNumberFormat="0" applyFill="0" applyProtection="0"/>
    <xf numFmtId="165" fontId="3" fillId="0" borderId="22" applyNumberFormat="0" applyFill="0" applyProtection="0"/>
    <xf numFmtId="0" fontId="89" fillId="0" borderId="31" applyNumberFormat="0" applyFill="0" applyProtection="0"/>
    <xf numFmtId="165" fontId="89" fillId="0" borderId="31" applyNumberFormat="0" applyFill="0" applyProtection="0"/>
    <xf numFmtId="165" fontId="3" fillId="0" borderId="22" applyNumberFormat="0" applyFill="0" applyProtection="0"/>
    <xf numFmtId="165" fontId="3" fillId="0" borderId="22" applyNumberFormat="0" applyFill="0" applyProtection="0"/>
    <xf numFmtId="165" fontId="3" fillId="0" borderId="22" applyNumberFormat="0" applyFill="0" applyProtection="0"/>
    <xf numFmtId="165" fontId="3" fillId="0" borderId="22" applyNumberFormat="0" applyFill="0" applyProtection="0"/>
    <xf numFmtId="0" fontId="89" fillId="0" borderId="31" applyNumberFormat="0" applyFill="0" applyProtection="0"/>
    <xf numFmtId="165" fontId="89" fillId="0" borderId="31" applyNumberFormat="0" applyFill="0" applyProtection="0"/>
    <xf numFmtId="165" fontId="3" fillId="0" borderId="22" applyNumberFormat="0" applyFill="0" applyProtection="0"/>
    <xf numFmtId="165" fontId="3" fillId="0" borderId="22" applyNumberFormat="0" applyFill="0" applyProtection="0"/>
    <xf numFmtId="165" fontId="3" fillId="0" borderId="22" applyNumberFormat="0" applyFill="0" applyProtection="0"/>
    <xf numFmtId="165" fontId="3" fillId="0" borderId="22" applyNumberFormat="0" applyFill="0" applyProtection="0"/>
    <xf numFmtId="0" fontId="89" fillId="0" borderId="31" applyNumberFormat="0" applyFill="0" applyProtection="0"/>
    <xf numFmtId="165" fontId="89" fillId="0" borderId="31" applyNumberFormat="0" applyFill="0" applyProtection="0"/>
    <xf numFmtId="165" fontId="3" fillId="0" borderId="22" applyNumberFormat="0" applyFill="0" applyProtection="0"/>
    <xf numFmtId="0" fontId="89" fillId="0" borderId="31" applyNumberFormat="0" applyFill="0" applyProtection="0"/>
    <xf numFmtId="165" fontId="89" fillId="0" borderId="31" applyNumberFormat="0" applyFill="0" applyProtection="0"/>
    <xf numFmtId="165" fontId="3" fillId="0" borderId="22" applyNumberFormat="0" applyFill="0" applyProtection="0"/>
    <xf numFmtId="0" fontId="89" fillId="0" borderId="31" applyNumberFormat="0" applyFill="0" applyProtection="0"/>
    <xf numFmtId="165" fontId="89" fillId="0" borderId="31" applyNumberFormat="0" applyFill="0" applyProtection="0"/>
    <xf numFmtId="165" fontId="3" fillId="0" borderId="22"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165" fontId="89" fillId="0" borderId="31" applyNumberFormat="0" applyFill="0" applyProtection="0"/>
    <xf numFmtId="165" fontId="24" fillId="0" borderId="22"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89" fillId="0" borderId="31" applyNumberFormat="0" applyFill="0" applyProtection="0"/>
    <xf numFmtId="165" fontId="89" fillId="0" borderId="31" applyNumberFormat="0" applyFill="0" applyProtection="0"/>
    <xf numFmtId="0" fontId="24" fillId="0" borderId="22" applyNumberFormat="0" applyFill="0" applyProtection="0"/>
    <xf numFmtId="165"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165" fontId="24" fillId="0" borderId="22" applyNumberFormat="0" applyFill="0" applyProtection="0"/>
    <xf numFmtId="0" fontId="24" fillId="0" borderId="22" applyNumberFormat="0" applyFill="0" applyProtection="0"/>
    <xf numFmtId="165" fontId="24" fillId="0" borderId="22" applyNumberFormat="0" applyFill="0" applyProtection="0"/>
    <xf numFmtId="169" fontId="89" fillId="0" borderId="31" applyNumberFormat="0" applyFill="0" applyProtection="0"/>
    <xf numFmtId="3" fontId="83" fillId="0" borderId="4" applyBorder="0">
      <alignment vertical="center"/>
    </xf>
    <xf numFmtId="3" fontId="36" fillId="0" borderId="4" applyBorder="0">
      <alignment vertical="center"/>
    </xf>
    <xf numFmtId="3" fontId="36" fillId="0" borderId="4" applyBorder="0">
      <alignment vertical="center"/>
    </xf>
    <xf numFmtId="3" fontId="36" fillId="0" borderId="4" applyBorder="0">
      <alignment vertical="center"/>
    </xf>
    <xf numFmtId="0" fontId="90" fillId="22" borderId="0"/>
    <xf numFmtId="0" fontId="91" fillId="88" borderId="6"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165" fontId="3" fillId="58" borderId="6"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165" fontId="92" fillId="89" borderId="32" applyNumberFormat="0" applyProtection="0"/>
    <xf numFmtId="165" fontId="3" fillId="88" borderId="6" applyNumberFormat="0" applyProtection="0"/>
    <xf numFmtId="0" fontId="92" fillId="89" borderId="32" applyNumberFormat="0" applyProtection="0"/>
    <xf numFmtId="0" fontId="92" fillId="89" borderId="32" applyNumberFormat="0" applyProtection="0"/>
    <xf numFmtId="165" fontId="92" fillId="89" borderId="32" applyNumberFormat="0" applyProtection="0"/>
    <xf numFmtId="165" fontId="3" fillId="58" borderId="6" applyNumberFormat="0" applyProtection="0"/>
    <xf numFmtId="0" fontId="92" fillId="89" borderId="32" applyNumberFormat="0" applyProtection="0"/>
    <xf numFmtId="165" fontId="92" fillId="89" borderId="32" applyNumberFormat="0" applyProtection="0"/>
    <xf numFmtId="165" fontId="3" fillId="58" borderId="6" applyNumberFormat="0" applyProtection="0"/>
    <xf numFmtId="0" fontId="92" fillId="89" borderId="32" applyNumberFormat="0" applyProtection="0"/>
    <xf numFmtId="165" fontId="92" fillId="89" borderId="32" applyNumberFormat="0" applyProtection="0"/>
    <xf numFmtId="165" fontId="3" fillId="58" borderId="6"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165" fontId="92" fillId="89" borderId="32" applyNumberFormat="0" applyProtection="0"/>
    <xf numFmtId="165" fontId="22" fillId="58" borderId="6"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92" fillId="89" borderId="32" applyNumberFormat="0" applyProtection="0"/>
    <xf numFmtId="165" fontId="92" fillId="89" borderId="32"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0" fontId="22" fillId="58" borderId="6" applyNumberFormat="0" applyProtection="0"/>
    <xf numFmtId="165" fontId="22" fillId="58" borderId="6" applyNumberFormat="0" applyProtection="0"/>
    <xf numFmtId="169" fontId="92" fillId="89" borderId="32" applyNumberFormat="0" applyProtection="0"/>
    <xf numFmtId="0" fontId="4" fillId="0" borderId="0"/>
    <xf numFmtId="0" fontId="93" fillId="2" borderId="0" applyFill="0">
      <alignment wrapText="1"/>
    </xf>
    <xf numFmtId="165" fontId="93" fillId="2" borderId="0" applyFill="0">
      <alignment wrapText="1"/>
    </xf>
    <xf numFmtId="165" fontId="94" fillId="2" borderId="0" applyFill="0">
      <alignment wrapText="1"/>
    </xf>
    <xf numFmtId="0" fontId="8" fillId="0" borderId="0">
      <alignment horizontal="center" vertical="top" wrapText="1"/>
    </xf>
    <xf numFmtId="165" fontId="8" fillId="0" borderId="0">
      <alignment horizontal="center" vertical="top" wrapText="1"/>
    </xf>
    <xf numFmtId="165" fontId="95" fillId="0" borderId="0">
      <alignment horizontal="center" vertical="top" wrapText="1"/>
    </xf>
    <xf numFmtId="0" fontId="44" fillId="0" borderId="0">
      <alignment horizontal="center" vertical="center" wrapText="1"/>
    </xf>
    <xf numFmtId="165" fontId="44" fillId="0" borderId="0">
      <alignment horizontal="center" vertical="center" wrapText="1"/>
    </xf>
    <xf numFmtId="165" fontId="96" fillId="0" borderId="0">
      <alignment horizontal="center" vertical="center" wrapText="1"/>
    </xf>
    <xf numFmtId="0" fontId="59"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165" fontId="3"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165" fontId="97" fillId="0" borderId="0" applyNumberFormat="0" applyFill="0" applyBorder="0" applyProtection="0"/>
    <xf numFmtId="165" fontId="3" fillId="0" borderId="0" applyNumberFormat="0" applyFill="0" applyBorder="0" applyProtection="0"/>
    <xf numFmtId="0"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165" fontId="3"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165" fontId="3"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165" fontId="3"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165" fontId="97" fillId="0" borderId="0" applyNumberFormat="0" applyFill="0" applyBorder="0" applyProtection="0"/>
    <xf numFmtId="165" fontId="59"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97" fillId="0" borderId="0" applyNumberFormat="0" applyFill="0" applyBorder="0" applyProtection="0"/>
    <xf numFmtId="165" fontId="97"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0" fontId="59" fillId="0" borderId="0" applyNumberFormat="0" applyFill="0" applyBorder="0" applyProtection="0"/>
    <xf numFmtId="165" fontId="59" fillId="0" borderId="0" applyNumberFormat="0" applyFill="0" applyBorder="0" applyProtection="0"/>
    <xf numFmtId="169" fontId="97" fillId="0" borderId="0" applyNumberFormat="0" applyFill="0" applyBorder="0" applyProtection="0"/>
    <xf numFmtId="0" fontId="98" fillId="87"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165" fontId="3" fillId="3"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165" fontId="99" fillId="90" borderId="0" applyNumberFormat="0" applyBorder="0" applyProtection="0"/>
    <xf numFmtId="165" fontId="100" fillId="87" borderId="0" applyNumberFormat="0" applyBorder="0" applyProtection="0"/>
    <xf numFmtId="0" fontId="99" fillId="90" borderId="0" applyNumberFormat="0" applyBorder="0" applyProtection="0"/>
    <xf numFmtId="0" fontId="99" fillId="90" borderId="0" applyNumberFormat="0" applyBorder="0" applyProtection="0"/>
    <xf numFmtId="165" fontId="99" fillId="90" borderId="0" applyNumberFormat="0" applyBorder="0" applyProtection="0"/>
    <xf numFmtId="165" fontId="3" fillId="3" borderId="0" applyNumberFormat="0" applyBorder="0" applyProtection="0"/>
    <xf numFmtId="0" fontId="99" fillId="90" borderId="0" applyNumberFormat="0" applyBorder="0" applyProtection="0"/>
    <xf numFmtId="165" fontId="99" fillId="90" borderId="0" applyNumberFormat="0" applyBorder="0" applyProtection="0"/>
    <xf numFmtId="165" fontId="3" fillId="3" borderId="0" applyNumberFormat="0" applyBorder="0" applyProtection="0"/>
    <xf numFmtId="0" fontId="99" fillId="90" borderId="0" applyNumberFormat="0" applyBorder="0" applyProtection="0"/>
    <xf numFmtId="165" fontId="99" fillId="90" borderId="0" applyNumberFormat="0" applyBorder="0" applyProtection="0"/>
    <xf numFmtId="165" fontId="3" fillId="3"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165" fontId="99" fillId="90" borderId="0" applyNumberFormat="0" applyBorder="0" applyProtection="0"/>
    <xf numFmtId="165" fontId="35" fillId="3"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99" fillId="90" borderId="0" applyNumberFormat="0" applyBorder="0" applyProtection="0"/>
    <xf numFmtId="165" fontId="99" fillId="90"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0" fontId="35" fillId="3" borderId="0" applyNumberFormat="0" applyBorder="0" applyProtection="0"/>
    <xf numFmtId="165" fontId="35" fillId="3" borderId="0" applyNumberFormat="0" applyBorder="0" applyProtection="0"/>
    <xf numFmtId="169" fontId="99" fillId="90" borderId="0" applyNumberFormat="0" applyBorder="0" applyProtection="0"/>
    <xf numFmtId="0" fontId="3" fillId="0" borderId="0"/>
    <xf numFmtId="169" fontId="3" fillId="0" borderId="0"/>
    <xf numFmtId="181" fontId="3" fillId="0" borderId="0"/>
    <xf numFmtId="0" fontId="3" fillId="0" borderId="0"/>
    <xf numFmtId="0" fontId="4" fillId="0" borderId="0"/>
    <xf numFmtId="0" fontId="4" fillId="0" borderId="0"/>
    <xf numFmtId="0" fontId="4" fillId="0" borderId="0"/>
    <xf numFmtId="182" fontId="3" fillId="0" borderId="0"/>
    <xf numFmtId="0" fontId="4" fillId="0" borderId="0"/>
    <xf numFmtId="169" fontId="3" fillId="0" borderId="0"/>
    <xf numFmtId="165" fontId="3" fillId="0" borderId="0"/>
    <xf numFmtId="0" fontId="4" fillId="0" borderId="0"/>
    <xf numFmtId="165" fontId="3" fillId="0" borderId="0"/>
    <xf numFmtId="0" fontId="10" fillId="0" borderId="0"/>
    <xf numFmtId="165" fontId="10" fillId="0" borderId="0"/>
    <xf numFmtId="165" fontId="3" fillId="0" borderId="0"/>
    <xf numFmtId="0" fontId="3" fillId="0" borderId="0"/>
    <xf numFmtId="169" fontId="3" fillId="0" borderId="0"/>
    <xf numFmtId="0" fontId="3" fillId="0" borderId="0"/>
    <xf numFmtId="165" fontId="3" fillId="0" borderId="0"/>
    <xf numFmtId="0" fontId="1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01" fillId="0" borderId="0"/>
    <xf numFmtId="0" fontId="132" fillId="0" borderId="0"/>
    <xf numFmtId="165" fontId="132" fillId="0" borderId="0"/>
    <xf numFmtId="165" fontId="3" fillId="0" borderId="0"/>
    <xf numFmtId="0" fontId="3" fillId="0" borderId="0"/>
    <xf numFmtId="165" fontId="3" fillId="0" borderId="0"/>
    <xf numFmtId="0" fontId="101" fillId="0" borderId="0"/>
    <xf numFmtId="0" fontId="3" fillId="0" borderId="0"/>
    <xf numFmtId="165" fontId="3"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169" fontId="3" fillId="0" borderId="0"/>
    <xf numFmtId="165" fontId="3" fillId="0" borderId="0"/>
    <xf numFmtId="0" fontId="3" fillId="0" borderId="0"/>
    <xf numFmtId="0" fontId="3" fillId="0" borderId="0"/>
    <xf numFmtId="0" fontId="132" fillId="0" borderId="0"/>
    <xf numFmtId="165" fontId="3" fillId="0" borderId="0"/>
    <xf numFmtId="0" fontId="3" fillId="0" borderId="0"/>
    <xf numFmtId="165" fontId="3"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9" fontId="3" fillId="0" borderId="0"/>
    <xf numFmtId="165" fontId="3" fillId="0" borderId="0"/>
    <xf numFmtId="0" fontId="3" fillId="0" borderId="0"/>
    <xf numFmtId="165" fontId="3" fillId="0" borderId="0"/>
    <xf numFmtId="165" fontId="3"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9" fontId="3" fillId="0" borderId="0"/>
    <xf numFmtId="0" fontId="4" fillId="0" borderId="0"/>
    <xf numFmtId="0" fontId="4"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9" fontId="3" fillId="0" borderId="0"/>
    <xf numFmtId="165" fontId="3" fillId="0" borderId="0"/>
    <xf numFmtId="0" fontId="3" fillId="0" borderId="0"/>
    <xf numFmtId="165" fontId="3" fillId="0" borderId="0"/>
    <xf numFmtId="165" fontId="3"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9" fontId="3" fillId="0" borderId="0"/>
    <xf numFmtId="0" fontId="4" fillId="0" borderId="0"/>
    <xf numFmtId="0" fontId="4" fillId="0" borderId="0"/>
    <xf numFmtId="0" fontId="132" fillId="0" borderId="0"/>
    <xf numFmtId="0" fontId="132"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9" fontId="3" fillId="0" borderId="0"/>
    <xf numFmtId="165" fontId="50" fillId="0" borderId="0"/>
    <xf numFmtId="0" fontId="4" fillId="0" borderId="0"/>
    <xf numFmtId="165" fontId="50"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02" fillId="0" borderId="0"/>
    <xf numFmtId="165" fontId="102" fillId="0" borderId="0"/>
    <xf numFmtId="0" fontId="102" fillId="0" borderId="0"/>
    <xf numFmtId="165" fontId="10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0" fontId="3"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9" fontId="3"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50"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50"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9" fontId="3" fillId="0" borderId="0"/>
    <xf numFmtId="0" fontId="132" fillId="0" borderId="0"/>
    <xf numFmtId="165" fontId="50"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0" fontId="3" fillId="0" borderId="0"/>
    <xf numFmtId="0" fontId="102" fillId="0" borderId="0"/>
    <xf numFmtId="0" fontId="3"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4" fillId="0" borderId="0">
      <alignment wrapText="1"/>
    </xf>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50" fillId="0" borderId="0"/>
    <xf numFmtId="0" fontId="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102" fillId="0" borderId="0"/>
    <xf numFmtId="165" fontId="102" fillId="0" borderId="0"/>
    <xf numFmtId="0" fontId="3" fillId="0" borderId="0"/>
    <xf numFmtId="0" fontId="102" fillId="0" borderId="0"/>
    <xf numFmtId="165" fontId="102" fillId="0" borderId="0"/>
    <xf numFmtId="165" fontId="3" fillId="0" borderId="0"/>
    <xf numFmtId="165" fontId="103" fillId="0" borderId="0"/>
    <xf numFmtId="0" fontId="10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165" fontId="10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7" fillId="0" borderId="0"/>
    <xf numFmtId="165" fontId="17"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132" fillId="0" borderId="0"/>
    <xf numFmtId="165" fontId="132" fillId="0" borderId="0"/>
    <xf numFmtId="0" fontId="132" fillId="0" borderId="0"/>
    <xf numFmtId="0" fontId="3" fillId="0" borderId="0"/>
    <xf numFmtId="165" fontId="3" fillId="0" borderId="0"/>
    <xf numFmtId="165" fontId="103" fillId="0" borderId="0"/>
    <xf numFmtId="165" fontId="3" fillId="0" borderId="0"/>
    <xf numFmtId="165" fontId="6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165" fontId="103" fillId="0" borderId="0"/>
    <xf numFmtId="0" fontId="3" fillId="0" borderId="0"/>
    <xf numFmtId="165" fontId="3" fillId="0" borderId="0"/>
    <xf numFmtId="0" fontId="3" fillId="0" borderId="0"/>
    <xf numFmtId="165" fontId="3"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3" fillId="0" borderId="0"/>
    <xf numFmtId="165" fontId="3" fillId="0" borderId="0"/>
    <xf numFmtId="165" fontId="63"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3" fillId="0" borderId="0"/>
    <xf numFmtId="165" fontId="3" fillId="0" borderId="0"/>
    <xf numFmtId="0" fontId="3" fillId="0" borderId="0"/>
    <xf numFmtId="165" fontId="3" fillId="0" borderId="0"/>
    <xf numFmtId="0" fontId="3" fillId="0" borderId="0"/>
    <xf numFmtId="165" fontId="3" fillId="0" borderId="0"/>
    <xf numFmtId="165" fontId="6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165" fontId="102" fillId="0" borderId="0"/>
    <xf numFmtId="0" fontId="102" fillId="0" borderId="0"/>
    <xf numFmtId="165" fontId="102" fillId="0" borderId="0"/>
    <xf numFmtId="0" fontId="4" fillId="0" borderId="0"/>
    <xf numFmtId="165" fontId="4" fillId="0" borderId="0"/>
    <xf numFmtId="0" fontId="4" fillId="0" borderId="0"/>
    <xf numFmtId="165" fontId="4" fillId="0" borderId="0"/>
    <xf numFmtId="0" fontId="4" fillId="0" borderId="0"/>
    <xf numFmtId="165" fontId="4" fillId="0" borderId="0"/>
    <xf numFmtId="165" fontId="3" fillId="0" borderId="0"/>
    <xf numFmtId="165" fontId="50"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3" fillId="0" borderId="0"/>
    <xf numFmtId="165" fontId="3" fillId="0" borderId="0"/>
    <xf numFmtId="165" fontId="63" fillId="0" borderId="0"/>
    <xf numFmtId="0" fontId="3" fillId="0" borderId="0"/>
    <xf numFmtId="165" fontId="3" fillId="0" borderId="0"/>
    <xf numFmtId="165" fontId="6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alignment wrapText="1"/>
    </xf>
    <xf numFmtId="0" fontId="4" fillId="0" borderId="0"/>
    <xf numFmtId="165" fontId="4" fillId="0" borderId="0"/>
    <xf numFmtId="0" fontId="3" fillId="0" borderId="0"/>
    <xf numFmtId="165" fontId="3" fillId="0" borderId="0"/>
    <xf numFmtId="0" fontId="3" fillId="0" borderId="0"/>
    <xf numFmtId="0" fontId="3" fillId="0" borderId="0"/>
    <xf numFmtId="0" fontId="3" fillId="0" borderId="0"/>
    <xf numFmtId="165" fontId="63" fillId="0" borderId="0"/>
    <xf numFmtId="0" fontId="3" fillId="0" borderId="0"/>
    <xf numFmtId="0" fontId="4" fillId="0" borderId="0"/>
    <xf numFmtId="0" fontId="3" fillId="0" borderId="0"/>
    <xf numFmtId="0" fontId="96" fillId="0" borderId="0"/>
    <xf numFmtId="165" fontId="96" fillId="0" borderId="0"/>
    <xf numFmtId="0" fontId="96" fillId="0" borderId="0"/>
    <xf numFmtId="165" fontId="96" fillId="0" borderId="0"/>
    <xf numFmtId="0" fontId="96" fillId="0" borderId="0"/>
    <xf numFmtId="165" fontId="96" fillId="0" borderId="0"/>
    <xf numFmtId="0" fontId="96" fillId="0" borderId="0"/>
    <xf numFmtId="165" fontId="96"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165" fontId="4" fillId="0" borderId="0"/>
    <xf numFmtId="165" fontId="63" fillId="0" borderId="0"/>
    <xf numFmtId="0" fontId="3" fillId="0" borderId="0"/>
    <xf numFmtId="165" fontId="3" fillId="0" borderId="0"/>
    <xf numFmtId="0" fontId="4" fillId="0" borderId="0"/>
    <xf numFmtId="0"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alignment wrapText="1"/>
    </xf>
    <xf numFmtId="165" fontId="63" fillId="0" borderId="0"/>
    <xf numFmtId="0" fontId="102" fillId="0" borderId="0"/>
    <xf numFmtId="0" fontId="104" fillId="0" borderId="0"/>
    <xf numFmtId="0" fontId="3" fillId="0" borderId="0"/>
    <xf numFmtId="0" fontId="10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0" fontId="10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165" fontId="4"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165" fontId="102" fillId="0" borderId="0"/>
    <xf numFmtId="165" fontId="6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165" fontId="102" fillId="0" borderId="0"/>
    <xf numFmtId="165" fontId="6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165" fontId="102" fillId="0" borderId="0"/>
    <xf numFmtId="165" fontId="6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165" fontId="102" fillId="0" borderId="0"/>
    <xf numFmtId="165" fontId="6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102" fillId="0" borderId="0"/>
    <xf numFmtId="165" fontId="102" fillId="0" borderId="0"/>
    <xf numFmtId="165" fontId="4" fillId="0" borderId="0"/>
    <xf numFmtId="165" fontId="63"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165" fontId="102" fillId="0" borderId="0"/>
    <xf numFmtId="0" fontId="132" fillId="0" borderId="0"/>
    <xf numFmtId="165" fontId="132" fillId="0" borderId="0"/>
    <xf numFmtId="0" fontId="104" fillId="0" borderId="0"/>
    <xf numFmtId="0" fontId="3" fillId="0" borderId="0"/>
    <xf numFmtId="0" fontId="104" fillId="0" borderId="0"/>
    <xf numFmtId="0" fontId="3" fillId="0" borderId="0"/>
    <xf numFmtId="0" fontId="3" fillId="0" borderId="0"/>
    <xf numFmtId="169"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9" fontId="132" fillId="0" borderId="0"/>
    <xf numFmtId="169" fontId="132" fillId="0" borderId="0"/>
    <xf numFmtId="165" fontId="132" fillId="0" borderId="0"/>
    <xf numFmtId="0" fontId="132" fillId="0" borderId="0"/>
    <xf numFmtId="165" fontId="132"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4" fillId="0" borderId="0"/>
    <xf numFmtId="165" fontId="4"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9" fontId="132" fillId="0" borderId="0"/>
    <xf numFmtId="0" fontId="132" fillId="0" borderId="0"/>
    <xf numFmtId="0" fontId="132" fillId="0" borderId="0"/>
    <xf numFmtId="165" fontId="132" fillId="0" borderId="0"/>
    <xf numFmtId="182" fontId="132" fillId="0" borderId="0"/>
    <xf numFmtId="183" fontId="132" fillId="0" borderId="0"/>
    <xf numFmtId="165" fontId="132" fillId="0" borderId="0"/>
    <xf numFmtId="169" fontId="132" fillId="0" borderId="0"/>
    <xf numFmtId="165" fontId="132" fillId="0" borderId="0"/>
    <xf numFmtId="169" fontId="132" fillId="0" borderId="0"/>
    <xf numFmtId="165" fontId="132" fillId="0" borderId="0"/>
    <xf numFmtId="0" fontId="3" fillId="0" borderId="0"/>
    <xf numFmtId="169" fontId="132" fillId="0" borderId="0"/>
    <xf numFmtId="165" fontId="132" fillId="0" borderId="0"/>
    <xf numFmtId="169" fontId="132" fillId="0" borderId="0"/>
    <xf numFmtId="165" fontId="132" fillId="0" borderId="0"/>
    <xf numFmtId="169" fontId="132" fillId="0" borderId="0"/>
    <xf numFmtId="165" fontId="132" fillId="0" borderId="0"/>
    <xf numFmtId="169"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165" fontId="132" fillId="0" borderId="0"/>
    <xf numFmtId="0" fontId="102" fillId="0" borderId="0"/>
    <xf numFmtId="165" fontId="102" fillId="0" borderId="0"/>
    <xf numFmtId="0" fontId="102" fillId="0" borderId="0"/>
    <xf numFmtId="165" fontId="102" fillId="0" borderId="0"/>
    <xf numFmtId="0" fontId="102" fillId="0" borderId="0"/>
    <xf numFmtId="0" fontId="132" fillId="0" borderId="0"/>
    <xf numFmtId="0" fontId="132" fillId="0" borderId="0"/>
    <xf numFmtId="0" fontId="132" fillId="0" borderId="0"/>
    <xf numFmtId="0" fontId="102" fillId="0" borderId="0"/>
    <xf numFmtId="165" fontId="10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165" fontId="132" fillId="0" borderId="0"/>
    <xf numFmtId="0" fontId="102" fillId="0" borderId="0"/>
    <xf numFmtId="165" fontId="102"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184" fontId="132" fillId="0" borderId="0"/>
    <xf numFmtId="0" fontId="46" fillId="55"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165" fontId="132" fillId="0" borderId="0"/>
    <xf numFmtId="0" fontId="132" fillId="0" borderId="0"/>
    <xf numFmtId="165" fontId="132" fillId="0" borderId="0"/>
    <xf numFmtId="0" fontId="102" fillId="0" borderId="0"/>
    <xf numFmtId="165" fontId="10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0" fontId="132" fillId="0" borderId="0"/>
    <xf numFmtId="165" fontId="132"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165" fontId="102" fillId="0" borderId="0"/>
    <xf numFmtId="0" fontId="102" fillId="0" borderId="0"/>
    <xf numFmtId="165" fontId="102" fillId="0" borderId="0"/>
    <xf numFmtId="0" fontId="132" fillId="0" borderId="0"/>
    <xf numFmtId="0" fontId="132" fillId="0" borderId="0"/>
    <xf numFmtId="0" fontId="132" fillId="0" borderId="0"/>
    <xf numFmtId="0"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05" fillId="0" borderId="0"/>
    <xf numFmtId="0" fontId="132" fillId="0" borderId="0"/>
    <xf numFmtId="0" fontId="132" fillId="0" borderId="0"/>
    <xf numFmtId="0" fontId="132" fillId="0" borderId="0"/>
    <xf numFmtId="0" fontId="132" fillId="0" borderId="0"/>
    <xf numFmtId="0" fontId="132"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165"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0" fontId="4" fillId="0" borderId="0"/>
    <xf numFmtId="0" fontId="132" fillId="0" borderId="0"/>
    <xf numFmtId="0" fontId="4" fillId="0" borderId="0"/>
    <xf numFmtId="0" fontId="4" fillId="0" borderId="0"/>
    <xf numFmtId="0" fontId="4" fillId="0" borderId="0"/>
    <xf numFmtId="0" fontId="4" fillId="0" borderId="0"/>
    <xf numFmtId="0" fontId="10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02" fillId="0" borderId="0"/>
    <xf numFmtId="165" fontId="10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102"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2"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0" fontId="4" fillId="0" borderId="0"/>
    <xf numFmtId="0" fontId="4" fillId="0" borderId="0"/>
    <xf numFmtId="0" fontId="4" fillId="0" borderId="0"/>
    <xf numFmtId="0" fontId="4" fillId="0" borderId="0"/>
    <xf numFmtId="165" fontId="132" fillId="0" borderId="0"/>
    <xf numFmtId="0" fontId="4" fillId="0" borderId="0" applyNumberFormat="0" applyFont="0" applyFill="0" applyBorder="0" applyProtection="0">
      <alignment vertical="top"/>
    </xf>
    <xf numFmtId="0" fontId="4" fillId="0" borderId="0" applyNumberFormat="0" applyFont="0" applyFill="0" applyBorder="0" applyProtection="0">
      <alignment vertical="top"/>
    </xf>
    <xf numFmtId="0" fontId="4" fillId="0" borderId="0"/>
    <xf numFmtId="0" fontId="4" fillId="0" borderId="0"/>
    <xf numFmtId="0" fontId="4" fillId="0" borderId="0"/>
    <xf numFmtId="0" fontId="132"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4" fillId="0" borderId="0"/>
    <xf numFmtId="0" fontId="4" fillId="0" borderId="0"/>
    <xf numFmtId="0" fontId="4" fillId="0" borderId="0"/>
    <xf numFmtId="0" fontId="37" fillId="0" borderId="0"/>
    <xf numFmtId="0" fontId="132"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0" fontId="132" fillId="0" borderId="0"/>
    <xf numFmtId="165" fontId="3"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2"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2" fillId="0" borderId="0"/>
    <xf numFmtId="0"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2"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2" fillId="0" borderId="0"/>
    <xf numFmtId="0"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2"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2" fillId="0" borderId="0"/>
    <xf numFmtId="0"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3" fillId="0" borderId="0"/>
    <xf numFmtId="165" fontId="3"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3" fillId="0" borderId="0"/>
    <xf numFmtId="165" fontId="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2" fillId="0" borderId="0"/>
    <xf numFmtId="165" fontId="102" fillId="0" borderId="0"/>
    <xf numFmtId="0" fontId="10" fillId="0" borderId="0"/>
    <xf numFmtId="0" fontId="4" fillId="0" borderId="0"/>
    <xf numFmtId="165" fontId="63" fillId="0" borderId="0"/>
    <xf numFmtId="0" fontId="3" fillId="0" borderId="0"/>
    <xf numFmtId="165" fontId="3" fillId="0" borderId="0"/>
    <xf numFmtId="0"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 fillId="0" borderId="0"/>
    <xf numFmtId="0" fontId="102" fillId="0" borderId="0"/>
    <xf numFmtId="165" fontId="102" fillId="0" borderId="0"/>
    <xf numFmtId="165" fontId="132" fillId="0" borderId="0"/>
    <xf numFmtId="0" fontId="102" fillId="0" borderId="0"/>
    <xf numFmtId="165" fontId="102" fillId="0" borderId="0"/>
    <xf numFmtId="0" fontId="4" fillId="0" borderId="0"/>
    <xf numFmtId="165" fontId="4" fillId="0" borderId="0"/>
    <xf numFmtId="169" fontId="10" fillId="0" borderId="0"/>
    <xf numFmtId="165"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2"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0" fontId="102"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106" fillId="0" borderId="0"/>
    <xf numFmtId="0" fontId="3" fillId="0" borderId="0"/>
    <xf numFmtId="165" fontId="63" fillId="0" borderId="0"/>
    <xf numFmtId="0" fontId="3" fillId="0" borderId="0"/>
    <xf numFmtId="165" fontId="3" fillId="0" borderId="0"/>
    <xf numFmtId="0" fontId="106"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3" fillId="0" borderId="0"/>
    <xf numFmtId="0" fontId="10" fillId="0" borderId="0"/>
    <xf numFmtId="165" fontId="10" fillId="0" borderId="0"/>
    <xf numFmtId="165" fontId="3"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3" fillId="0" borderId="0"/>
    <xf numFmtId="165" fontId="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 fillId="0" borderId="0"/>
    <xf numFmtId="0" fontId="11" fillId="0" borderId="0"/>
    <xf numFmtId="165" fontId="63" fillId="0" borderId="0"/>
    <xf numFmtId="0" fontId="10"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3" fillId="0" borderId="0"/>
    <xf numFmtId="165" fontId="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3" fillId="0" borderId="0"/>
    <xf numFmtId="0" fontId="3" fillId="0" borderId="0"/>
    <xf numFmtId="0"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165" fontId="10" fillId="0" borderId="0"/>
    <xf numFmtId="165" fontId="63"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165" fontId="10" fillId="0" borderId="0"/>
    <xf numFmtId="0" fontId="10"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0" fontId="132" fillId="0" borderId="0"/>
    <xf numFmtId="165" fontId="132"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3" fillId="0" borderId="0"/>
    <xf numFmtId="165" fontId="3" fillId="0" borderId="0"/>
    <xf numFmtId="165" fontId="3" fillId="0" borderId="0"/>
    <xf numFmtId="0" fontId="3" fillId="0" borderId="0"/>
    <xf numFmtId="0" fontId="132"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181"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9"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9"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9"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9"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165" fontId="63" fillId="0" borderId="0"/>
    <xf numFmtId="0" fontId="3" fillId="0" borderId="0"/>
    <xf numFmtId="165" fontId="63" fillId="0" borderId="0"/>
    <xf numFmtId="165" fontId="63" fillId="0" borderId="0"/>
    <xf numFmtId="165" fontId="63" fillId="0" borderId="0"/>
    <xf numFmtId="165" fontId="63" fillId="0" borderId="0"/>
    <xf numFmtId="165" fontId="63" fillId="0" borderId="0"/>
    <xf numFmtId="165" fontId="63" fillId="0" borderId="0"/>
    <xf numFmtId="165" fontId="63" fillId="0" borderId="0"/>
    <xf numFmtId="165" fontId="63" fillId="0" borderId="0"/>
    <xf numFmtId="165" fontId="63" fillId="0" borderId="0"/>
    <xf numFmtId="0" fontId="4"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165" fontId="3" fillId="0" borderId="0"/>
    <xf numFmtId="165" fontId="10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165" fontId="3" fillId="0" borderId="0"/>
    <xf numFmtId="0" fontId="10" fillId="0" borderId="0"/>
    <xf numFmtId="165" fontId="10" fillId="0" borderId="0"/>
    <xf numFmtId="0" fontId="3" fillId="0" borderId="0"/>
    <xf numFmtId="165" fontId="103" fillId="0" borderId="0"/>
    <xf numFmtId="0"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3" fillId="0" borderId="0"/>
    <xf numFmtId="165" fontId="3" fillId="0" borderId="0"/>
    <xf numFmtId="0" fontId="10" fillId="0" borderId="0"/>
    <xf numFmtId="165" fontId="3" fillId="0" borderId="0"/>
    <xf numFmtId="165" fontId="3" fillId="0" borderId="0"/>
    <xf numFmtId="0" fontId="4"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3" fillId="0" borderId="0"/>
    <xf numFmtId="165" fontId="3"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165" fontId="107" fillId="0" borderId="0"/>
    <xf numFmtId="165" fontId="63" fillId="0" borderId="0"/>
    <xf numFmtId="0" fontId="107" fillId="0" borderId="0"/>
    <xf numFmtId="0" fontId="3" fillId="0" borderId="0"/>
    <xf numFmtId="165" fontId="3" fillId="0" borderId="0"/>
    <xf numFmtId="0" fontId="3" fillId="0" borderId="0"/>
    <xf numFmtId="165" fontId="3"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107" fillId="0" borderId="0"/>
    <xf numFmtId="165" fontId="107" fillId="0" borderId="0"/>
    <xf numFmtId="0" fontId="4" fillId="0" borderId="0"/>
    <xf numFmtId="0" fontId="3" fillId="0" borderId="0"/>
    <xf numFmtId="165" fontId="3" fillId="0" borderId="0"/>
    <xf numFmtId="0" fontId="3" fillId="0" borderId="0"/>
    <xf numFmtId="165" fontId="3" fillId="0" borderId="0"/>
    <xf numFmtId="0" fontId="3" fillId="0" borderId="0"/>
    <xf numFmtId="165" fontId="3" fillId="0" borderId="0"/>
    <xf numFmtId="165" fontId="3" fillId="0" borderId="0"/>
    <xf numFmtId="165" fontId="63" fillId="0" borderId="0"/>
    <xf numFmtId="0" fontId="3" fillId="0" borderId="0"/>
    <xf numFmtId="0" fontId="10" fillId="0" borderId="0"/>
    <xf numFmtId="165" fontId="10"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102" fillId="0" borderId="0"/>
    <xf numFmtId="165" fontId="102" fillId="0" borderId="0"/>
    <xf numFmtId="165" fontId="63" fillId="0" borderId="0"/>
    <xf numFmtId="0" fontId="4" fillId="0" borderId="0"/>
    <xf numFmtId="165" fontId="4" fillId="0" borderId="0"/>
    <xf numFmtId="165" fontId="63" fillId="0" borderId="0"/>
    <xf numFmtId="0" fontId="1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9"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9"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9"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81"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9" fontId="132" fillId="0" borderId="0"/>
    <xf numFmtId="0" fontId="132" fillId="0" borderId="0"/>
    <xf numFmtId="0" fontId="132" fillId="0" borderId="0"/>
    <xf numFmtId="0" fontId="132" fillId="0" borderId="0"/>
    <xf numFmtId="169"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0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0" fontId="132" fillId="0" borderId="0"/>
    <xf numFmtId="165" fontId="108"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165" fontId="108"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0"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165" fontId="108"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0" fillId="0" borderId="0"/>
    <xf numFmtId="165" fontId="50" fillId="0" borderId="0"/>
    <xf numFmtId="0" fontId="132" fillId="0" borderId="0"/>
    <xf numFmtId="165" fontId="108"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108"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0" fontId="132" fillId="0" borderId="0"/>
    <xf numFmtId="165" fontId="132" fillId="0" borderId="0"/>
    <xf numFmtId="0"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165" fontId="50"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165" fontId="50"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165" fontId="3"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132" fillId="0" borderId="0"/>
    <xf numFmtId="0" fontId="1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0" fontId="4" fillId="0" borderId="0"/>
    <xf numFmtId="0" fontId="102" fillId="0" borderId="0"/>
    <xf numFmtId="0" fontId="4" fillId="0" borderId="0"/>
    <xf numFmtId="0" fontId="4" fillId="0" borderId="0"/>
    <xf numFmtId="0" fontId="132" fillId="0" borderId="0"/>
    <xf numFmtId="0" fontId="132" fillId="0" borderId="0"/>
    <xf numFmtId="165" fontId="132" fillId="0" borderId="0"/>
    <xf numFmtId="0" fontId="4" fillId="0" borderId="0"/>
    <xf numFmtId="165" fontId="132" fillId="0" borderId="0"/>
    <xf numFmtId="0" fontId="4" fillId="0" borderId="0"/>
    <xf numFmtId="0" fontId="132" fillId="0" borderId="0"/>
    <xf numFmtId="165" fontId="132" fillId="0" borderId="0"/>
    <xf numFmtId="165" fontId="50" fillId="0" borderId="0"/>
    <xf numFmtId="0" fontId="132" fillId="0" borderId="0"/>
    <xf numFmtId="165" fontId="132" fillId="0" borderId="0"/>
    <xf numFmtId="0" fontId="132" fillId="0" borderId="0"/>
    <xf numFmtId="165" fontId="132" fillId="0" borderId="0"/>
    <xf numFmtId="165" fontId="3" fillId="0" borderId="0"/>
    <xf numFmtId="0" fontId="11" fillId="0" borderId="0"/>
    <xf numFmtId="165" fontId="5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7" fillId="0" borderId="0"/>
    <xf numFmtId="0" fontId="4" fillId="0" borderId="0"/>
    <xf numFmtId="0" fontId="10" fillId="0" borderId="0"/>
    <xf numFmtId="0" fontId="4" fillId="0" borderId="0"/>
    <xf numFmtId="165" fontId="3" fillId="0" borderId="0"/>
    <xf numFmtId="0" fontId="10" fillId="0" borderId="0"/>
    <xf numFmtId="165" fontId="10" fillId="0" borderId="0"/>
    <xf numFmtId="165" fontId="3" fillId="0" borderId="0"/>
    <xf numFmtId="169" fontId="3" fillId="0" borderId="0"/>
    <xf numFmtId="0" fontId="3" fillId="0" borderId="0"/>
    <xf numFmtId="165" fontId="3" fillId="0" borderId="0"/>
    <xf numFmtId="0" fontId="3" fillId="0" borderId="0"/>
    <xf numFmtId="0" fontId="1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46" fillId="55" borderId="0"/>
    <xf numFmtId="0" fontId="3" fillId="0" borderId="0"/>
    <xf numFmtId="165" fontId="3" fillId="0" borderId="0"/>
    <xf numFmtId="165" fontId="3" fillId="0" borderId="0"/>
    <xf numFmtId="0" fontId="3" fillId="0" borderId="0"/>
    <xf numFmtId="165" fontId="3" fillId="0" borderId="0"/>
    <xf numFmtId="165" fontId="3" fillId="0" borderId="0"/>
    <xf numFmtId="0" fontId="3" fillId="0" borderId="0"/>
    <xf numFmtId="165" fontId="3" fillId="0" borderId="0"/>
    <xf numFmtId="169" fontId="3" fillId="0" borderId="0"/>
    <xf numFmtId="0" fontId="132" fillId="0" borderId="0"/>
    <xf numFmtId="0" fontId="3" fillId="0" borderId="0"/>
    <xf numFmtId="165" fontId="3" fillId="0" borderId="0"/>
    <xf numFmtId="0"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0" fontId="10" fillId="0" borderId="0"/>
    <xf numFmtId="165" fontId="10" fillId="0" borderId="0"/>
    <xf numFmtId="165" fontId="3" fillId="0" borderId="0"/>
    <xf numFmtId="0" fontId="10" fillId="0" borderId="0"/>
    <xf numFmtId="165" fontId="10" fillId="0" borderId="0"/>
    <xf numFmtId="165" fontId="3" fillId="0" borderId="0"/>
    <xf numFmtId="169" fontId="3" fillId="0" borderId="0"/>
    <xf numFmtId="0" fontId="3" fillId="0" borderId="0"/>
    <xf numFmtId="165" fontId="3" fillId="0" borderId="0"/>
    <xf numFmtId="0" fontId="10"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165" fontId="132" fillId="0" borderId="0"/>
    <xf numFmtId="0" fontId="132" fillId="0" borderId="0"/>
    <xf numFmtId="0" fontId="132" fillId="0" borderId="0"/>
    <xf numFmtId="165" fontId="132" fillId="0" borderId="0"/>
    <xf numFmtId="165" fontId="132" fillId="0" borderId="0"/>
    <xf numFmtId="0" fontId="132" fillId="0" borderId="0"/>
    <xf numFmtId="165" fontId="132" fillId="0" borderId="0"/>
    <xf numFmtId="0" fontId="132" fillId="0" borderId="0"/>
    <xf numFmtId="165" fontId="132" fillId="0" borderId="0"/>
    <xf numFmtId="165" fontId="132" fillId="0" borderId="0"/>
    <xf numFmtId="0" fontId="3" fillId="0" borderId="0"/>
    <xf numFmtId="0" fontId="109" fillId="14"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165" fontId="3" fillId="7"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165" fontId="110" fillId="91" borderId="0" applyNumberFormat="0" applyBorder="0" applyProtection="0"/>
    <xf numFmtId="165" fontId="3" fillId="14" borderId="0" applyNumberFormat="0" applyBorder="0" applyProtection="0"/>
    <xf numFmtId="0" fontId="110" fillId="91" borderId="0" applyNumberFormat="0" applyBorder="0" applyProtection="0"/>
    <xf numFmtId="0" fontId="110" fillId="91" borderId="0" applyNumberFormat="0" applyBorder="0" applyProtection="0"/>
    <xf numFmtId="165" fontId="110" fillId="91" borderId="0" applyNumberFormat="0" applyBorder="0" applyProtection="0"/>
    <xf numFmtId="165" fontId="3" fillId="7" borderId="0" applyNumberFormat="0" applyBorder="0" applyProtection="0"/>
    <xf numFmtId="0" fontId="110" fillId="91" borderId="0" applyNumberFormat="0" applyBorder="0" applyProtection="0"/>
    <xf numFmtId="165" fontId="110" fillId="91" borderId="0" applyNumberFormat="0" applyBorder="0" applyProtection="0"/>
    <xf numFmtId="165" fontId="3" fillId="7" borderId="0" applyNumberFormat="0" applyBorder="0" applyProtection="0"/>
    <xf numFmtId="0" fontId="110" fillId="91" borderId="0" applyNumberFormat="0" applyBorder="0" applyProtection="0"/>
    <xf numFmtId="165" fontId="110" fillId="91" borderId="0" applyNumberFormat="0" applyBorder="0" applyProtection="0"/>
    <xf numFmtId="165" fontId="3" fillId="7"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165" fontId="110" fillId="91" borderId="0" applyNumberFormat="0" applyBorder="0" applyProtection="0"/>
    <xf numFmtId="165" fontId="19" fillId="7"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10" fillId="91" borderId="0" applyNumberFormat="0" applyBorder="0" applyProtection="0"/>
    <xf numFmtId="165" fontId="110" fillId="91"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0" fontId="19" fillId="7" borderId="0" applyNumberFormat="0" applyBorder="0" applyProtection="0"/>
    <xf numFmtId="165" fontId="19" fillId="7" borderId="0" applyNumberFormat="0" applyBorder="0" applyProtection="0"/>
    <xf numFmtId="169" fontId="110" fillId="91" borderId="0" applyNumberFormat="0" applyBorder="0" applyProtection="0"/>
    <xf numFmtId="185" fontId="111" fillId="3" borderId="33" applyNumberFormat="0" applyBorder="0">
      <alignment vertical="center"/>
      <protection locked="0"/>
    </xf>
    <xf numFmtId="185" fontId="111" fillId="3" borderId="33" applyNumberFormat="0" applyBorder="0">
      <alignment vertical="center"/>
      <protection locked="0"/>
    </xf>
    <xf numFmtId="0" fontId="112"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165" fontId="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165" fontId="113" fillId="0" borderId="0" applyNumberFormat="0" applyFill="0" applyBorder="0" applyProtection="0"/>
    <xf numFmtId="165" fontId="3" fillId="0" borderId="0" applyNumberFormat="0" applyFill="0" applyBorder="0" applyProtection="0"/>
    <xf numFmtId="0"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165" fontId="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165" fontId="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165" fontId="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165" fontId="113" fillId="0" borderId="0" applyNumberFormat="0" applyFill="0" applyBorder="0" applyProtection="0"/>
    <xf numFmtId="165" fontId="27"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113" fillId="0" borderId="0" applyNumberFormat="0" applyFill="0" applyBorder="0" applyProtection="0"/>
    <xf numFmtId="165" fontId="113"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0" fontId="27" fillId="0" borderId="0" applyNumberFormat="0" applyFill="0" applyBorder="0" applyProtection="0"/>
    <xf numFmtId="165" fontId="27" fillId="0" borderId="0" applyNumberFormat="0" applyFill="0" applyBorder="0" applyProtection="0"/>
    <xf numFmtId="169" fontId="113" fillId="0" borderId="0" applyNumberFormat="0" applyFill="0" applyBorder="0" applyProtection="0"/>
    <xf numFmtId="0" fontId="132" fillId="60" borderId="34" applyNumberFormat="0" applyFont="0" applyProtection="0"/>
    <xf numFmtId="0" fontId="132" fillId="60" borderId="34" applyNumberFormat="0" applyFont="0" applyProtection="0"/>
    <xf numFmtId="165" fontId="3" fillId="60" borderId="12" applyNumberFormat="0" applyFont="0" applyProtection="0"/>
    <xf numFmtId="184" fontId="3" fillId="60" borderId="12" applyNumberFormat="0" applyFont="0" applyProtection="0"/>
    <xf numFmtId="0" fontId="132" fillId="60" borderId="34" applyNumberFormat="0" applyFont="0" applyProtection="0"/>
    <xf numFmtId="0" fontId="132" fillId="60" borderId="34" applyNumberFormat="0" applyFont="0" applyProtection="0"/>
    <xf numFmtId="0" fontId="3" fillId="60" borderId="12" applyNumberForma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50" fillId="60" borderId="12"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10" fillId="60" borderId="34" applyNumberFormat="0" applyFont="0" applyProtection="0"/>
    <xf numFmtId="165" fontId="50" fillId="60" borderId="12" applyNumberFormat="0" applyFont="0" applyProtection="0"/>
    <xf numFmtId="0" fontId="10" fillId="60" borderId="34" applyNumberFormat="0" applyFont="0" applyProtection="0"/>
    <xf numFmtId="165" fontId="10" fillId="60" borderId="34" applyNumberFormat="0" applyFont="0" applyProtection="0"/>
    <xf numFmtId="165" fontId="50" fillId="60" borderId="12" applyNumberFormat="0" applyFont="0" applyProtection="0"/>
    <xf numFmtId="0" fontId="10" fillId="60" borderId="34" applyNumberFormat="0" applyFont="0" applyProtection="0"/>
    <xf numFmtId="165" fontId="10" fillId="60" borderId="34" applyNumberFormat="0" applyFont="0" applyProtection="0"/>
    <xf numFmtId="165" fontId="50" fillId="60" borderId="12"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10" fillId="60" borderId="34" applyNumberFormat="0" applyFont="0" applyProtection="0"/>
    <xf numFmtId="165" fontId="50" fillId="60" borderId="12" applyNumberFormat="0" applyProtection="0"/>
    <xf numFmtId="165" fontId="3" fillId="60" borderId="12" applyNumberFormat="0" applyFont="0" applyProtection="0"/>
    <xf numFmtId="0" fontId="10" fillId="60" borderId="34" applyNumberFormat="0" applyFont="0" applyProtection="0"/>
    <xf numFmtId="0" fontId="10" fillId="60" borderId="34" applyNumberFormat="0" applyFont="0" applyProtection="0"/>
    <xf numFmtId="165" fontId="10" fillId="60" borderId="34" applyNumberFormat="0" applyFont="0" applyProtection="0"/>
    <xf numFmtId="165" fontId="50" fillId="60" borderId="12" applyNumberFormat="0" applyFont="0" applyProtection="0"/>
    <xf numFmtId="165" fontId="50" fillId="60" borderId="12" applyNumberFormat="0" applyFont="0" applyProtection="0"/>
    <xf numFmtId="165" fontId="50" fillId="60" borderId="12" applyNumberFormat="0" applyFont="0" applyProtection="0"/>
    <xf numFmtId="165" fontId="50" fillId="60" borderId="12" applyNumberFormat="0" applyFont="0" applyProtection="0"/>
    <xf numFmtId="0" fontId="10" fillId="60" borderId="34" applyNumberFormat="0" applyFont="0" applyProtection="0"/>
    <xf numFmtId="165" fontId="10" fillId="60" borderId="34" applyNumberFormat="0" applyFont="0" applyProtection="0"/>
    <xf numFmtId="165" fontId="50" fillId="60" borderId="12" applyNumberFormat="0" applyFont="0" applyProtection="0"/>
    <xf numFmtId="165" fontId="50" fillId="60" borderId="12" applyNumberFormat="0" applyFont="0" applyProtection="0"/>
    <xf numFmtId="165" fontId="50" fillId="60" borderId="12" applyNumberFormat="0" applyFont="0" applyProtection="0"/>
    <xf numFmtId="165" fontId="50" fillId="60" borderId="12" applyNumberFormat="0" applyFont="0" applyProtection="0"/>
    <xf numFmtId="0" fontId="10" fillId="60" borderId="34" applyNumberFormat="0" applyFont="0" applyProtection="0"/>
    <xf numFmtId="165" fontId="10" fillId="60" borderId="34" applyNumberFormat="0" applyFont="0" applyProtection="0"/>
    <xf numFmtId="165" fontId="50" fillId="60" borderId="12" applyNumberFormat="0" applyFont="0" applyProtection="0"/>
    <xf numFmtId="165" fontId="50" fillId="60" borderId="12" applyNumberFormat="0" applyFont="0" applyProtection="0"/>
    <xf numFmtId="165" fontId="50" fillId="60" borderId="12" applyNumberFormat="0" applyFont="0" applyProtection="0"/>
    <xf numFmtId="165" fontId="50" fillId="60" borderId="12" applyNumberFormat="0" applyFont="0" applyProtection="0"/>
    <xf numFmtId="0" fontId="10" fillId="60" borderId="34" applyNumberFormat="0" applyFont="0" applyProtection="0"/>
    <xf numFmtId="165" fontId="10" fillId="60" borderId="34" applyNumberFormat="0" applyFont="0" applyProtection="0"/>
    <xf numFmtId="165" fontId="50" fillId="60" borderId="12" applyNumberFormat="0" applyProtection="0"/>
    <xf numFmtId="165" fontId="3" fillId="60" borderId="12" applyNumberFormat="0" applyFont="0" applyProtection="0"/>
    <xf numFmtId="0" fontId="10" fillId="60" borderId="34" applyNumberFormat="0" applyFont="0" applyProtection="0"/>
    <xf numFmtId="165" fontId="10" fillId="60" borderId="34" applyNumberFormat="0" applyFont="0" applyProtection="0"/>
    <xf numFmtId="165" fontId="50" fillId="60" borderId="12" applyNumberFormat="0" applyProtection="0"/>
    <xf numFmtId="0" fontId="10" fillId="60" borderId="34" applyNumberFormat="0" applyFont="0" applyProtection="0"/>
    <xf numFmtId="165" fontId="10" fillId="60" borderId="34" applyNumberFormat="0" applyFont="0" applyProtection="0"/>
    <xf numFmtId="165" fontId="50" fillId="60" borderId="12" applyNumberFormat="0" applyProtection="0"/>
    <xf numFmtId="0" fontId="10" fillId="60" borderId="34" applyNumberFormat="0" applyFont="0" applyProtection="0"/>
    <xf numFmtId="165" fontId="10" fillId="60" borderId="34" applyNumberFormat="0" applyFont="0" applyProtection="0"/>
    <xf numFmtId="0" fontId="132" fillId="60" borderId="34" applyNumberFormat="0" applyFont="0" applyProtection="0"/>
    <xf numFmtId="0" fontId="132" fillId="60" borderId="34" applyNumberFormat="0" applyFont="0" applyProtection="0"/>
    <xf numFmtId="0"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12" applyNumberFormat="0" applyFont="0" applyProtection="0"/>
    <xf numFmtId="165" fontId="10" fillId="60" borderId="12" applyNumberFormat="0" applyFont="0" applyProtection="0"/>
    <xf numFmtId="165" fontId="3" fillId="60" borderId="12"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10" fillId="60" borderId="34" applyNumberFormat="0" applyFont="0" applyProtection="0"/>
    <xf numFmtId="165" fontId="3" fillId="60" borderId="12" applyNumberFormat="0" applyFont="0" applyProtection="0"/>
    <xf numFmtId="0" fontId="10" fillId="60" borderId="34" applyNumberFormat="0" applyFont="0" applyProtection="0"/>
    <xf numFmtId="165" fontId="10" fillId="60" borderId="34" applyNumberFormat="0" applyFont="0" applyProtection="0"/>
    <xf numFmtId="165" fontId="3" fillId="60" borderId="12"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3" fillId="60" borderId="12" applyNumberFormat="0" applyFont="0" applyProtection="0"/>
    <xf numFmtId="0"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12" applyNumberFormat="0" applyFont="0" applyProtection="0"/>
    <xf numFmtId="165" fontId="10" fillId="60" borderId="12"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10" fillId="60" borderId="34" applyNumberFormat="0" applyFont="0" applyProtection="0"/>
    <xf numFmtId="165" fontId="3" fillId="60" borderId="12"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12" applyNumberFormat="0" applyFont="0" applyProtection="0"/>
    <xf numFmtId="165" fontId="10" fillId="60" borderId="12" applyNumberFormat="0" applyFont="0" applyProtection="0"/>
    <xf numFmtId="165" fontId="3" fillId="60" borderId="12"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10" fillId="60" borderId="34" applyNumberFormat="0" applyFont="0" applyProtection="0"/>
    <xf numFmtId="165" fontId="3" fillId="60" borderId="12"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0" fontId="10" fillId="60" borderId="34" applyNumberFormat="0" applyFont="0" applyProtection="0"/>
    <xf numFmtId="165" fontId="10" fillId="60" borderId="34" applyNumberFormat="0" applyFont="0" applyProtection="0"/>
    <xf numFmtId="165" fontId="3" fillId="60" borderId="12" applyNumberFormat="0" applyFont="0" applyProtection="0"/>
    <xf numFmtId="9" fontId="3" fillId="0" borderId="0" applyFill="0" applyBorder="0" applyProtection="0"/>
    <xf numFmtId="9" fontId="3" fillId="0" borderId="0" applyFont="0" applyFill="0" applyBorder="0" applyProtection="0"/>
    <xf numFmtId="9" fontId="3" fillId="0" borderId="0" applyFont="0" applyFill="0" applyBorder="0" applyProtection="0"/>
    <xf numFmtId="9" fontId="10" fillId="0" borderId="0" applyFont="0" applyFill="0" applyBorder="0" applyProtection="0"/>
    <xf numFmtId="9" fontId="10" fillId="0" borderId="0" applyFont="0" applyFill="0" applyBorder="0" applyProtection="0"/>
    <xf numFmtId="9" fontId="3" fillId="0" borderId="0" applyFill="0" applyBorder="0" applyProtection="0"/>
    <xf numFmtId="9" fontId="3" fillId="0" borderId="0" applyFont="0" applyFill="0" applyBorder="0" applyProtection="0"/>
    <xf numFmtId="9" fontId="10" fillId="0" borderId="0" applyFont="0" applyFill="0" applyBorder="0" applyProtection="0"/>
    <xf numFmtId="9" fontId="10" fillId="0" borderId="0" applyFont="0" applyFill="0" applyBorder="0" applyProtection="0"/>
    <xf numFmtId="9" fontId="3" fillId="0" borderId="0" applyFill="0" applyBorder="0" applyProtection="0"/>
    <xf numFmtId="9" fontId="10" fillId="0" borderId="0" applyFont="0" applyFill="0" applyBorder="0" applyProtection="0"/>
    <xf numFmtId="9" fontId="10" fillId="0" borderId="0" applyFont="0" applyFill="0" applyBorder="0" applyProtection="0"/>
    <xf numFmtId="9" fontId="3" fillId="0" borderId="0" applyFill="0" applyBorder="0" applyProtection="0"/>
    <xf numFmtId="9" fontId="10" fillId="0" borderId="0" applyFont="0" applyFill="0" applyBorder="0" applyProtection="0"/>
    <xf numFmtId="9" fontId="10" fillId="0" borderId="0" applyFont="0" applyFill="0" applyBorder="0" applyProtection="0"/>
    <xf numFmtId="9" fontId="3" fillId="0" borderId="0" applyFill="0" applyBorder="0" applyProtection="0"/>
    <xf numFmtId="9" fontId="10" fillId="0" borderId="0" applyFont="0" applyFill="0" applyBorder="0" applyProtection="0"/>
    <xf numFmtId="9" fontId="10" fillId="0" borderId="0" applyFont="0" applyFill="0" applyBorder="0" applyProtection="0"/>
    <xf numFmtId="9" fontId="102" fillId="0" borderId="0" applyFont="0" applyFill="0" applyBorder="0" applyProtection="0"/>
    <xf numFmtId="9" fontId="10" fillId="0" borderId="0" applyFont="0" applyFill="0" applyBorder="0" applyProtection="0"/>
    <xf numFmtId="9" fontId="10"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3" fillId="0" borderId="0" applyFill="0" applyBorder="0" applyProtection="0"/>
    <xf numFmtId="9" fontId="3" fillId="0" borderId="0" applyFill="0" applyBorder="0" applyProtection="0"/>
    <xf numFmtId="9" fontId="50" fillId="0" borderId="0" applyFill="0" applyBorder="0" applyProtection="0"/>
    <xf numFmtId="9" fontId="3" fillId="0" borderId="0" applyFont="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3" fillId="0" borderId="0" applyFill="0" applyBorder="0" applyProtection="0"/>
    <xf numFmtId="9" fontId="10" fillId="0" borderId="0" applyFont="0" applyFill="0" applyBorder="0" applyProtection="0"/>
    <xf numFmtId="9" fontId="4" fillId="0" borderId="0" applyFill="0" applyBorder="0" applyProtection="0"/>
    <xf numFmtId="9" fontId="4" fillId="0" borderId="0" applyFill="0" applyBorder="0" applyProtection="0"/>
    <xf numFmtId="9" fontId="50" fillId="0" borderId="0" applyFill="0" applyBorder="0" applyProtection="0"/>
    <xf numFmtId="9" fontId="50" fillId="0" borderId="0" applyFill="0" applyBorder="0" applyProtection="0"/>
    <xf numFmtId="9" fontId="10" fillId="0" borderId="0" applyFont="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3" fillId="0" borderId="0" applyFont="0" applyFill="0" applyBorder="0" applyProtection="0"/>
    <xf numFmtId="9" fontId="3" fillId="0" borderId="0" applyFont="0" applyFill="0" applyBorder="0" applyProtection="0"/>
    <xf numFmtId="9" fontId="132" fillId="0" borderId="0" applyFont="0" applyFill="0" applyBorder="0" applyProtection="0"/>
    <xf numFmtId="9" fontId="10" fillId="0" borderId="0" applyFont="0" applyFill="0" applyBorder="0" applyProtection="0"/>
    <xf numFmtId="9" fontId="3" fillId="0" borderId="0" applyFill="0" applyBorder="0" applyProtection="0"/>
    <xf numFmtId="9" fontId="10" fillId="0" borderId="0" applyFont="0" applyFill="0" applyBorder="0" applyProtection="0"/>
    <xf numFmtId="9" fontId="50" fillId="0" borderId="0" applyFill="0" applyBorder="0" applyProtection="0"/>
    <xf numFmtId="9" fontId="10" fillId="0" borderId="0" applyFont="0" applyFill="0" applyBorder="0" applyProtection="0"/>
    <xf numFmtId="9" fontId="3" fillId="0" borderId="0" applyFill="0" applyBorder="0" applyProtection="0"/>
    <xf numFmtId="9" fontId="10" fillId="0" borderId="0" applyFont="0" applyFill="0" applyBorder="0" applyProtection="0"/>
    <xf numFmtId="9" fontId="50" fillId="0" borderId="0" applyFill="0" applyBorder="0" applyProtection="0"/>
    <xf numFmtId="9" fontId="10" fillId="0" borderId="0" applyFont="0" applyFill="0" applyBorder="0" applyProtection="0"/>
    <xf numFmtId="9" fontId="3" fillId="0" borderId="0" applyFill="0" applyBorder="0" applyProtection="0"/>
    <xf numFmtId="9" fontId="50" fillId="0" borderId="0" applyFill="0" applyBorder="0" applyProtection="0"/>
    <xf numFmtId="9" fontId="132" fillId="0" borderId="0" applyFont="0" applyFill="0" applyBorder="0" applyProtection="0"/>
    <xf numFmtId="9" fontId="3" fillId="0" borderId="0" applyFill="0" applyBorder="0" applyProtection="0"/>
    <xf numFmtId="9" fontId="50" fillId="0" borderId="0" applyFill="0" applyBorder="0" applyProtection="0"/>
    <xf numFmtId="9" fontId="4" fillId="0" borderId="0" applyFill="0" applyBorder="0" applyProtection="0"/>
    <xf numFmtId="9" fontId="3" fillId="0" borderId="0" applyFill="0" applyBorder="0" applyProtection="0"/>
    <xf numFmtId="9" fontId="50" fillId="0" borderId="0" applyFill="0" applyBorder="0" applyProtection="0"/>
    <xf numFmtId="9" fontId="3" fillId="0" borderId="0" applyFill="0" applyBorder="0" applyProtection="0"/>
    <xf numFmtId="9" fontId="50" fillId="0" borderId="0" applyFill="0" applyBorder="0" applyProtection="0"/>
    <xf numFmtId="9" fontId="3" fillId="0" borderId="0" applyFill="0" applyBorder="0" applyProtection="0"/>
    <xf numFmtId="9" fontId="50" fillId="0" borderId="0" applyFill="0" applyBorder="0" applyProtection="0"/>
    <xf numFmtId="9" fontId="3"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ill="0" applyBorder="0" applyProtection="0"/>
    <xf numFmtId="9" fontId="50" fillId="0" borderId="0" applyFont="0" applyFill="0" applyBorder="0" applyProtection="0"/>
    <xf numFmtId="9" fontId="3" fillId="0" borderId="0" applyFont="0" applyFill="0" applyBorder="0" applyProtection="0"/>
    <xf numFmtId="9" fontId="50" fillId="0" borderId="0" applyFill="0" applyBorder="0" applyProtection="0"/>
    <xf numFmtId="9" fontId="10" fillId="0" borderId="0" applyFont="0" applyFill="0" applyBorder="0" applyProtection="0"/>
    <xf numFmtId="9" fontId="3" fillId="0" borderId="0" applyFont="0" applyFill="0" applyBorder="0" applyProtection="0"/>
    <xf numFmtId="9" fontId="50" fillId="0" borderId="0" applyFill="0" applyBorder="0" applyProtection="0"/>
    <xf numFmtId="9" fontId="3" fillId="0" borderId="0" applyFont="0" applyFill="0" applyBorder="0" applyProtection="0"/>
    <xf numFmtId="9" fontId="50" fillId="0" borderId="0" applyFill="0" applyBorder="0" applyProtection="0"/>
    <xf numFmtId="9" fontId="3" fillId="0" borderId="0" applyFont="0" applyFill="0" applyBorder="0" applyProtection="0"/>
    <xf numFmtId="9" fontId="50" fillId="0" borderId="0" applyFill="0" applyBorder="0" applyProtection="0"/>
    <xf numFmtId="9" fontId="10" fillId="0" borderId="0" applyFont="0" applyFill="0" applyBorder="0" applyProtection="0"/>
    <xf numFmtId="9" fontId="10" fillId="0" borderId="0" applyFont="0" applyFill="0" applyBorder="0" applyProtection="0"/>
    <xf numFmtId="9" fontId="50" fillId="0" borderId="0" applyFill="0" applyBorder="0" applyProtection="0"/>
    <xf numFmtId="9" fontId="10" fillId="0" borderId="0" applyFont="0" applyFill="0" applyBorder="0" applyProtection="0"/>
    <xf numFmtId="9" fontId="50" fillId="0" borderId="0" applyFill="0" applyBorder="0" applyProtection="0"/>
    <xf numFmtId="9" fontId="4" fillId="0" borderId="0" applyFill="0" applyBorder="0" applyProtection="0"/>
    <xf numFmtId="9" fontId="50" fillId="0" borderId="0" applyFill="0" applyBorder="0" applyProtection="0"/>
    <xf numFmtId="9" fontId="50" fillId="0" borderId="0" applyFill="0" applyBorder="0" applyProtection="0"/>
    <xf numFmtId="9" fontId="3" fillId="0" borderId="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3"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4" fillId="0" borderId="0" applyFill="0" applyBorder="0" applyProtection="0"/>
    <xf numFmtId="9" fontId="10" fillId="0" borderId="0" applyFont="0" applyFill="0" applyBorder="0" applyProtection="0"/>
    <xf numFmtId="9" fontId="3" fillId="0" borderId="0" applyFont="0" applyFill="0" applyBorder="0" applyProtection="0"/>
    <xf numFmtId="9" fontId="10" fillId="0" borderId="0" applyFont="0" applyFill="0" applyBorder="0" applyProtection="0"/>
    <xf numFmtId="9" fontId="3" fillId="0" borderId="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0" fillId="0" borderId="0" applyFont="0" applyFill="0" applyBorder="0" applyProtection="0"/>
    <xf numFmtId="9" fontId="10"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132" fillId="0" borderId="0" applyFont="0" applyFill="0" applyBorder="0" applyProtection="0"/>
    <xf numFmtId="9" fontId="3" fillId="0" borderId="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3" fillId="0" borderId="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3" fillId="0" borderId="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3" fillId="0" borderId="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9" fontId="10" fillId="0" borderId="0" applyFont="0" applyFill="0" applyBorder="0" applyProtection="0"/>
    <xf numFmtId="0" fontId="114" fillId="0" borderId="11"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165" fontId="3" fillId="0" borderId="11"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165" fontId="115" fillId="0" borderId="35" applyNumberFormat="0" applyFill="0" applyProtection="0"/>
    <xf numFmtId="165" fontId="3" fillId="0" borderId="11" applyNumberFormat="0" applyFill="0" applyProtection="0"/>
    <xf numFmtId="0" fontId="115" fillId="0" borderId="35" applyNumberFormat="0" applyFill="0" applyProtection="0"/>
    <xf numFmtId="0" fontId="115" fillId="0" borderId="35" applyNumberFormat="0" applyFill="0" applyProtection="0"/>
    <xf numFmtId="165" fontId="115" fillId="0" borderId="35" applyNumberFormat="0" applyFill="0" applyProtection="0"/>
    <xf numFmtId="165" fontId="3" fillId="0" borderId="11" applyNumberFormat="0" applyFill="0" applyProtection="0"/>
    <xf numFmtId="0" fontId="115" fillId="0" borderId="35" applyNumberFormat="0" applyFill="0" applyProtection="0"/>
    <xf numFmtId="165" fontId="115" fillId="0" borderId="35" applyNumberFormat="0" applyFill="0" applyProtection="0"/>
    <xf numFmtId="165" fontId="3" fillId="0" borderId="11" applyNumberFormat="0" applyFill="0" applyProtection="0"/>
    <xf numFmtId="0" fontId="115" fillId="0" borderId="35" applyNumberFormat="0" applyFill="0" applyProtection="0"/>
    <xf numFmtId="165" fontId="115" fillId="0" borderId="35" applyNumberFormat="0" applyFill="0" applyProtection="0"/>
    <xf numFmtId="165" fontId="3" fillId="0" borderId="11"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165" fontId="115" fillId="0" borderId="35" applyNumberFormat="0" applyFill="0" applyProtection="0"/>
    <xf numFmtId="165" fontId="34" fillId="0" borderId="11"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115" fillId="0" borderId="35" applyNumberFormat="0" applyFill="0" applyProtection="0"/>
    <xf numFmtId="165" fontId="115" fillId="0" borderId="35"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0" fontId="34" fillId="0" borderId="11" applyNumberFormat="0" applyFill="0" applyProtection="0"/>
    <xf numFmtId="165" fontId="34" fillId="0" borderId="11" applyNumberFormat="0" applyFill="0" applyProtection="0"/>
    <xf numFmtId="169" fontId="115" fillId="0" borderId="35" applyNumberFormat="0" applyFill="0" applyProtection="0"/>
    <xf numFmtId="0" fontId="38" fillId="0" borderId="0"/>
    <xf numFmtId="0" fontId="1" fillId="0" borderId="0"/>
    <xf numFmtId="38" fontId="46" fillId="0" borderId="0">
      <alignment vertical="top"/>
    </xf>
    <xf numFmtId="0" fontId="1" fillId="0" borderId="0"/>
    <xf numFmtId="165" fontId="50"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1" fillId="0" borderId="0"/>
    <xf numFmtId="0" fontId="1" fillId="0" borderId="0"/>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0" fontId="1" fillId="0" borderId="0"/>
    <xf numFmtId="165" fontId="1" fillId="0" borderId="0"/>
    <xf numFmtId="0" fontId="4" fillId="0" borderId="0"/>
    <xf numFmtId="165" fontId="50" fillId="0" borderId="0"/>
    <xf numFmtId="0" fontId="4" fillId="0" borderId="0"/>
    <xf numFmtId="0" fontId="1" fillId="0" borderId="0"/>
    <xf numFmtId="165" fontId="1" fillId="0" borderId="0"/>
    <xf numFmtId="0" fontId="1" fillId="0" borderId="0"/>
    <xf numFmtId="165" fontId="1" fillId="0" borderId="0"/>
    <xf numFmtId="0" fontId="1" fillId="0" borderId="0"/>
    <xf numFmtId="165" fontId="1" fillId="0" borderId="0"/>
    <xf numFmtId="0" fontId="1" fillId="0" borderId="0"/>
    <xf numFmtId="165" fontId="1" fillId="0" borderId="0"/>
    <xf numFmtId="0" fontId="1" fillId="0" borderId="0"/>
    <xf numFmtId="165" fontId="1" fillId="0" borderId="0"/>
    <xf numFmtId="165" fontId="50" fillId="0" borderId="0"/>
    <xf numFmtId="38" fontId="46" fillId="0" borderId="0">
      <alignment vertical="top"/>
    </xf>
    <xf numFmtId="0" fontId="4" fillId="0" borderId="0"/>
    <xf numFmtId="0" fontId="1" fillId="0" borderId="0"/>
    <xf numFmtId="165" fontId="1" fillId="0" borderId="0"/>
    <xf numFmtId="38" fontId="46" fillId="0" borderId="0">
      <alignment vertical="top"/>
    </xf>
    <xf numFmtId="0" fontId="4" fillId="0" borderId="0"/>
    <xf numFmtId="0" fontId="1" fillId="0" borderId="0"/>
    <xf numFmtId="165" fontId="1" fillId="0" borderId="0"/>
    <xf numFmtId="38" fontId="46" fillId="0" borderId="0">
      <alignment vertical="top"/>
    </xf>
    <xf numFmtId="38" fontId="46" fillId="0" borderId="0">
      <alignment vertical="top"/>
    </xf>
    <xf numFmtId="0" fontId="1" fillId="0" borderId="0"/>
    <xf numFmtId="165" fontId="1" fillId="0" borderId="0"/>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165" fontId="4" fillId="0" borderId="0"/>
    <xf numFmtId="38" fontId="46" fillId="0" borderId="0">
      <alignment vertical="top"/>
    </xf>
    <xf numFmtId="165" fontId="4" fillId="0" borderId="0"/>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0" fontId="1" fillId="0" borderId="0"/>
    <xf numFmtId="0" fontId="1" fillId="0" borderId="0"/>
    <xf numFmtId="165" fontId="1" fillId="0" borderId="0"/>
    <xf numFmtId="165" fontId="50" fillId="0" borderId="0"/>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0" fontId="1" fillId="0" borderId="0"/>
    <xf numFmtId="0" fontId="1" fillId="0" borderId="0"/>
    <xf numFmtId="165" fontId="1" fillId="0" borderId="0"/>
    <xf numFmtId="165" fontId="50" fillId="0" borderId="0"/>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0" fontId="1" fillId="0" borderId="0"/>
    <xf numFmtId="165" fontId="1" fillId="0" borderId="0"/>
    <xf numFmtId="165" fontId="50" fillId="0" borderId="0"/>
    <xf numFmtId="38" fontId="46" fillId="0" borderId="0">
      <alignment vertical="top"/>
    </xf>
    <xf numFmtId="38" fontId="46" fillId="0" borderId="0">
      <alignment vertical="top"/>
    </xf>
    <xf numFmtId="38" fontId="46" fillId="0" borderId="0">
      <alignment vertical="top"/>
    </xf>
    <xf numFmtId="38" fontId="46" fillId="0" borderId="0">
      <alignment vertical="top"/>
    </xf>
    <xf numFmtId="38" fontId="46" fillId="0" borderId="0">
      <alignment vertical="top"/>
    </xf>
    <xf numFmtId="0" fontId="1" fillId="0" borderId="0"/>
    <xf numFmtId="165" fontId="1" fillId="0" borderId="0"/>
    <xf numFmtId="165" fontId="1" fillId="0" borderId="0"/>
    <xf numFmtId="0" fontId="4" fillId="0" borderId="0"/>
    <xf numFmtId="165" fontId="4"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50" fillId="0" borderId="0"/>
    <xf numFmtId="38" fontId="46" fillId="0" borderId="0">
      <alignment vertical="top"/>
    </xf>
    <xf numFmtId="165" fontId="50" fillId="0" borderId="0"/>
    <xf numFmtId="0" fontId="116"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165" fontId="3"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165" fontId="117" fillId="0" borderId="0" applyNumberFormat="0" applyFill="0" applyBorder="0" applyProtection="0"/>
    <xf numFmtId="165" fontId="12" fillId="0" borderId="0" applyNumberFormat="0" applyFill="0" applyBorder="0" applyProtection="0"/>
    <xf numFmtId="0"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165" fontId="3"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165" fontId="3"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165" fontId="3"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165" fontId="117" fillId="0" borderId="0" applyNumberFormat="0" applyFill="0" applyBorder="0" applyProtection="0"/>
    <xf numFmtId="165" fontId="62"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117" fillId="0" borderId="0" applyNumberFormat="0" applyFill="0" applyBorder="0" applyProtection="0"/>
    <xf numFmtId="165" fontId="117"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0" fontId="62" fillId="0" borderId="0" applyNumberFormat="0" applyFill="0" applyBorder="0" applyProtection="0"/>
    <xf numFmtId="165" fontId="62" fillId="0" borderId="0" applyNumberFormat="0" applyFill="0" applyBorder="0" applyProtection="0"/>
    <xf numFmtId="169" fontId="117" fillId="0" borderId="0" applyNumberFormat="0" applyFill="0" applyBorder="0" applyProtection="0"/>
    <xf numFmtId="49" fontId="93" fillId="0" borderId="0">
      <alignment horizontal="center"/>
    </xf>
    <xf numFmtId="49" fontId="118" fillId="0" borderId="0">
      <alignment horizontal="center"/>
    </xf>
    <xf numFmtId="186" fontId="3" fillId="0" borderId="0" applyFont="0" applyFill="0" applyBorder="0" applyProtection="0"/>
    <xf numFmtId="187" fontId="3" fillId="0" borderId="0" applyFont="0" applyFill="0" applyBorder="0" applyProtection="0"/>
    <xf numFmtId="173" fontId="132" fillId="0" borderId="0" applyFont="0" applyFill="0" applyBorder="0" applyProtection="0"/>
    <xf numFmtId="188" fontId="10" fillId="0" borderId="0" applyFont="0" applyFill="0" applyBorder="0" applyProtection="0"/>
    <xf numFmtId="188" fontId="10" fillId="0" borderId="0" applyFont="0" applyFill="0" applyBorder="0" applyProtection="0"/>
    <xf numFmtId="188" fontId="10" fillId="0" borderId="0" applyFont="0" applyFill="0" applyBorder="0" applyProtection="0"/>
    <xf numFmtId="188" fontId="10" fillId="0" borderId="0" applyFont="0" applyFill="0" applyBorder="0" applyProtection="0"/>
    <xf numFmtId="177" fontId="3" fillId="0" borderId="0" applyFont="0" applyFill="0" applyBorder="0" applyProtection="0"/>
    <xf numFmtId="189" fontId="3" fillId="0" borderId="0" applyFill="0" applyBorder="0" applyProtection="0"/>
    <xf numFmtId="190" fontId="3"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89" fontId="3" fillId="0" borderId="0" applyFill="0" applyBorder="0" applyProtection="0"/>
    <xf numFmtId="190"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89" fontId="3" fillId="0" borderId="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89" fontId="3"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89" fontId="3" fillId="0" borderId="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89" fontId="3"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90" fontId="3"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90"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89" fontId="3" fillId="0" borderId="0" applyFill="0" applyBorder="0" applyProtection="0"/>
    <xf numFmtId="189" fontId="3" fillId="0" borderId="0" applyFill="0" applyBorder="0" applyProtection="0"/>
    <xf numFmtId="189" fontId="4" fillId="0" borderId="0" applyFill="0" applyBorder="0" applyProtection="0"/>
    <xf numFmtId="190" fontId="3" fillId="0" borderId="0" applyFont="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89" fontId="3" fillId="0" borderId="0" applyFill="0" applyBorder="0" applyProtection="0"/>
    <xf numFmtId="189" fontId="4" fillId="0" borderId="0" applyFill="0" applyBorder="0" applyProtection="0"/>
    <xf numFmtId="174" fontId="4" fillId="0" borderId="0" applyFill="0" applyBorder="0" applyProtection="0"/>
    <xf numFmtId="189" fontId="4" fillId="0" borderId="0" applyFill="0" applyBorder="0" applyProtection="0"/>
    <xf numFmtId="174"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74" fontId="3" fillId="0" borderId="0" applyFont="0" applyFill="0" applyBorder="0" applyProtection="0"/>
    <xf numFmtId="174" fontId="4" fillId="0" borderId="0" applyFill="0" applyBorder="0" applyProtection="0"/>
    <xf numFmtId="174" fontId="4" fillId="0" borderId="0" applyFill="0" applyBorder="0" applyProtection="0"/>
    <xf numFmtId="173" fontId="96" fillId="0" borderId="0" applyFont="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3" fontId="96" fillId="0" borderId="0" applyFont="0" applyFill="0" applyBorder="0" applyProtection="0"/>
    <xf numFmtId="173" fontId="96" fillId="0" borderId="0" applyFont="0" applyFill="0" applyBorder="0" applyProtection="0"/>
    <xf numFmtId="173" fontId="96" fillId="0" borderId="0" applyFont="0" applyFill="0" applyBorder="0" applyProtection="0"/>
    <xf numFmtId="174" fontId="102" fillId="0" borderId="0" applyFont="0" applyFill="0" applyBorder="0" applyProtection="0"/>
    <xf numFmtId="173" fontId="3" fillId="0" borderId="0" applyFont="0" applyFill="0" applyBorder="0" applyProtection="0"/>
    <xf numFmtId="189" fontId="50" fillId="0" borderId="0" applyFill="0" applyBorder="0" applyProtection="0"/>
    <xf numFmtId="174" fontId="4" fillId="0" borderId="0" applyFill="0" applyBorder="0" applyProtection="0"/>
    <xf numFmtId="189" fontId="4" fillId="0" borderId="0" applyFill="0" applyBorder="0" applyProtection="0"/>
    <xf numFmtId="189" fontId="50" fillId="0" borderId="0" applyFill="0" applyBorder="0" applyProtection="0"/>
    <xf numFmtId="189" fontId="4" fillId="0" borderId="0" applyFill="0" applyBorder="0" applyProtection="0"/>
    <xf numFmtId="174" fontId="4" fillId="0" borderId="0" applyFill="0" applyBorder="0" applyProtection="0"/>
    <xf numFmtId="189" fontId="4" fillId="0" borderId="0" applyFill="0" applyBorder="0" applyProtection="0"/>
    <xf numFmtId="174" fontId="4" fillId="0" borderId="0" applyFill="0" applyBorder="0" applyProtection="0"/>
    <xf numFmtId="189" fontId="4" fillId="0" borderId="0" applyFill="0" applyBorder="0" applyProtection="0"/>
    <xf numFmtId="174" fontId="4" fillId="0" borderId="0" applyFill="0" applyBorder="0" applyProtection="0"/>
    <xf numFmtId="189" fontId="4" fillId="0" borderId="0" applyFill="0" applyBorder="0" applyProtection="0"/>
    <xf numFmtId="174" fontId="4" fillId="0" borderId="0" applyFill="0" applyBorder="0" applyProtection="0"/>
    <xf numFmtId="189" fontId="4" fillId="0" borderId="0" applyFill="0" applyBorder="0" applyProtection="0"/>
    <xf numFmtId="174" fontId="4" fillId="0" borderId="0" applyFill="0" applyBorder="0" applyProtection="0"/>
    <xf numFmtId="189" fontId="4" fillId="0" borderId="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89" fontId="3"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65" fontId="3" fillId="0" borderId="0" applyFont="0" applyFill="0" applyBorder="0" applyProtection="0"/>
    <xf numFmtId="189" fontId="4" fillId="0" borderId="0" applyFill="0" applyBorder="0" applyProtection="0"/>
    <xf numFmtId="173" fontId="96" fillId="0" borderId="0" applyFont="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74" fontId="102" fillId="0" borderId="0" applyFont="0" applyFill="0" applyBorder="0" applyProtection="0"/>
    <xf numFmtId="174" fontId="102" fillId="0" borderId="0" applyFont="0" applyFill="0" applyBorder="0" applyProtection="0"/>
    <xf numFmtId="174" fontId="10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96" fillId="0" borderId="0" applyFont="0" applyFill="0" applyBorder="0" applyProtection="0"/>
    <xf numFmtId="189" fontId="3"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65" fontId="3" fillId="0" borderId="0" applyFont="0" applyFill="0" applyBorder="0" applyProtection="0"/>
    <xf numFmtId="189" fontId="4" fillId="0" borderId="0" applyFill="0" applyBorder="0" applyProtection="0"/>
    <xf numFmtId="173" fontId="96" fillId="0" borderId="0" applyFont="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64" fontId="4" fillId="0" borderId="0" applyFill="0" applyBorder="0" applyProtection="0"/>
    <xf numFmtId="165" fontId="3" fillId="0" borderId="0" applyFont="0" applyFill="0" applyBorder="0" applyProtection="0"/>
    <xf numFmtId="174" fontId="96" fillId="0" borderId="0" applyFont="0" applyFill="0" applyBorder="0" applyProtection="0"/>
    <xf numFmtId="189" fontId="3"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74" fontId="132" fillId="0" borderId="0" applyFont="0" applyFill="0" applyBorder="0" applyProtection="0"/>
    <xf numFmtId="189" fontId="4" fillId="0" borderId="0" applyFill="0" applyBorder="0" applyProtection="0"/>
    <xf numFmtId="174" fontId="132" fillId="0" borderId="0" applyFont="0" applyFill="0" applyBorder="0" applyProtection="0"/>
    <xf numFmtId="173" fontId="96" fillId="0" borderId="0" applyFont="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3"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73" fontId="96" fillId="0" borderId="0" applyFont="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3"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74" fontId="10" fillId="0" borderId="0" applyFont="0" applyFill="0" applyBorder="0" applyProtection="0"/>
    <xf numFmtId="189" fontId="4" fillId="0" borderId="0" applyFill="0" applyBorder="0" applyProtection="0"/>
    <xf numFmtId="174" fontId="10" fillId="0" borderId="0" applyFont="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4" fillId="0" borderId="0" applyFill="0" applyBorder="0" applyProtection="0"/>
    <xf numFmtId="189" fontId="3" fillId="0" borderId="0" applyFill="0" applyBorder="0" applyProtection="0"/>
    <xf numFmtId="189" fontId="4" fillId="0" borderId="0" applyFill="0" applyBorder="0" applyProtection="0"/>
    <xf numFmtId="189" fontId="3" fillId="0" borderId="0" applyFill="0" applyBorder="0" applyProtection="0"/>
    <xf numFmtId="189" fontId="4" fillId="0" borderId="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89" fontId="3" fillId="0" borderId="0" applyFill="0" applyBorder="0" applyProtection="0"/>
    <xf numFmtId="174" fontId="119" fillId="0" borderId="0" applyFont="0" applyFill="0" applyBorder="0" applyProtection="0"/>
    <xf numFmtId="174" fontId="4" fillId="0" borderId="0" applyFill="0" applyBorder="0" applyProtection="0"/>
    <xf numFmtId="174" fontId="4" fillId="0" borderId="0" applyFill="0" applyBorder="0" applyProtection="0"/>
    <xf numFmtId="174" fontId="10" fillId="0" borderId="0" applyFont="0" applyFill="0" applyBorder="0" applyProtection="0"/>
    <xf numFmtId="173" fontId="10" fillId="0" borderId="0" applyFont="0" applyFill="0" applyBorder="0" applyProtection="0"/>
    <xf numFmtId="174" fontId="4" fillId="0" borderId="0" applyFill="0" applyBorder="0" applyProtection="0"/>
    <xf numFmtId="174" fontId="4" fillId="0" borderId="0" applyFill="0" applyBorder="0" applyProtection="0"/>
    <xf numFmtId="173" fontId="10" fillId="0" borderId="0" applyFont="0" applyFill="0" applyBorder="0" applyProtection="0"/>
    <xf numFmtId="173" fontId="10" fillId="0" borderId="0" applyFont="0" applyFill="0" applyBorder="0" applyProtection="0"/>
    <xf numFmtId="174" fontId="4" fillId="0" borderId="0" applyFill="0" applyBorder="0" applyProtection="0"/>
    <xf numFmtId="173" fontId="10" fillId="0" borderId="0" applyFont="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3" fontId="10" fillId="0" borderId="0" applyFont="0" applyFill="0" applyBorder="0" applyProtection="0"/>
    <xf numFmtId="173" fontId="10" fillId="0" borderId="0" applyFont="0" applyFill="0" applyBorder="0" applyProtection="0"/>
    <xf numFmtId="174" fontId="119"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4" fillId="0" borderId="0" applyFill="0" applyBorder="0" applyProtection="0"/>
    <xf numFmtId="173" fontId="10" fillId="0" borderId="0" applyFont="0" applyFill="0" applyBorder="0" applyProtection="0"/>
    <xf numFmtId="173" fontId="10" fillId="0" borderId="0" applyFont="0" applyFill="0" applyBorder="0" applyProtection="0"/>
    <xf numFmtId="174" fontId="4" fillId="0" borderId="0" applyFill="0" applyBorder="0" applyProtection="0"/>
    <xf numFmtId="173" fontId="10" fillId="0" borderId="0" applyFont="0" applyFill="0" applyBorder="0" applyProtection="0"/>
    <xf numFmtId="173"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4" fillId="0" borderId="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2" fillId="0" borderId="0" applyFont="0" applyFill="0" applyBorder="0" applyProtection="0"/>
    <xf numFmtId="174" fontId="102" fillId="0" borderId="0" applyFont="0" applyFill="0" applyBorder="0" applyProtection="0"/>
    <xf numFmtId="189" fontId="3"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4" fillId="0" borderId="0" applyFill="0" applyBorder="0" applyProtection="0"/>
    <xf numFmtId="174" fontId="4" fillId="0" borderId="0" applyFill="0" applyBorder="0" applyProtection="0"/>
    <xf numFmtId="173" fontId="10" fillId="0" borderId="0" applyFont="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3" fillId="0" borderId="0" applyFont="0" applyFill="0" applyBorder="0" applyProtection="0"/>
    <xf numFmtId="174" fontId="3" fillId="0" borderId="0" applyFont="0" applyFill="0" applyBorder="0" applyProtection="0"/>
    <xf numFmtId="174" fontId="3"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89" fontId="3"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3" fillId="0" borderId="0" applyFont="0" applyFill="0" applyBorder="0" applyProtection="0"/>
    <xf numFmtId="174" fontId="3" fillId="0" borderId="0" applyFont="0" applyFill="0" applyBorder="0" applyProtection="0"/>
    <xf numFmtId="174" fontId="3" fillId="0" borderId="0" applyFont="0" applyFill="0" applyBorder="0" applyProtection="0"/>
    <xf numFmtId="174" fontId="3" fillId="0" borderId="0" applyFont="0" applyFill="0" applyBorder="0" applyProtection="0"/>
    <xf numFmtId="174" fontId="3" fillId="0" borderId="0" applyFont="0" applyFill="0" applyBorder="0" applyProtection="0"/>
    <xf numFmtId="174" fontId="3"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3"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89" fontId="3"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32"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89" fontId="3" fillId="0" borderId="0" applyFill="0" applyBorder="0" applyProtection="0"/>
    <xf numFmtId="174" fontId="4" fillId="0" borderId="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4" fillId="0" borderId="0" applyFill="0" applyBorder="0" applyProtection="0"/>
    <xf numFmtId="174" fontId="132" fillId="0" borderId="0" applyFont="0" applyFill="0" applyBorder="0" applyProtection="0"/>
    <xf numFmtId="189" fontId="3" fillId="0" borderId="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89" fontId="3" fillId="0" borderId="0" applyFill="0" applyBorder="0" applyProtection="0"/>
    <xf numFmtId="174" fontId="132"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3"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0"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174" fontId="132" fillId="0" borderId="0" applyFont="0" applyFill="0" applyBorder="0" applyProtection="0"/>
    <xf numFmtId="4" fontId="84" fillId="2" borderId="0" applyBorder="0">
      <alignment horizontal="right"/>
    </xf>
    <xf numFmtId="4" fontId="85" fillId="2" borderId="0" applyBorder="0">
      <alignment horizontal="right"/>
    </xf>
    <xf numFmtId="3" fontId="108" fillId="0" borderId="4" applyBorder="0">
      <alignment vertical="center"/>
    </xf>
    <xf numFmtId="3" fontId="108" fillId="0" borderId="4" applyBorder="0">
      <alignment vertical="center"/>
    </xf>
    <xf numFmtId="3" fontId="108" fillId="0" borderId="4" applyBorder="0">
      <alignment vertical="center"/>
    </xf>
    <xf numFmtId="3" fontId="108" fillId="0" borderId="4" applyBorder="0">
      <alignment vertical="center"/>
    </xf>
    <xf numFmtId="4" fontId="85" fillId="2" borderId="0" applyBorder="0">
      <alignment horizontal="right"/>
    </xf>
    <xf numFmtId="4" fontId="84" fillId="2" borderId="36" applyBorder="0">
      <alignment horizontal="right"/>
    </xf>
    <xf numFmtId="4" fontId="85" fillId="2" borderId="36" applyBorder="0">
      <alignment horizontal="right"/>
    </xf>
    <xf numFmtId="4" fontId="85" fillId="2" borderId="36" applyBorder="0">
      <alignment horizontal="right"/>
    </xf>
    <xf numFmtId="4" fontId="85" fillId="2" borderId="36" applyBorder="0">
      <alignment horizontal="right"/>
    </xf>
    <xf numFmtId="4" fontId="85" fillId="2" borderId="36" applyBorder="0">
      <alignment horizontal="right"/>
    </xf>
    <xf numFmtId="4" fontId="85" fillId="2" borderId="36" applyBorder="0">
      <alignment horizontal="right"/>
    </xf>
    <xf numFmtId="4" fontId="84" fillId="10" borderId="37" applyBorder="0">
      <alignment horizontal="right"/>
    </xf>
    <xf numFmtId="4" fontId="85" fillId="10" borderId="37" applyBorder="0">
      <alignment horizontal="right"/>
    </xf>
    <xf numFmtId="4" fontId="85" fillId="10" borderId="37" applyBorder="0">
      <alignment horizontal="right"/>
    </xf>
    <xf numFmtId="4" fontId="85" fillId="10" borderId="37" applyBorder="0">
      <alignment horizontal="right"/>
    </xf>
    <xf numFmtId="4" fontId="85" fillId="10" borderId="37" applyBorder="0">
      <alignment horizontal="right"/>
    </xf>
    <xf numFmtId="4" fontId="85" fillId="10" borderId="37" applyBorder="0">
      <alignment horizontal="right"/>
    </xf>
    <xf numFmtId="0" fontId="120" fillId="16"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165" fontId="3" fillId="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165" fontId="121" fillId="92" borderId="0" applyNumberFormat="0" applyBorder="0" applyProtection="0"/>
    <xf numFmtId="165" fontId="3" fillId="16" borderId="0" applyNumberFormat="0" applyBorder="0" applyProtection="0"/>
    <xf numFmtId="0" fontId="121" fillId="92" borderId="0" applyNumberFormat="0" applyBorder="0" applyProtection="0"/>
    <xf numFmtId="0" fontId="121" fillId="92" borderId="0" applyNumberFormat="0" applyBorder="0" applyProtection="0"/>
    <xf numFmtId="165" fontId="121" fillId="92" borderId="0" applyNumberFormat="0" applyBorder="0" applyProtection="0"/>
    <xf numFmtId="165" fontId="3" fillId="2" borderId="0" applyNumberFormat="0" applyBorder="0" applyProtection="0"/>
    <xf numFmtId="0" fontId="121" fillId="92" borderId="0" applyNumberFormat="0" applyBorder="0" applyProtection="0"/>
    <xf numFmtId="165" fontId="121" fillId="92" borderId="0" applyNumberFormat="0" applyBorder="0" applyProtection="0"/>
    <xf numFmtId="165" fontId="3" fillId="2" borderId="0" applyNumberFormat="0" applyBorder="0" applyProtection="0"/>
    <xf numFmtId="0" fontId="121" fillId="92" borderId="0" applyNumberFormat="0" applyBorder="0" applyProtection="0"/>
    <xf numFmtId="165" fontId="121" fillId="92" borderId="0" applyNumberFormat="0" applyBorder="0" applyProtection="0"/>
    <xf numFmtId="165" fontId="3" fillId="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121" fillId="92" borderId="0" applyNumberFormat="0" applyBorder="0" applyProtection="0"/>
    <xf numFmtId="165" fontId="121" fillId="9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0" fontId="28" fillId="2" borderId="0" applyNumberFormat="0" applyBorder="0" applyProtection="0"/>
    <xf numFmtId="165" fontId="28" fillId="2" borderId="0" applyNumberFormat="0" applyBorder="0" applyProtection="0"/>
    <xf numFmtId="169" fontId="121" fillId="92" borderId="0" applyNumberFormat="0" applyBorder="0" applyProtection="0"/>
    <xf numFmtId="167" fontId="5" fillId="0" borderId="0">
      <protection locked="0"/>
    </xf>
    <xf numFmtId="168" fontId="6" fillId="0" borderId="0">
      <protection locked="0"/>
    </xf>
    <xf numFmtId="0" fontId="3" fillId="0" borderId="4" applyBorder="0">
      <alignment horizontal="center" vertical="center" wrapText="1"/>
    </xf>
    <xf numFmtId="165" fontId="3" fillId="0" borderId="4" applyBorder="0">
      <alignment horizontal="center" vertical="center" wrapText="1"/>
    </xf>
    <xf numFmtId="165" fontId="63" fillId="0" borderId="4" applyBorder="0">
      <alignment horizontal="center" vertical="center" wrapText="1"/>
    </xf>
    <xf numFmtId="165" fontId="63" fillId="0" borderId="4" applyBorder="0">
      <alignment horizontal="center" vertical="center" wrapText="1"/>
    </xf>
    <xf numFmtId="165" fontId="63" fillId="0" borderId="4" applyBorder="0">
      <alignment horizontal="center" vertical="center" wrapText="1"/>
    </xf>
  </cellStyleXfs>
  <cellXfs count="1379">
    <xf numFmtId="0" fontId="0" fillId="0" borderId="0" xfId="0"/>
    <xf numFmtId="0" fontId="122" fillId="0" borderId="0" xfId="0" applyFont="1"/>
    <xf numFmtId="0" fontId="122" fillId="93" borderId="0" xfId="0" applyFont="1" applyFill="1"/>
    <xf numFmtId="0" fontId="123" fillId="0" borderId="0" xfId="0" applyFont="1" applyAlignment="1">
      <alignment horizontal="center" vertical="center" wrapText="1"/>
    </xf>
    <xf numFmtId="49" fontId="122" fillId="0" borderId="0" xfId="0" applyNumberFormat="1" applyFont="1" applyAlignment="1">
      <alignment horizontal="center" vertical="center"/>
    </xf>
    <xf numFmtId="0" fontId="124" fillId="0" borderId="0" xfId="23990" applyFont="1" applyAlignment="1" applyProtection="1"/>
    <xf numFmtId="0" fontId="125" fillId="0" borderId="0" xfId="0" applyFont="1" applyAlignment="1">
      <alignment horizontal="center"/>
    </xf>
    <xf numFmtId="182" fontId="122" fillId="0" borderId="0" xfId="0" applyNumberFormat="1" applyFont="1"/>
    <xf numFmtId="0" fontId="126" fillId="0" borderId="0" xfId="0" applyFont="1"/>
    <xf numFmtId="191" fontId="122" fillId="0" borderId="0" xfId="0" applyNumberFormat="1" applyFont="1"/>
    <xf numFmtId="191" fontId="122" fillId="93" borderId="0" xfId="0" applyNumberFormat="1" applyFont="1" applyFill="1"/>
    <xf numFmtId="0" fontId="123" fillId="0" borderId="0" xfId="0" applyFont="1"/>
    <xf numFmtId="0" fontId="11" fillId="0" borderId="4" xfId="58023" applyFont="1" applyBorder="1" applyAlignment="1" applyProtection="1">
      <alignment horizontal="center" vertical="center" wrapText="1"/>
      <protection locked="0"/>
    </xf>
    <xf numFmtId="49" fontId="11" fillId="0" borderId="4" xfId="58023" applyNumberFormat="1" applyFont="1" applyBorder="1" applyAlignment="1" applyProtection="1">
      <alignment horizontal="center" vertical="top" wrapText="1"/>
      <protection locked="0"/>
    </xf>
    <xf numFmtId="1" fontId="11" fillId="0" borderId="38" xfId="58023" applyNumberFormat="1" applyFont="1" applyBorder="1" applyAlignment="1" applyProtection="1">
      <alignment horizontal="center" vertical="center" wrapText="1"/>
      <protection locked="0"/>
    </xf>
    <xf numFmtId="1" fontId="11" fillId="93" borderId="38" xfId="58023" applyNumberFormat="1" applyFont="1" applyFill="1" applyBorder="1" applyAlignment="1" applyProtection="1">
      <alignment horizontal="center" vertical="center" wrapText="1"/>
      <protection locked="0"/>
    </xf>
    <xf numFmtId="49" fontId="123" fillId="0" borderId="0" xfId="0" applyNumberFormat="1" applyFont="1" applyAlignment="1">
      <alignment horizontal="center" vertical="center"/>
    </xf>
    <xf numFmtId="0" fontId="119" fillId="93" borderId="0" xfId="0" applyFont="1" applyFill="1" applyAlignment="1">
      <alignment horizontal="center" vertical="center" wrapText="1"/>
    </xf>
    <xf numFmtId="1" fontId="11" fillId="93" borderId="48" xfId="58023" applyNumberFormat="1" applyFont="1" applyFill="1" applyBorder="1" applyAlignment="1" applyProtection="1">
      <alignment horizontal="center" vertical="center" wrapText="1"/>
      <protection locked="0"/>
    </xf>
    <xf numFmtId="0" fontId="119" fillId="93" borderId="48" xfId="0" applyFont="1" applyFill="1" applyBorder="1" applyAlignment="1" applyProtection="1">
      <alignment horizontal="center" vertical="center" wrapText="1"/>
      <protection locked="0"/>
    </xf>
    <xf numFmtId="0" fontId="11" fillId="93" borderId="48" xfId="0" applyFont="1" applyFill="1" applyBorder="1" applyAlignment="1">
      <alignment horizontal="center" vertical="center" wrapText="1"/>
    </xf>
    <xf numFmtId="49" fontId="11" fillId="93" borderId="48" xfId="0" applyNumberFormat="1" applyFont="1" applyFill="1" applyBorder="1" applyAlignment="1">
      <alignment horizontal="center" vertical="center" wrapText="1"/>
    </xf>
    <xf numFmtId="0" fontId="11" fillId="93" borderId="48" xfId="0" applyFont="1" applyFill="1" applyBorder="1" applyAlignment="1" applyProtection="1">
      <alignment horizontal="center" vertical="center" wrapText="1"/>
      <protection locked="0"/>
    </xf>
    <xf numFmtId="49" fontId="11" fillId="93" borderId="48" xfId="58023" applyNumberFormat="1" applyFont="1" applyFill="1" applyBorder="1" applyAlignment="1" applyProtection="1">
      <alignment horizontal="center" vertical="center" wrapText="1"/>
      <protection locked="0"/>
    </xf>
    <xf numFmtId="195" fontId="11" fillId="93" borderId="48" xfId="58023" applyNumberFormat="1" applyFont="1" applyFill="1" applyBorder="1" applyAlignment="1" applyProtection="1">
      <alignment horizontal="center" vertical="center" wrapText="1"/>
      <protection locked="0"/>
    </xf>
    <xf numFmtId="182" fontId="11" fillId="93" borderId="48" xfId="58023" applyNumberFormat="1" applyFont="1" applyFill="1" applyBorder="1" applyAlignment="1" applyProtection="1">
      <alignment horizontal="center" vertical="center" wrapText="1"/>
      <protection locked="0"/>
    </xf>
    <xf numFmtId="196" fontId="11" fillId="93" borderId="48" xfId="58023" applyNumberFormat="1" applyFont="1" applyFill="1" applyBorder="1" applyAlignment="1" applyProtection="1">
      <alignment horizontal="center" vertical="center" wrapText="1"/>
      <protection locked="0"/>
    </xf>
    <xf numFmtId="197" fontId="11" fillId="93" borderId="48" xfId="58023" applyNumberFormat="1" applyFont="1" applyFill="1" applyBorder="1" applyAlignment="1" applyProtection="1">
      <alignment horizontal="center" vertical="center" wrapText="1"/>
      <protection locked="0"/>
    </xf>
    <xf numFmtId="183" fontId="119" fillId="93" borderId="48" xfId="0" applyNumberFormat="1" applyFont="1" applyFill="1" applyBorder="1" applyAlignment="1" applyProtection="1">
      <alignment horizontal="center" vertical="center" wrapText="1"/>
      <protection hidden="1"/>
    </xf>
    <xf numFmtId="14" fontId="11" fillId="93" borderId="48" xfId="58023" applyNumberFormat="1" applyFont="1" applyFill="1" applyBorder="1" applyAlignment="1" applyProtection="1">
      <alignment horizontal="center" vertical="center" wrapText="1"/>
      <protection locked="0"/>
    </xf>
    <xf numFmtId="14" fontId="11" fillId="93" borderId="48" xfId="0" applyNumberFormat="1" applyFont="1" applyFill="1" applyBorder="1" applyAlignment="1" applyProtection="1">
      <alignment horizontal="center" vertical="center" wrapText="1"/>
      <protection locked="0"/>
    </xf>
    <xf numFmtId="198" fontId="11" fillId="93" borderId="48" xfId="0" applyNumberFormat="1" applyFont="1" applyFill="1" applyBorder="1" applyAlignment="1" applyProtection="1">
      <alignment horizontal="center" vertical="center" wrapText="1" shrinkToFit="1"/>
    </xf>
    <xf numFmtId="4" fontId="11" fillId="93" borderId="48" xfId="59154" applyNumberFormat="1" applyFont="1" applyFill="1" applyBorder="1" applyAlignment="1" applyProtection="1">
      <alignment horizontal="center" vertical="center" wrapText="1"/>
      <protection locked="0"/>
    </xf>
    <xf numFmtId="173" fontId="11" fillId="93" borderId="48" xfId="59154" applyNumberFormat="1" applyFont="1" applyFill="1" applyBorder="1" applyAlignment="1" applyProtection="1">
      <alignment horizontal="center" vertical="center" wrapText="1"/>
      <protection locked="0"/>
    </xf>
    <xf numFmtId="195" fontId="11" fillId="93" borderId="48" xfId="0" applyNumberFormat="1" applyFont="1" applyFill="1" applyBorder="1" applyAlignment="1" applyProtection="1">
      <alignment horizontal="center" vertical="center" wrapText="1"/>
      <protection locked="0"/>
    </xf>
    <xf numFmtId="49" fontId="119" fillId="93" borderId="0" xfId="0" applyNumberFormat="1" applyFont="1" applyFill="1" applyAlignment="1">
      <alignment horizontal="center" vertical="center" wrapText="1"/>
    </xf>
    <xf numFmtId="0" fontId="119" fillId="94" borderId="0" xfId="0" applyFont="1" applyFill="1" applyAlignment="1">
      <alignment horizontal="center" vertical="center" wrapText="1"/>
    </xf>
    <xf numFmtId="1" fontId="11" fillId="95" borderId="48" xfId="58023" applyNumberFormat="1" applyFont="1" applyFill="1" applyBorder="1" applyAlignment="1" applyProtection="1">
      <alignment horizontal="center" vertical="center" wrapText="1"/>
      <protection locked="0"/>
    </xf>
    <xf numFmtId="0" fontId="119" fillId="95" borderId="48" xfId="0" applyFont="1" applyFill="1" applyBorder="1" applyAlignment="1" applyProtection="1">
      <alignment horizontal="center" vertical="center" wrapText="1"/>
      <protection locked="0"/>
    </xf>
    <xf numFmtId="0" fontId="11" fillId="95" borderId="48" xfId="0" applyFont="1" applyFill="1" applyBorder="1" applyAlignment="1">
      <alignment horizontal="center" vertical="center" wrapText="1"/>
    </xf>
    <xf numFmtId="49" fontId="11" fillId="95" borderId="48" xfId="0" applyNumberFormat="1" applyFont="1" applyFill="1" applyBorder="1" applyAlignment="1">
      <alignment horizontal="center" vertical="center" wrapText="1"/>
    </xf>
    <xf numFmtId="49" fontId="119" fillId="95" borderId="48" xfId="0" applyNumberFormat="1" applyFont="1" applyFill="1" applyBorder="1" applyAlignment="1" applyProtection="1">
      <alignment horizontal="center" vertical="center" wrapText="1"/>
      <protection locked="0"/>
    </xf>
    <xf numFmtId="0" fontId="11" fillId="95" borderId="48" xfId="0" applyFont="1" applyFill="1" applyBorder="1" applyAlignment="1" applyProtection="1">
      <alignment horizontal="center" vertical="center" wrapText="1"/>
      <protection locked="0"/>
    </xf>
    <xf numFmtId="191" fontId="119" fillId="95" borderId="48" xfId="0" applyNumberFormat="1" applyFont="1" applyFill="1" applyBorder="1" applyAlignment="1" applyProtection="1">
      <alignment horizontal="center" vertical="center" wrapText="1"/>
      <protection hidden="1"/>
    </xf>
    <xf numFmtId="182" fontId="119" fillId="95" borderId="48" xfId="0" applyNumberFormat="1" applyFont="1" applyFill="1" applyBorder="1" applyAlignment="1" applyProtection="1">
      <alignment horizontal="center" vertical="center" wrapText="1"/>
      <protection hidden="1"/>
    </xf>
    <xf numFmtId="196" fontId="11" fillId="95" borderId="48" xfId="58023" applyNumberFormat="1" applyFont="1" applyFill="1" applyBorder="1" applyAlignment="1" applyProtection="1">
      <alignment horizontal="center" vertical="center" wrapText="1"/>
      <protection locked="0"/>
    </xf>
    <xf numFmtId="197" fontId="119" fillId="95" borderId="48" xfId="0" applyNumberFormat="1" applyFont="1" applyFill="1" applyBorder="1" applyAlignment="1" applyProtection="1">
      <alignment horizontal="center" vertical="center" wrapText="1"/>
      <protection hidden="1"/>
    </xf>
    <xf numFmtId="183" fontId="119" fillId="95" borderId="48" xfId="0" applyNumberFormat="1" applyFont="1" applyFill="1" applyBorder="1" applyAlignment="1" applyProtection="1">
      <alignment horizontal="center" vertical="center" wrapText="1"/>
      <protection hidden="1"/>
    </xf>
    <xf numFmtId="14" fontId="11" fillId="95" borderId="48" xfId="58023" applyNumberFormat="1" applyFont="1" applyFill="1" applyBorder="1" applyAlignment="1" applyProtection="1">
      <alignment horizontal="center" vertical="center" wrapText="1"/>
      <protection locked="0"/>
    </xf>
    <xf numFmtId="14" fontId="11" fillId="95" borderId="48" xfId="0" applyNumberFormat="1" applyFont="1" applyFill="1" applyBorder="1" applyAlignment="1" applyProtection="1">
      <alignment horizontal="center" vertical="center" wrapText="1"/>
      <protection locked="0"/>
    </xf>
    <xf numFmtId="49" fontId="11" fillId="95" borderId="48" xfId="0" applyNumberFormat="1" applyFont="1" applyFill="1" applyBorder="1" applyAlignment="1" applyProtection="1">
      <alignment horizontal="center" vertical="center" wrapText="1"/>
      <protection locked="0"/>
    </xf>
    <xf numFmtId="0" fontId="11" fillId="95" borderId="48" xfId="30172" applyFont="1" applyFill="1" applyBorder="1" applyAlignment="1">
      <alignment horizontal="center" vertical="center" wrapText="1"/>
    </xf>
    <xf numFmtId="198" fontId="11" fillId="95" borderId="48" xfId="0" applyNumberFormat="1" applyFont="1" applyFill="1" applyBorder="1" applyAlignment="1" applyProtection="1">
      <alignment horizontal="center" vertical="center" wrapText="1" shrinkToFit="1"/>
    </xf>
    <xf numFmtId="4" fontId="11" fillId="95" borderId="48" xfId="59154" applyNumberFormat="1" applyFont="1" applyFill="1" applyBorder="1" applyAlignment="1" applyProtection="1">
      <alignment horizontal="center" vertical="center" wrapText="1"/>
      <protection locked="0"/>
    </xf>
    <xf numFmtId="173" fontId="11" fillId="95" borderId="48" xfId="59154" applyNumberFormat="1" applyFont="1" applyFill="1" applyBorder="1" applyAlignment="1" applyProtection="1">
      <alignment horizontal="center" vertical="center" wrapText="1"/>
      <protection locked="0"/>
    </xf>
    <xf numFmtId="0" fontId="119" fillId="94" borderId="48" xfId="0" applyFont="1" applyFill="1" applyBorder="1" applyAlignment="1" applyProtection="1">
      <alignment horizontal="center" vertical="center" wrapText="1"/>
      <protection locked="0"/>
    </xf>
    <xf numFmtId="49" fontId="119" fillId="94" borderId="0" xfId="0" applyNumberFormat="1" applyFont="1" applyFill="1" applyAlignment="1">
      <alignment horizontal="center" vertical="center" wrapText="1"/>
    </xf>
    <xf numFmtId="0" fontId="11" fillId="95" borderId="48" xfId="0" applyFont="1" applyFill="1" applyBorder="1" applyAlignment="1" applyProtection="1">
      <alignment horizontal="center" vertical="center" wrapText="1"/>
    </xf>
    <xf numFmtId="199" fontId="11" fillId="95" borderId="48" xfId="0" applyNumberFormat="1" applyFont="1" applyFill="1" applyBorder="1" applyAlignment="1" applyProtection="1">
      <alignment horizontal="center" vertical="center" wrapText="1"/>
      <protection locked="0"/>
    </xf>
    <xf numFmtId="182" fontId="11" fillId="95" borderId="48" xfId="0" applyNumberFormat="1" applyFont="1" applyFill="1" applyBorder="1" applyAlignment="1" applyProtection="1">
      <alignment horizontal="center" vertical="center" wrapText="1"/>
      <protection hidden="1"/>
    </xf>
    <xf numFmtId="197" fontId="11" fillId="95" borderId="48" xfId="0" applyNumberFormat="1" applyFont="1" applyFill="1" applyBorder="1" applyAlignment="1" applyProtection="1">
      <alignment horizontal="center" vertical="center" wrapText="1"/>
      <protection locked="0"/>
    </xf>
    <xf numFmtId="14" fontId="11" fillId="95" borderId="48" xfId="30172" applyNumberFormat="1" applyFont="1" applyFill="1" applyBorder="1" applyAlignment="1">
      <alignment horizontal="center" vertical="center" wrapText="1"/>
    </xf>
    <xf numFmtId="199" fontId="11" fillId="95" borderId="48" xfId="58023" applyNumberFormat="1" applyFont="1" applyFill="1" applyBorder="1" applyAlignment="1" applyProtection="1">
      <alignment horizontal="center" vertical="center" wrapText="1"/>
      <protection locked="0"/>
    </xf>
    <xf numFmtId="182" fontId="11" fillId="95" borderId="48" xfId="58023" applyNumberFormat="1" applyFont="1" applyFill="1" applyBorder="1" applyAlignment="1" applyProtection="1">
      <alignment horizontal="center" vertical="center" wrapText="1"/>
      <protection locked="0"/>
    </xf>
    <xf numFmtId="197" fontId="11" fillId="95" borderId="48" xfId="58023" applyNumberFormat="1" applyFont="1" applyFill="1" applyBorder="1" applyAlignment="1" applyProtection="1">
      <alignment horizontal="center" vertical="center" wrapText="1"/>
      <protection locked="0"/>
    </xf>
    <xf numFmtId="49" fontId="11" fillId="93" borderId="48" xfId="0" applyNumberFormat="1" applyFont="1" applyFill="1" applyBorder="1" applyAlignment="1" applyProtection="1">
      <alignment horizontal="center" vertical="center" wrapText="1"/>
      <protection locked="0"/>
    </xf>
    <xf numFmtId="199" fontId="11" fillId="93" borderId="48" xfId="0" applyNumberFormat="1" applyFont="1" applyFill="1" applyBorder="1" applyAlignment="1" applyProtection="1">
      <alignment horizontal="center" vertical="center" wrapText="1"/>
      <protection hidden="1"/>
    </xf>
    <xf numFmtId="197" fontId="11" fillId="93" borderId="48" xfId="0" applyNumberFormat="1" applyFont="1" applyFill="1" applyBorder="1" applyAlignment="1" applyProtection="1">
      <alignment horizontal="center" vertical="center" wrapText="1"/>
      <protection hidden="1"/>
    </xf>
    <xf numFmtId="0" fontId="119" fillId="93" borderId="48" xfId="0" applyFont="1" applyFill="1" applyBorder="1" applyAlignment="1">
      <alignment horizontal="center" vertical="center" wrapText="1"/>
    </xf>
    <xf numFmtId="0" fontId="11" fillId="93" borderId="48" xfId="0" applyFont="1" applyFill="1" applyBorder="1" applyAlignment="1" applyProtection="1">
      <alignment horizontal="center" vertical="center" wrapText="1"/>
    </xf>
    <xf numFmtId="0" fontId="11" fillId="93" borderId="48" xfId="30172" applyFont="1" applyFill="1" applyBorder="1" applyAlignment="1">
      <alignment horizontal="center" vertical="center" wrapText="1"/>
    </xf>
    <xf numFmtId="14" fontId="11" fillId="93" borderId="48" xfId="30172" applyNumberFormat="1" applyFont="1" applyFill="1" applyBorder="1" applyAlignment="1">
      <alignment horizontal="center" vertical="center" wrapText="1"/>
    </xf>
    <xf numFmtId="49" fontId="11" fillId="95" borderId="48" xfId="58023" applyNumberFormat="1" applyFont="1" applyFill="1" applyBorder="1" applyAlignment="1" applyProtection="1">
      <alignment horizontal="center" vertical="center" wrapText="1"/>
      <protection locked="0"/>
    </xf>
    <xf numFmtId="191" fontId="11" fillId="95" borderId="48" xfId="58023" applyNumberFormat="1" applyFont="1" applyFill="1" applyBorder="1" applyAlignment="1" applyProtection="1">
      <alignment horizontal="center" vertical="center" wrapText="1"/>
      <protection locked="0"/>
    </xf>
    <xf numFmtId="0" fontId="119" fillId="94" borderId="48" xfId="0" applyFont="1" applyFill="1" applyBorder="1" applyAlignment="1">
      <alignment horizontal="center" vertical="center" wrapText="1"/>
    </xf>
    <xf numFmtId="0" fontId="119" fillId="95" borderId="48" xfId="0" applyFont="1" applyFill="1" applyBorder="1" applyAlignment="1">
      <alignment horizontal="center" vertical="center" wrapText="1"/>
    </xf>
    <xf numFmtId="196" fontId="11" fillId="93" borderId="48" xfId="58023" applyNumberFormat="1" applyFont="1" applyFill="1" applyBorder="1" applyAlignment="1" applyProtection="1">
      <alignment horizontal="left" vertical="center" wrapText="1"/>
      <protection locked="0"/>
    </xf>
    <xf numFmtId="191" fontId="11" fillId="95" borderId="48" xfId="0" applyNumberFormat="1" applyFont="1" applyFill="1" applyBorder="1" applyAlignment="1" applyProtection="1">
      <alignment horizontal="center" vertical="center" wrapText="1"/>
      <protection hidden="1"/>
    </xf>
    <xf numFmtId="197" fontId="11" fillId="95" borderId="48" xfId="0" applyNumberFormat="1" applyFont="1" applyFill="1" applyBorder="1" applyAlignment="1" applyProtection="1">
      <alignment horizontal="center" vertical="center" wrapText="1"/>
      <protection hidden="1"/>
    </xf>
    <xf numFmtId="191" fontId="11" fillId="95" borderId="48" xfId="0" applyNumberFormat="1" applyFont="1" applyFill="1" applyBorder="1" applyAlignment="1" applyProtection="1">
      <alignment horizontal="center" vertical="center" wrapText="1"/>
      <protection locked="0"/>
    </xf>
    <xf numFmtId="49" fontId="119" fillId="95" borderId="48" xfId="0" applyNumberFormat="1" applyFont="1" applyFill="1" applyBorder="1" applyAlignment="1">
      <alignment horizontal="center" vertical="center" wrapText="1"/>
    </xf>
    <xf numFmtId="182" fontId="11" fillId="95" borderId="48" xfId="0" applyNumberFormat="1" applyFont="1" applyFill="1" applyBorder="1" applyAlignment="1" applyProtection="1">
      <alignment horizontal="center" vertical="center" wrapText="1"/>
      <protection locked="0"/>
    </xf>
    <xf numFmtId="199" fontId="11" fillId="93" borderId="48" xfId="58023" applyNumberFormat="1" applyFont="1" applyFill="1" applyBorder="1" applyAlignment="1" applyProtection="1">
      <alignment horizontal="center" vertical="center" wrapText="1"/>
      <protection locked="0"/>
    </xf>
    <xf numFmtId="182" fontId="11" fillId="93" borderId="49" xfId="58023" applyNumberFormat="1" applyFont="1" applyFill="1" applyBorder="1" applyAlignment="1" applyProtection="1">
      <alignment horizontal="center" vertical="center" wrapText="1"/>
      <protection locked="0"/>
    </xf>
    <xf numFmtId="49" fontId="119" fillId="93" borderId="48" xfId="0" applyNumberFormat="1" applyFont="1" applyFill="1" applyBorder="1" applyAlignment="1">
      <alignment horizontal="center" vertical="center" wrapText="1"/>
    </xf>
    <xf numFmtId="0" fontId="119" fillId="93" borderId="49" xfId="0" applyFont="1" applyFill="1" applyBorder="1" applyAlignment="1" applyProtection="1">
      <alignment horizontal="center" vertical="center" wrapText="1"/>
      <protection locked="0"/>
    </xf>
    <xf numFmtId="196" fontId="11" fillId="93" borderId="51" xfId="58023" applyNumberFormat="1" applyFont="1" applyFill="1" applyBorder="1" applyAlignment="1" applyProtection="1">
      <alignment horizontal="center" vertical="center" wrapText="1"/>
      <protection locked="0"/>
    </xf>
    <xf numFmtId="197" fontId="119" fillId="93" borderId="48" xfId="0" applyNumberFormat="1" applyFont="1" applyFill="1" applyBorder="1" applyAlignment="1" applyProtection="1">
      <alignment horizontal="center" vertical="center" wrapText="1"/>
      <protection hidden="1"/>
    </xf>
    <xf numFmtId="14" fontId="123" fillId="93" borderId="4" xfId="0" applyNumberFormat="1" applyFont="1" applyFill="1" applyBorder="1" applyAlignment="1" applyProtection="1">
      <alignment horizontal="center" vertical="center" wrapText="1"/>
      <protection locked="0"/>
    </xf>
    <xf numFmtId="0" fontId="119" fillId="93" borderId="4" xfId="0" applyFont="1" applyFill="1" applyBorder="1" applyAlignment="1" applyProtection="1">
      <alignment horizontal="center" vertical="center" wrapText="1"/>
      <protection locked="0"/>
    </xf>
    <xf numFmtId="0" fontId="119" fillId="93" borderId="51" xfId="0" applyFont="1" applyFill="1" applyBorder="1" applyAlignment="1" applyProtection="1">
      <alignment horizontal="center" vertical="center" wrapText="1" shrinkToFit="1"/>
    </xf>
    <xf numFmtId="0" fontId="119" fillId="93" borderId="48" xfId="0" applyFont="1" applyFill="1" applyBorder="1" applyAlignment="1" applyProtection="1">
      <alignment horizontal="center" vertical="center" wrapText="1" shrinkToFit="1"/>
    </xf>
    <xf numFmtId="1" fontId="119" fillId="93" borderId="48" xfId="0" applyNumberFormat="1" applyFont="1" applyFill="1" applyBorder="1" applyAlignment="1" applyProtection="1">
      <alignment horizontal="center" vertical="center" wrapText="1"/>
    </xf>
    <xf numFmtId="4" fontId="11" fillId="93" borderId="4" xfId="0" applyNumberFormat="1" applyFont="1" applyFill="1" applyBorder="1" applyAlignment="1" applyProtection="1">
      <alignment horizontal="center" vertical="center" wrapText="1"/>
    </xf>
    <xf numFmtId="0" fontId="11" fillId="93" borderId="50" xfId="0" applyFont="1" applyFill="1" applyBorder="1" applyAlignment="1" applyProtection="1">
      <alignment horizontal="center" vertical="center" wrapText="1"/>
      <protection locked="0"/>
    </xf>
    <xf numFmtId="0" fontId="119" fillId="94" borderId="49" xfId="0" applyFont="1" applyFill="1" applyBorder="1" applyAlignment="1" applyProtection="1">
      <alignment horizontal="center" vertical="center" wrapText="1"/>
      <protection locked="0"/>
    </xf>
    <xf numFmtId="0" fontId="119" fillId="93" borderId="54" xfId="0" applyFont="1" applyFill="1" applyBorder="1" applyAlignment="1" applyProtection="1">
      <alignment horizontal="center" vertical="center" wrapText="1" shrinkToFit="1"/>
    </xf>
    <xf numFmtId="198" fontId="11" fillId="93" borderId="40" xfId="0" applyNumberFormat="1" applyFont="1" applyFill="1" applyBorder="1" applyAlignment="1" applyProtection="1">
      <alignment horizontal="center" vertical="center" wrapText="1" shrinkToFit="1"/>
      <protection locked="0"/>
    </xf>
    <xf numFmtId="0" fontId="119" fillId="93" borderId="55" xfId="0" applyFont="1" applyFill="1" applyBorder="1" applyAlignment="1" applyProtection="1">
      <alignment horizontal="center" vertical="center" wrapText="1" shrinkToFit="1"/>
    </xf>
    <xf numFmtId="0" fontId="119" fillId="93" borderId="56" xfId="0" applyFont="1" applyFill="1" applyBorder="1" applyAlignment="1" applyProtection="1">
      <alignment horizontal="center" vertical="center" wrapText="1"/>
      <protection locked="0"/>
    </xf>
    <xf numFmtId="0" fontId="119" fillId="95" borderId="48" xfId="0" applyFont="1" applyFill="1" applyBorder="1" applyAlignment="1" applyProtection="1">
      <alignment horizontal="center" vertical="center" wrapText="1" shrinkToFit="1"/>
    </xf>
    <xf numFmtId="199" fontId="127" fillId="93" borderId="48" xfId="58023" applyNumberFormat="1" applyFont="1" applyFill="1" applyBorder="1" applyAlignment="1" applyProtection="1">
      <alignment horizontal="center" vertical="center" wrapText="1"/>
      <protection locked="0"/>
    </xf>
    <xf numFmtId="182" fontId="11" fillId="93" borderId="56" xfId="58023" applyNumberFormat="1" applyFont="1" applyFill="1" applyBorder="1" applyAlignment="1" applyProtection="1">
      <alignment horizontal="center" vertical="center" wrapText="1"/>
      <protection locked="0"/>
    </xf>
    <xf numFmtId="4" fontId="11" fillId="93" borderId="4" xfId="59154" applyNumberFormat="1" applyFont="1" applyFill="1" applyBorder="1" applyAlignment="1" applyProtection="1">
      <alignment horizontal="center" vertical="center" wrapText="1"/>
    </xf>
    <xf numFmtId="14" fontId="119" fillId="93" borderId="48" xfId="0" applyNumberFormat="1" applyFont="1" applyFill="1" applyBorder="1" applyAlignment="1" applyProtection="1">
      <alignment horizontal="center" vertical="center" wrapText="1"/>
      <protection locked="0"/>
    </xf>
    <xf numFmtId="198" fontId="11" fillId="93" borderId="4" xfId="0" applyNumberFormat="1" applyFont="1" applyFill="1" applyBorder="1" applyAlignment="1" applyProtection="1">
      <alignment horizontal="left" vertical="center" wrapText="1"/>
      <protection locked="0"/>
    </xf>
    <xf numFmtId="49" fontId="119" fillId="93" borderId="48" xfId="0" applyNumberFormat="1" applyFont="1" applyFill="1" applyBorder="1" applyAlignment="1" applyProtection="1">
      <alignment horizontal="center" vertical="center" wrapText="1"/>
      <protection locked="0"/>
    </xf>
    <xf numFmtId="199" fontId="119" fillId="93" borderId="48" xfId="0" applyNumberFormat="1" applyFont="1" applyFill="1" applyBorder="1" applyAlignment="1" applyProtection="1">
      <alignment horizontal="center" vertical="center" wrapText="1"/>
      <protection hidden="1"/>
    </xf>
    <xf numFmtId="14" fontId="11" fillId="93" borderId="48" xfId="30172" applyNumberFormat="1" applyFont="1" applyFill="1" applyBorder="1" applyAlignment="1" applyProtection="1">
      <alignment horizontal="center" vertical="center" wrapText="1"/>
    </xf>
    <xf numFmtId="0" fontId="119" fillId="93" borderId="4" xfId="0" applyFont="1" applyFill="1" applyBorder="1" applyAlignment="1" applyProtection="1">
      <alignment horizontal="left" vertical="center" wrapText="1"/>
    </xf>
    <xf numFmtId="1" fontId="11" fillId="93" borderId="48" xfId="0" applyNumberFormat="1" applyFont="1" applyFill="1" applyBorder="1" applyAlignment="1" applyProtection="1">
      <alignment horizontal="center" vertical="center" wrapText="1"/>
    </xf>
    <xf numFmtId="2" fontId="119" fillId="93" borderId="48" xfId="0" applyNumberFormat="1" applyFont="1" applyFill="1" applyBorder="1" applyAlignment="1" applyProtection="1">
      <alignment horizontal="center" vertical="center" wrapText="1"/>
      <protection locked="0"/>
    </xf>
    <xf numFmtId="182" fontId="119" fillId="93" borderId="48" xfId="0" applyNumberFormat="1" applyFont="1" applyFill="1" applyBorder="1" applyAlignment="1" applyProtection="1">
      <alignment horizontal="center" vertical="center" wrapText="1"/>
      <protection hidden="1"/>
    </xf>
    <xf numFmtId="196" fontId="119" fillId="93" borderId="48" xfId="0" applyNumberFormat="1" applyFont="1" applyFill="1" applyBorder="1" applyAlignment="1" applyProtection="1">
      <alignment horizontal="center" vertical="center" wrapText="1"/>
      <protection hidden="1"/>
    </xf>
    <xf numFmtId="198" fontId="119" fillId="94" borderId="48" xfId="0" applyNumberFormat="1" applyFont="1" applyFill="1" applyBorder="1" applyAlignment="1" applyProtection="1">
      <alignment horizontal="center" vertical="center" wrapText="1"/>
      <protection locked="0"/>
    </xf>
    <xf numFmtId="0" fontId="119" fillId="95" borderId="0" xfId="0" applyFont="1" applyFill="1" applyAlignment="1">
      <alignment horizontal="center" vertical="center" wrapText="1"/>
    </xf>
    <xf numFmtId="191" fontId="119" fillId="93" borderId="48" xfId="0" applyNumberFormat="1" applyFont="1" applyFill="1" applyBorder="1" applyAlignment="1" applyProtection="1">
      <alignment horizontal="center" vertical="center" wrapText="1"/>
      <protection hidden="1"/>
    </xf>
    <xf numFmtId="196" fontId="119" fillId="93" borderId="48" xfId="0" applyNumberFormat="1" applyFont="1" applyFill="1" applyBorder="1" applyAlignment="1" applyProtection="1">
      <alignment vertical="center" wrapText="1"/>
      <protection hidden="1"/>
    </xf>
    <xf numFmtId="196" fontId="119" fillId="93" borderId="49" xfId="0" applyNumberFormat="1" applyFont="1" applyFill="1" applyBorder="1" applyAlignment="1" applyProtection="1">
      <alignment vertical="center" wrapText="1"/>
      <protection hidden="1"/>
    </xf>
    <xf numFmtId="0" fontId="119" fillId="93" borderId="49" xfId="0" applyFont="1" applyFill="1" applyBorder="1" applyAlignment="1">
      <alignment horizontal="center" vertical="center" wrapText="1"/>
    </xf>
    <xf numFmtId="196" fontId="119" fillId="93" borderId="53" xfId="0" applyNumberFormat="1" applyFont="1" applyFill="1" applyBorder="1" applyAlignment="1" applyProtection="1">
      <alignment vertical="center" wrapText="1"/>
      <protection hidden="1"/>
    </xf>
    <xf numFmtId="196" fontId="119" fillId="93" borderId="56" xfId="0" applyNumberFormat="1" applyFont="1" applyFill="1" applyBorder="1" applyAlignment="1" applyProtection="1">
      <alignment vertical="center" wrapText="1"/>
      <protection hidden="1"/>
    </xf>
    <xf numFmtId="0" fontId="119" fillId="93" borderId="56" xfId="0" applyFont="1" applyFill="1" applyBorder="1" applyAlignment="1">
      <alignment horizontal="center" vertical="center" wrapText="1"/>
    </xf>
    <xf numFmtId="0" fontId="119" fillId="94" borderId="48" xfId="0" applyFont="1" applyFill="1" applyBorder="1" applyAlignment="1" applyProtection="1">
      <alignment horizontal="center" vertical="center" wrapText="1" shrinkToFit="1"/>
    </xf>
    <xf numFmtId="1" fontId="119" fillId="93" borderId="0" xfId="0" applyNumberFormat="1" applyFont="1" applyFill="1" applyAlignment="1" applyProtection="1">
      <alignment horizontal="center" vertical="center" wrapText="1"/>
    </xf>
    <xf numFmtId="197" fontId="123" fillId="93" borderId="48" xfId="0" applyNumberFormat="1" applyFont="1" applyFill="1" applyBorder="1" applyAlignment="1" applyProtection="1">
      <alignment horizontal="center" vertical="center" wrapText="1"/>
      <protection hidden="1"/>
    </xf>
    <xf numFmtId="0" fontId="11" fillId="93" borderId="49" xfId="0" applyFont="1" applyFill="1" applyBorder="1" applyAlignment="1" applyProtection="1">
      <alignment horizontal="center" vertical="center" wrapText="1"/>
      <protection locked="0"/>
    </xf>
    <xf numFmtId="49" fontId="11" fillId="93" borderId="4" xfId="59154" applyNumberFormat="1" applyFont="1" applyFill="1" applyBorder="1" applyAlignment="1" applyProtection="1">
      <alignment horizontal="center" vertical="center" wrapText="1"/>
    </xf>
    <xf numFmtId="0" fontId="11" fillId="94" borderId="48" xfId="0" applyFont="1" applyFill="1" applyBorder="1" applyAlignment="1">
      <alignment horizontal="center" vertical="center" wrapText="1"/>
    </xf>
    <xf numFmtId="0" fontId="123" fillId="93" borderId="4" xfId="0" applyFont="1" applyFill="1" applyBorder="1" applyAlignment="1" applyProtection="1">
      <alignment horizontal="center" vertical="center" wrapText="1"/>
      <protection locked="0"/>
    </xf>
    <xf numFmtId="200" fontId="123" fillId="93" borderId="4" xfId="59154" applyNumberFormat="1" applyFont="1" applyFill="1" applyBorder="1" applyAlignment="1">
      <alignment horizontal="center" vertical="center"/>
    </xf>
    <xf numFmtId="183" fontId="123" fillId="93" borderId="4" xfId="0" applyNumberFormat="1" applyFont="1" applyFill="1" applyBorder="1" applyAlignment="1" applyProtection="1">
      <alignment vertical="center" wrapText="1"/>
      <protection hidden="1"/>
    </xf>
    <xf numFmtId="183" fontId="123" fillId="93" borderId="4" xfId="0" applyNumberFormat="1" applyFont="1" applyFill="1" applyBorder="1" applyAlignment="1" applyProtection="1">
      <alignment horizontal="center" vertical="center" wrapText="1"/>
      <protection hidden="1"/>
    </xf>
    <xf numFmtId="0" fontId="119" fillId="93" borderId="4" xfId="0" applyFont="1" applyFill="1" applyBorder="1" applyAlignment="1">
      <alignment horizontal="center" vertical="center" wrapText="1"/>
    </xf>
    <xf numFmtId="14" fontId="123" fillId="95" borderId="4" xfId="0" applyNumberFormat="1" applyFont="1" applyFill="1" applyBorder="1" applyAlignment="1" applyProtection="1">
      <alignment horizontal="center" vertical="center" wrapText="1"/>
      <protection locked="0"/>
    </xf>
    <xf numFmtId="14" fontId="123" fillId="93" borderId="4" xfId="0" applyNumberFormat="1" applyFont="1" applyFill="1" applyBorder="1" applyAlignment="1" applyProtection="1">
      <alignment horizontal="center" vertical="center"/>
      <protection locked="0"/>
    </xf>
    <xf numFmtId="0" fontId="123" fillId="93" borderId="4" xfId="0" applyFont="1" applyFill="1" applyBorder="1" applyAlignment="1" applyProtection="1">
      <alignment horizontal="center" vertical="center" wrapText="1"/>
      <protection hidden="1"/>
    </xf>
    <xf numFmtId="0" fontId="119" fillId="93" borderId="51" xfId="0" applyFont="1" applyFill="1" applyBorder="1" applyAlignment="1" applyProtection="1">
      <alignment horizontal="center" vertical="center" wrapText="1"/>
      <protection locked="0"/>
    </xf>
    <xf numFmtId="49" fontId="119" fillId="94" borderId="42" xfId="0" applyNumberFormat="1" applyFont="1" applyFill="1" applyBorder="1" applyAlignment="1">
      <alignment horizontal="center" vertical="center" wrapText="1"/>
    </xf>
    <xf numFmtId="4" fontId="119" fillId="93" borderId="48" xfId="0" applyNumberFormat="1" applyFont="1" applyFill="1" applyBorder="1" applyAlignment="1" applyProtection="1">
      <alignment horizontal="center" vertical="center" wrapText="1"/>
      <protection hidden="1"/>
    </xf>
    <xf numFmtId="0" fontId="11" fillId="93" borderId="56" xfId="0" applyFont="1" applyFill="1" applyBorder="1" applyAlignment="1" applyProtection="1">
      <alignment horizontal="center" vertical="center" wrapText="1"/>
      <protection locked="0"/>
    </xf>
    <xf numFmtId="0" fontId="119" fillId="95" borderId="49" xfId="0" applyFont="1" applyFill="1" applyBorder="1" applyAlignment="1" applyProtection="1">
      <alignment horizontal="center" vertical="center" wrapText="1"/>
      <protection locked="0"/>
    </xf>
    <xf numFmtId="198" fontId="11" fillId="93" borderId="4" xfId="0" applyNumberFormat="1" applyFont="1" applyFill="1" applyBorder="1" applyAlignment="1" applyProtection="1">
      <alignment horizontal="left" vertical="center" wrapText="1"/>
    </xf>
    <xf numFmtId="191" fontId="127" fillId="93" borderId="4" xfId="58023" applyNumberFormat="1" applyFont="1" applyFill="1" applyBorder="1" applyAlignment="1" applyProtection="1">
      <alignment horizontal="center" vertical="center" wrapText="1"/>
      <protection locked="0"/>
    </xf>
    <xf numFmtId="191" fontId="123" fillId="93" borderId="4" xfId="0" applyNumberFormat="1" applyFont="1" applyFill="1" applyBorder="1" applyAlignment="1" applyProtection="1">
      <alignment horizontal="center" vertical="center" wrapText="1"/>
      <protection hidden="1"/>
    </xf>
    <xf numFmtId="191" fontId="123" fillId="93" borderId="4" xfId="0" applyNumberFormat="1" applyFont="1" applyFill="1" applyBorder="1" applyAlignment="1">
      <alignment horizontal="center" vertical="center"/>
    </xf>
    <xf numFmtId="202" fontId="119" fillId="93" borderId="48" xfId="0" applyNumberFormat="1" applyFont="1" applyFill="1" applyBorder="1" applyAlignment="1" applyProtection="1">
      <alignment horizontal="center" vertical="center" wrapText="1"/>
      <protection hidden="1"/>
    </xf>
    <xf numFmtId="0" fontId="119" fillId="93" borderId="48" xfId="0" applyFont="1" applyFill="1" applyBorder="1" applyAlignment="1" applyProtection="1">
      <alignment horizontal="center" vertical="center" wrapText="1"/>
    </xf>
    <xf numFmtId="185" fontId="119" fillId="93" borderId="48" xfId="58023" applyNumberFormat="1" applyFont="1" applyFill="1" applyBorder="1" applyAlignment="1" applyProtection="1">
      <alignment horizontal="center" vertical="center" wrapText="1"/>
      <protection locked="0"/>
    </xf>
    <xf numFmtId="196" fontId="119" fillId="93" borderId="48" xfId="59154" applyNumberFormat="1" applyFont="1" applyFill="1" applyBorder="1" applyAlignment="1" applyProtection="1">
      <alignment horizontal="center" vertical="center" wrapText="1"/>
    </xf>
    <xf numFmtId="0" fontId="127" fillId="93" borderId="0" xfId="0" applyFont="1" applyFill="1" applyAlignment="1" applyProtection="1">
      <alignment horizontal="center" vertical="center"/>
      <protection locked="0"/>
    </xf>
    <xf numFmtId="1" fontId="127" fillId="93" borderId="4" xfId="58023" applyNumberFormat="1" applyFont="1" applyFill="1" applyBorder="1" applyAlignment="1" applyProtection="1">
      <alignment horizontal="center" vertical="center" wrapText="1"/>
      <protection locked="0"/>
    </xf>
    <xf numFmtId="0" fontId="127" fillId="93" borderId="4" xfId="0" applyFont="1" applyFill="1" applyBorder="1" applyAlignment="1" applyProtection="1">
      <alignment horizontal="center" vertical="center" wrapText="1"/>
      <protection locked="0"/>
    </xf>
    <xf numFmtId="0" fontId="127" fillId="93" borderId="4" xfId="0" applyFont="1" applyFill="1" applyBorder="1" applyAlignment="1">
      <alignment horizontal="center" vertical="center" wrapText="1"/>
    </xf>
    <xf numFmtId="49" fontId="127" fillId="93" borderId="4" xfId="0" applyNumberFormat="1" applyFont="1" applyFill="1" applyBorder="1" applyAlignment="1">
      <alignment horizontal="center" vertical="center" wrapText="1"/>
    </xf>
    <xf numFmtId="0" fontId="127" fillId="93" borderId="4" xfId="0" applyFont="1" applyFill="1" applyBorder="1" applyAlignment="1" applyProtection="1">
      <alignment horizontal="center" vertical="center"/>
      <protection locked="0"/>
    </xf>
    <xf numFmtId="49" fontId="127" fillId="93" borderId="4" xfId="58023" applyNumberFormat="1" applyFont="1" applyFill="1" applyBorder="1" applyAlignment="1" applyProtection="1">
      <alignment horizontal="center" vertical="center" wrapText="1"/>
      <protection locked="0"/>
    </xf>
    <xf numFmtId="182" fontId="127" fillId="93" borderId="4" xfId="58023" applyNumberFormat="1" applyFont="1" applyFill="1" applyBorder="1" applyAlignment="1" applyProtection="1">
      <alignment horizontal="center" vertical="center" wrapText="1"/>
      <protection locked="0"/>
    </xf>
    <xf numFmtId="191" fontId="127" fillId="93" borderId="39" xfId="58023" applyNumberFormat="1" applyFont="1" applyFill="1" applyBorder="1" applyAlignment="1" applyProtection="1">
      <alignment horizontal="center" vertical="center" wrapText="1"/>
      <protection locked="0"/>
    </xf>
    <xf numFmtId="0" fontId="127" fillId="93" borderId="40" xfId="0" applyFont="1" applyFill="1" applyBorder="1" applyAlignment="1">
      <alignment horizontal="center" vertical="center" wrapText="1"/>
    </xf>
    <xf numFmtId="14" fontId="127" fillId="93" borderId="4" xfId="58023" applyNumberFormat="1" applyFont="1" applyFill="1" applyBorder="1" applyAlignment="1" applyProtection="1">
      <alignment horizontal="center" vertical="center" wrapText="1"/>
      <protection locked="0"/>
    </xf>
    <xf numFmtId="14" fontId="127" fillId="93" borderId="4" xfId="0" applyNumberFormat="1" applyFont="1" applyFill="1" applyBorder="1" applyAlignment="1" applyProtection="1">
      <alignment horizontal="center" vertical="center" wrapText="1"/>
      <protection locked="0"/>
    </xf>
    <xf numFmtId="0" fontId="127" fillId="93" borderId="4" xfId="28700" applyFont="1" applyFill="1" applyBorder="1" applyAlignment="1">
      <alignment horizontal="center" vertical="center"/>
    </xf>
    <xf numFmtId="203" fontId="127" fillId="93" borderId="4" xfId="58023" applyNumberFormat="1" applyFont="1" applyFill="1" applyBorder="1" applyAlignment="1" applyProtection="1">
      <alignment horizontal="center" vertical="center" wrapText="1"/>
      <protection locked="0"/>
    </xf>
    <xf numFmtId="1" fontId="127" fillId="93" borderId="39" xfId="58023" applyNumberFormat="1" applyFont="1" applyFill="1" applyBorder="1" applyAlignment="1" applyProtection="1">
      <alignment horizontal="center" vertical="center" wrapText="1"/>
      <protection locked="0"/>
    </xf>
    <xf numFmtId="0" fontId="127" fillId="93" borderId="39" xfId="0" applyFont="1" applyFill="1" applyBorder="1" applyAlignment="1" applyProtection="1">
      <alignment horizontal="center" vertical="center" wrapText="1"/>
      <protection locked="0"/>
    </xf>
    <xf numFmtId="0" fontId="127" fillId="93" borderId="4" xfId="0" applyFont="1" applyFill="1" applyBorder="1" applyAlignment="1" applyProtection="1">
      <alignment horizontal="center" vertical="top"/>
      <protection locked="0"/>
    </xf>
    <xf numFmtId="0" fontId="122" fillId="93" borderId="0" xfId="0" applyFont="1" applyFill="1" applyAlignment="1">
      <alignment horizontal="center" vertical="center"/>
    </xf>
    <xf numFmtId="1" fontId="127" fillId="93" borderId="38" xfId="58023" applyNumberFormat="1" applyFont="1" applyFill="1" applyBorder="1" applyAlignment="1" applyProtection="1">
      <alignment horizontal="center" vertical="center" wrapText="1"/>
      <protection locked="0"/>
    </xf>
    <xf numFmtId="0" fontId="127" fillId="93" borderId="38" xfId="0" applyFont="1" applyFill="1" applyBorder="1" applyAlignment="1">
      <alignment horizontal="center" vertical="center" wrapText="1"/>
    </xf>
    <xf numFmtId="49" fontId="127" fillId="93" borderId="38" xfId="0" applyNumberFormat="1" applyFont="1" applyFill="1" applyBorder="1" applyAlignment="1">
      <alignment horizontal="center" vertical="center" wrapText="1"/>
    </xf>
    <xf numFmtId="0" fontId="127" fillId="93" borderId="38" xfId="0" applyFont="1" applyFill="1" applyBorder="1" applyAlignment="1" applyProtection="1">
      <alignment horizontal="center" vertical="center"/>
      <protection locked="0"/>
    </xf>
    <xf numFmtId="0" fontId="11" fillId="93" borderId="48" xfId="58023" applyFont="1" applyFill="1" applyBorder="1" applyAlignment="1" applyProtection="1">
      <alignment horizontal="center" vertical="center" wrapText="1"/>
      <protection locked="0"/>
    </xf>
    <xf numFmtId="192" fontId="119" fillId="93" borderId="48" xfId="0" applyNumberFormat="1" applyFont="1" applyFill="1" applyBorder="1" applyAlignment="1" applyProtection="1">
      <alignment horizontal="center" vertical="center" wrapText="1"/>
      <protection locked="0"/>
    </xf>
    <xf numFmtId="4" fontId="119" fillId="93" borderId="48" xfId="0" applyNumberFormat="1" applyFont="1" applyFill="1" applyBorder="1" applyAlignment="1" applyProtection="1">
      <alignment horizontal="center" vertical="center" wrapText="1"/>
      <protection locked="0"/>
    </xf>
    <xf numFmtId="0" fontId="119" fillId="93" borderId="50" xfId="0" applyFont="1" applyFill="1" applyBorder="1" applyAlignment="1" applyProtection="1">
      <alignment horizontal="center" vertical="center" wrapText="1"/>
      <protection locked="0"/>
    </xf>
    <xf numFmtId="49" fontId="11" fillId="94" borderId="48" xfId="0" applyNumberFormat="1" applyFont="1" applyFill="1" applyBorder="1" applyAlignment="1" applyProtection="1">
      <alignment horizontal="center" vertical="center" wrapText="1"/>
      <protection locked="0"/>
    </xf>
    <xf numFmtId="49" fontId="11" fillId="94" borderId="48" xfId="58023" applyNumberFormat="1" applyFont="1" applyFill="1" applyBorder="1" applyAlignment="1" applyProtection="1">
      <alignment horizontal="center" vertical="center" wrapText="1"/>
      <protection locked="0"/>
    </xf>
    <xf numFmtId="182" fontId="119" fillId="93" borderId="48" xfId="0" applyNumberFormat="1" applyFont="1" applyFill="1" applyBorder="1" applyAlignment="1" applyProtection="1">
      <alignment horizontal="center" vertical="center" wrapText="1"/>
      <protection locked="0"/>
    </xf>
    <xf numFmtId="183" fontId="119" fillId="93" borderId="50" xfId="0" applyNumberFormat="1" applyFont="1" applyFill="1" applyBorder="1" applyAlignment="1" applyProtection="1">
      <alignment horizontal="center" vertical="center" wrapText="1"/>
      <protection hidden="1"/>
    </xf>
    <xf numFmtId="14" fontId="119" fillId="94" borderId="48" xfId="0" applyNumberFormat="1" applyFont="1" applyFill="1" applyBorder="1" applyAlignment="1" applyProtection="1">
      <alignment horizontal="center" vertical="center" wrapText="1"/>
      <protection locked="0"/>
    </xf>
    <xf numFmtId="0" fontId="119" fillId="94" borderId="4" xfId="0" applyFont="1" applyFill="1" applyBorder="1" applyAlignment="1" applyProtection="1">
      <alignment horizontal="center" vertical="center" wrapText="1"/>
      <protection locked="0"/>
    </xf>
    <xf numFmtId="49" fontId="119" fillId="94" borderId="48" xfId="0" applyNumberFormat="1" applyFont="1" applyFill="1" applyBorder="1" applyAlignment="1" applyProtection="1">
      <alignment horizontal="center" vertical="center" wrapText="1"/>
      <protection locked="0"/>
    </xf>
    <xf numFmtId="0" fontId="11" fillId="94" borderId="48" xfId="0" applyFont="1" applyFill="1" applyBorder="1" applyAlignment="1" applyProtection="1">
      <alignment horizontal="center" vertical="center" wrapText="1"/>
      <protection locked="0"/>
    </xf>
    <xf numFmtId="1" fontId="11" fillId="94" borderId="48" xfId="0" applyNumberFormat="1" applyFont="1" applyFill="1" applyBorder="1" applyAlignment="1" applyProtection="1">
      <alignment horizontal="center" vertical="center" wrapText="1"/>
      <protection locked="0"/>
    </xf>
    <xf numFmtId="49" fontId="119" fillId="94" borderId="48" xfId="0" applyNumberFormat="1" applyFont="1" applyFill="1" applyBorder="1" applyAlignment="1" applyProtection="1">
      <alignment horizontal="center" vertical="center" wrapText="1"/>
    </xf>
    <xf numFmtId="1" fontId="119" fillId="94" borderId="48" xfId="0" applyNumberFormat="1" applyFont="1" applyFill="1" applyBorder="1" applyAlignment="1" applyProtection="1">
      <alignment horizontal="center" vertical="center" wrapText="1"/>
      <protection locked="0"/>
    </xf>
    <xf numFmtId="191" fontId="11" fillId="94" borderId="48" xfId="0" applyNumberFormat="1" applyFont="1" applyFill="1" applyBorder="1" applyAlignment="1" applyProtection="1">
      <alignment horizontal="center" vertical="center" wrapText="1"/>
      <protection hidden="1"/>
    </xf>
    <xf numFmtId="182" fontId="119" fillId="94" borderId="48" xfId="0" applyNumberFormat="1" applyFont="1" applyFill="1" applyBorder="1" applyAlignment="1" applyProtection="1">
      <alignment horizontal="center" vertical="center" wrapText="1"/>
      <protection hidden="1"/>
    </xf>
    <xf numFmtId="191" fontId="119" fillId="94" borderId="48" xfId="0" applyNumberFormat="1" applyFont="1" applyFill="1" applyBorder="1" applyAlignment="1" applyProtection="1">
      <alignment horizontal="center" vertical="center" wrapText="1"/>
      <protection hidden="1"/>
    </xf>
    <xf numFmtId="202" fontId="119" fillId="94" borderId="48" xfId="0" applyNumberFormat="1" applyFont="1" applyFill="1" applyBorder="1" applyAlignment="1" applyProtection="1">
      <alignment horizontal="center" vertical="center" wrapText="1"/>
      <protection hidden="1"/>
    </xf>
    <xf numFmtId="0" fontId="119" fillId="94" borderId="56" xfId="0" applyFont="1" applyFill="1" applyBorder="1" applyAlignment="1">
      <alignment horizontal="center" vertical="center" wrapText="1"/>
    </xf>
    <xf numFmtId="0" fontId="119" fillId="94" borderId="48" xfId="0" applyFont="1" applyFill="1" applyBorder="1" applyAlignment="1" applyProtection="1">
      <alignment horizontal="center" vertical="center" wrapText="1"/>
    </xf>
    <xf numFmtId="185" fontId="119" fillId="94" borderId="48" xfId="58023" applyNumberFormat="1" applyFont="1" applyFill="1" applyBorder="1" applyAlignment="1" applyProtection="1">
      <alignment horizontal="center" vertical="center" wrapText="1"/>
      <protection locked="0"/>
    </xf>
    <xf numFmtId="0" fontId="11" fillId="94" borderId="48" xfId="58023" applyFont="1" applyFill="1" applyBorder="1" applyAlignment="1" applyProtection="1">
      <alignment horizontal="center" vertical="center" wrapText="1"/>
      <protection locked="0"/>
    </xf>
    <xf numFmtId="1" fontId="11" fillId="94" borderId="48" xfId="58023" applyNumberFormat="1" applyFont="1" applyFill="1" applyBorder="1" applyAlignment="1" applyProtection="1">
      <alignment horizontal="center" vertical="center" wrapText="1"/>
      <protection locked="0"/>
    </xf>
    <xf numFmtId="184" fontId="119" fillId="94" borderId="48" xfId="0" applyNumberFormat="1" applyFont="1" applyFill="1" applyBorder="1" applyAlignment="1" applyProtection="1">
      <alignment horizontal="center" vertical="center" wrapText="1"/>
      <protection locked="0"/>
    </xf>
    <xf numFmtId="4" fontId="119" fillId="94" borderId="48" xfId="0" applyNumberFormat="1" applyFont="1" applyFill="1" applyBorder="1" applyAlignment="1" applyProtection="1">
      <alignment horizontal="center" vertical="center" wrapText="1"/>
      <protection locked="0"/>
    </xf>
    <xf numFmtId="0" fontId="119" fillId="94" borderId="50" xfId="0" applyFont="1" applyFill="1" applyBorder="1" applyAlignment="1" applyProtection="1">
      <alignment horizontal="center" vertical="center" wrapText="1"/>
      <protection locked="0"/>
    </xf>
    <xf numFmtId="0" fontId="119" fillId="94" borderId="4" xfId="0" applyFont="1" applyFill="1" applyBorder="1" applyAlignment="1">
      <alignment horizontal="center" vertical="center" wrapText="1"/>
    </xf>
    <xf numFmtId="1" fontId="119" fillId="93" borderId="48" xfId="0" applyNumberFormat="1" applyFont="1" applyFill="1" applyBorder="1" applyAlignment="1" applyProtection="1">
      <alignment horizontal="center" vertical="center" wrapText="1"/>
      <protection locked="0"/>
    </xf>
    <xf numFmtId="49" fontId="119" fillId="93" borderId="48" xfId="0" applyNumberFormat="1" applyFont="1" applyFill="1" applyBorder="1" applyAlignment="1" applyProtection="1">
      <alignment horizontal="center" vertical="center" wrapText="1"/>
    </xf>
    <xf numFmtId="1" fontId="11" fillId="93" borderId="48" xfId="0" applyNumberFormat="1" applyFont="1" applyFill="1" applyBorder="1" applyAlignment="1" applyProtection="1">
      <alignment horizontal="center" vertical="center" wrapText="1"/>
      <protection locked="0"/>
    </xf>
    <xf numFmtId="191" fontId="11" fillId="93" borderId="48" xfId="0" applyNumberFormat="1" applyFont="1" applyFill="1" applyBorder="1" applyAlignment="1" applyProtection="1">
      <alignment horizontal="center" vertical="center" wrapText="1"/>
      <protection hidden="1"/>
    </xf>
    <xf numFmtId="184" fontId="119" fillId="93" borderId="48" xfId="0" applyNumberFormat="1" applyFont="1" applyFill="1" applyBorder="1" applyAlignment="1" applyProtection="1">
      <alignment horizontal="center" vertical="center" wrapText="1"/>
      <protection locked="0"/>
    </xf>
    <xf numFmtId="191" fontId="11" fillId="93" borderId="48" xfId="0" applyNumberFormat="1" applyFont="1" applyFill="1" applyBorder="1" applyAlignment="1" applyProtection="1">
      <alignment horizontal="center" vertical="center" wrapText="1"/>
      <protection locked="0"/>
    </xf>
    <xf numFmtId="182" fontId="11" fillId="93" borderId="48" xfId="0" applyNumberFormat="1" applyFont="1" applyFill="1" applyBorder="1" applyAlignment="1" applyProtection="1">
      <alignment horizontal="center" vertical="center" wrapText="1"/>
      <protection locked="0"/>
    </xf>
    <xf numFmtId="191" fontId="119" fillId="93" borderId="48" xfId="0" applyNumberFormat="1" applyFont="1" applyFill="1" applyBorder="1" applyAlignment="1" applyProtection="1">
      <alignment horizontal="center" vertical="center" wrapText="1"/>
      <protection locked="0"/>
    </xf>
    <xf numFmtId="202" fontId="119" fillId="93" borderId="48" xfId="0" applyNumberFormat="1" applyFont="1" applyFill="1" applyBorder="1" applyAlignment="1" applyProtection="1">
      <alignment horizontal="center" vertical="center" wrapText="1"/>
      <protection locked="0"/>
    </xf>
    <xf numFmtId="14" fontId="119" fillId="93" borderId="48" xfId="0" applyNumberFormat="1" applyFont="1" applyFill="1" applyBorder="1" applyAlignment="1">
      <alignment horizontal="center" vertical="center" wrapText="1"/>
    </xf>
    <xf numFmtId="0" fontId="119" fillId="93" borderId="50" xfId="0" applyFont="1" applyFill="1" applyBorder="1" applyAlignment="1">
      <alignment horizontal="center" vertical="center" wrapText="1"/>
    </xf>
    <xf numFmtId="191" fontId="11" fillId="94" borderId="48" xfId="0" applyNumberFormat="1" applyFont="1" applyFill="1" applyBorder="1" applyAlignment="1" applyProtection="1">
      <alignment horizontal="center" vertical="center" wrapText="1"/>
      <protection locked="0"/>
    </xf>
    <xf numFmtId="182" fontId="11" fillId="94" borderId="48" xfId="0" applyNumberFormat="1" applyFont="1" applyFill="1" applyBorder="1" applyAlignment="1" applyProtection="1">
      <alignment horizontal="center" vertical="center" wrapText="1"/>
      <protection locked="0"/>
    </xf>
    <xf numFmtId="191" fontId="119" fillId="94" borderId="48" xfId="0" applyNumberFormat="1" applyFont="1" applyFill="1" applyBorder="1" applyAlignment="1" applyProtection="1">
      <alignment horizontal="center" vertical="center" wrapText="1"/>
      <protection locked="0"/>
    </xf>
    <xf numFmtId="202" fontId="119" fillId="94" borderId="48" xfId="0" applyNumberFormat="1" applyFont="1" applyFill="1" applyBorder="1" applyAlignment="1" applyProtection="1">
      <alignment horizontal="center" vertical="center" wrapText="1"/>
      <protection locked="0"/>
    </xf>
    <xf numFmtId="14" fontId="119" fillId="94" borderId="48" xfId="0" applyNumberFormat="1" applyFont="1" applyFill="1" applyBorder="1" applyAlignment="1">
      <alignment horizontal="center" vertical="center" wrapText="1"/>
    </xf>
    <xf numFmtId="0" fontId="119" fillId="94" borderId="50" xfId="0" applyFont="1" applyFill="1" applyBorder="1" applyAlignment="1">
      <alignment horizontal="center" vertical="center" wrapText="1"/>
    </xf>
    <xf numFmtId="49" fontId="119" fillId="94" borderId="48" xfId="58023" applyNumberFormat="1" applyFont="1" applyFill="1" applyBorder="1" applyAlignment="1" applyProtection="1">
      <alignment horizontal="center" vertical="center" wrapText="1"/>
      <protection locked="0"/>
    </xf>
    <xf numFmtId="1" fontId="119" fillId="94" borderId="48" xfId="58023" applyNumberFormat="1" applyFont="1" applyFill="1" applyBorder="1" applyAlignment="1" applyProtection="1">
      <alignment horizontal="center" vertical="center" wrapText="1"/>
      <protection locked="0"/>
    </xf>
    <xf numFmtId="191" fontId="119" fillId="94" borderId="48" xfId="58023" applyNumberFormat="1" applyFont="1" applyFill="1" applyBorder="1" applyAlignment="1" applyProtection="1">
      <alignment horizontal="center" vertical="center" wrapText="1"/>
      <protection locked="0"/>
    </xf>
    <xf numFmtId="182" fontId="119" fillId="94" borderId="48" xfId="58023" applyNumberFormat="1" applyFont="1" applyFill="1" applyBorder="1" applyAlignment="1" applyProtection="1">
      <alignment horizontal="center" vertical="center" wrapText="1"/>
      <protection locked="0"/>
    </xf>
    <xf numFmtId="1" fontId="119" fillId="95" borderId="48" xfId="58023" applyNumberFormat="1" applyFont="1" applyFill="1" applyBorder="1" applyAlignment="1" applyProtection="1">
      <alignment horizontal="center" vertical="center" wrapText="1"/>
      <protection locked="0"/>
    </xf>
    <xf numFmtId="1" fontId="119" fillId="94" borderId="50" xfId="58023" applyNumberFormat="1" applyFont="1" applyFill="1" applyBorder="1" applyAlignment="1" applyProtection="1">
      <alignment horizontal="center" vertical="center" wrapText="1"/>
      <protection locked="0"/>
    </xf>
    <xf numFmtId="49" fontId="119" fillId="94" borderId="4" xfId="58023" applyNumberFormat="1" applyFont="1" applyFill="1" applyBorder="1" applyAlignment="1" applyProtection="1">
      <alignment horizontal="center" vertical="center" wrapText="1"/>
      <protection locked="0"/>
    </xf>
    <xf numFmtId="1" fontId="119" fillId="95" borderId="48" xfId="0" applyNumberFormat="1" applyFont="1" applyFill="1" applyBorder="1" applyAlignment="1" applyProtection="1">
      <alignment horizontal="center" vertical="center" wrapText="1"/>
      <protection locked="0"/>
    </xf>
    <xf numFmtId="204" fontId="119" fillId="95" borderId="48" xfId="0" applyNumberFormat="1" applyFont="1" applyFill="1" applyBorder="1" applyAlignment="1" applyProtection="1">
      <alignment horizontal="center" vertical="center" wrapText="1"/>
      <protection hidden="1"/>
    </xf>
    <xf numFmtId="14" fontId="119" fillId="95" borderId="48" xfId="0" applyNumberFormat="1" applyFont="1" applyFill="1" applyBorder="1" applyAlignment="1" applyProtection="1">
      <alignment horizontal="center" vertical="center" wrapText="1"/>
      <protection locked="0"/>
    </xf>
    <xf numFmtId="185" fontId="119" fillId="95" borderId="48" xfId="58023" applyNumberFormat="1" applyFont="1" applyFill="1" applyBorder="1" applyAlignment="1" applyProtection="1">
      <alignment horizontal="center" vertical="center" wrapText="1"/>
      <protection locked="0"/>
    </xf>
    <xf numFmtId="0" fontId="11" fillId="95" borderId="48" xfId="58023" applyFont="1" applyFill="1" applyBorder="1" applyAlignment="1" applyProtection="1">
      <alignment horizontal="center" vertical="center" wrapText="1"/>
      <protection locked="0"/>
    </xf>
    <xf numFmtId="192" fontId="119" fillId="95" borderId="48" xfId="0" applyNumberFormat="1" applyFont="1" applyFill="1" applyBorder="1" applyAlignment="1" applyProtection="1">
      <alignment horizontal="center" vertical="center" wrapText="1"/>
      <protection locked="0"/>
    </xf>
    <xf numFmtId="4" fontId="119" fillId="95" borderId="48" xfId="0" applyNumberFormat="1" applyFont="1" applyFill="1" applyBorder="1" applyAlignment="1" applyProtection="1">
      <alignment horizontal="center" vertical="center" wrapText="1"/>
      <protection locked="0"/>
    </xf>
    <xf numFmtId="0" fontId="119" fillId="95" borderId="50" xfId="0" applyFont="1" applyFill="1" applyBorder="1" applyAlignment="1" applyProtection="1">
      <alignment horizontal="center" vertical="center" wrapText="1"/>
      <protection locked="0"/>
    </xf>
    <xf numFmtId="0" fontId="119" fillId="95" borderId="4" xfId="0" applyFont="1" applyFill="1" applyBorder="1" applyAlignment="1" applyProtection="1">
      <alignment horizontal="center" vertical="center" wrapText="1"/>
      <protection locked="0"/>
    </xf>
    <xf numFmtId="49" fontId="119" fillId="95" borderId="0" xfId="0" applyNumberFormat="1" applyFont="1" applyFill="1" applyAlignment="1">
      <alignment horizontal="center" vertical="center" wrapText="1"/>
    </xf>
    <xf numFmtId="204" fontId="119" fillId="93" borderId="48" xfId="0" applyNumberFormat="1" applyFont="1" applyFill="1" applyBorder="1" applyAlignment="1" applyProtection="1">
      <alignment horizontal="center" vertical="center" wrapText="1"/>
      <protection hidden="1"/>
    </xf>
    <xf numFmtId="1" fontId="11" fillId="93" borderId="4" xfId="58023" applyNumberFormat="1" applyFont="1" applyFill="1" applyBorder="1" applyAlignment="1" applyProtection="1">
      <alignment horizontal="center" vertical="center" wrapText="1"/>
      <protection locked="0"/>
    </xf>
    <xf numFmtId="49" fontId="11" fillId="94" borderId="48" xfId="0" applyNumberFormat="1" applyFont="1" applyFill="1" applyBorder="1" applyAlignment="1">
      <alignment horizontal="center" vertical="center" wrapText="1"/>
    </xf>
    <xf numFmtId="0" fontId="119" fillId="93" borderId="48" xfId="0" applyFont="1" applyFill="1" applyBorder="1" applyAlignment="1" applyProtection="1">
      <alignment horizontal="center" vertical="center" wrapText="1"/>
      <protection hidden="1"/>
    </xf>
    <xf numFmtId="0" fontId="119" fillId="93" borderId="48" xfId="0" applyFont="1" applyFill="1" applyBorder="1" applyAlignment="1" applyProtection="1">
      <alignment horizontal="center" vertical="center" wrapText="1" shrinkToFit="1"/>
      <protection locked="0"/>
    </xf>
    <xf numFmtId="173" fontId="119" fillId="93" borderId="48" xfId="59154" applyNumberFormat="1" applyFont="1" applyFill="1" applyBorder="1" applyAlignment="1" applyProtection="1">
      <alignment horizontal="center" vertical="center" wrapText="1"/>
      <protection locked="0"/>
    </xf>
    <xf numFmtId="49" fontId="119" fillId="93" borderId="4" xfId="0" applyNumberFormat="1" applyFont="1" applyFill="1" applyBorder="1" applyAlignment="1">
      <alignment horizontal="center" vertical="center" wrapText="1"/>
    </xf>
    <xf numFmtId="182" fontId="11" fillId="93" borderId="4" xfId="0" applyNumberFormat="1" applyFont="1" applyFill="1" applyBorder="1" applyAlignment="1" applyProtection="1">
      <alignment horizontal="center" vertical="center" wrapText="1"/>
      <protection hidden="1"/>
    </xf>
    <xf numFmtId="4" fontId="119" fillId="94" borderId="48" xfId="0" applyNumberFormat="1" applyFont="1" applyFill="1" applyBorder="1" applyAlignment="1" applyProtection="1">
      <alignment horizontal="center" vertical="center" wrapText="1"/>
      <protection hidden="1"/>
    </xf>
    <xf numFmtId="183" fontId="119" fillId="94" borderId="48" xfId="0" applyNumberFormat="1" applyFont="1" applyFill="1" applyBorder="1" applyAlignment="1" applyProtection="1">
      <alignment horizontal="center" vertical="center" wrapText="1"/>
      <protection hidden="1"/>
    </xf>
    <xf numFmtId="14" fontId="11" fillId="94" borderId="48" xfId="0" applyNumberFormat="1" applyFont="1" applyFill="1" applyBorder="1" applyAlignment="1" applyProtection="1">
      <alignment horizontal="center" vertical="center" wrapText="1"/>
      <protection locked="0"/>
    </xf>
    <xf numFmtId="49" fontId="119" fillId="94" borderId="48" xfId="0" applyNumberFormat="1" applyFont="1" applyFill="1" applyBorder="1" applyAlignment="1">
      <alignment horizontal="center" vertical="center" wrapText="1"/>
    </xf>
    <xf numFmtId="191" fontId="119" fillId="93" borderId="48" xfId="0" applyNumberFormat="1" applyFont="1" applyFill="1" applyBorder="1" applyAlignment="1">
      <alignment horizontal="center" vertical="center" wrapText="1"/>
    </xf>
    <xf numFmtId="182" fontId="119" fillId="93" borderId="48" xfId="0" applyNumberFormat="1" applyFont="1" applyFill="1" applyBorder="1" applyAlignment="1">
      <alignment horizontal="center" vertical="center" wrapText="1"/>
    </xf>
    <xf numFmtId="191" fontId="11" fillId="93" borderId="48" xfId="58023" applyNumberFormat="1" applyFont="1" applyFill="1" applyBorder="1" applyAlignment="1" applyProtection="1">
      <alignment horizontal="center" vertical="center" wrapText="1"/>
      <protection locked="0"/>
    </xf>
    <xf numFmtId="1" fontId="119" fillId="93" borderId="48" xfId="58023" applyNumberFormat="1" applyFont="1" applyFill="1" applyBorder="1" applyAlignment="1" applyProtection="1">
      <alignment horizontal="center" vertical="center" wrapText="1"/>
      <protection locked="0"/>
    </xf>
    <xf numFmtId="49" fontId="119" fillId="93" borderId="48" xfId="0" applyNumberFormat="1" applyFont="1" applyFill="1" applyBorder="1" applyAlignment="1" applyProtection="1">
      <alignment horizontal="center" vertical="center" wrapText="1"/>
      <protection hidden="1"/>
    </xf>
    <xf numFmtId="49" fontId="119" fillId="95" borderId="48" xfId="0" applyNumberFormat="1" applyFont="1" applyFill="1" applyBorder="1" applyAlignment="1" applyProtection="1">
      <alignment horizontal="center" vertical="center" wrapText="1"/>
      <protection hidden="1"/>
    </xf>
    <xf numFmtId="49" fontId="119" fillId="96" borderId="4" xfId="0" applyNumberFormat="1" applyFont="1" applyFill="1" applyBorder="1" applyAlignment="1" applyProtection="1">
      <alignment horizontal="center" vertical="center" wrapText="1"/>
      <protection locked="0"/>
    </xf>
    <xf numFmtId="0" fontId="119" fillId="96" borderId="4" xfId="0" applyFont="1" applyFill="1" applyBorder="1" applyAlignment="1" applyProtection="1">
      <alignment horizontal="center" vertical="center" wrapText="1"/>
      <protection locked="0"/>
    </xf>
    <xf numFmtId="1" fontId="11" fillId="96" borderId="4" xfId="58023" applyNumberFormat="1" applyFont="1" applyFill="1" applyBorder="1" applyAlignment="1" applyProtection="1">
      <alignment horizontal="center" vertical="center" wrapText="1"/>
      <protection locked="0"/>
    </xf>
    <xf numFmtId="0" fontId="119" fillId="97" borderId="4" xfId="30259" applyFont="1" applyFill="1" applyBorder="1" applyAlignment="1">
      <alignment horizontal="center" vertical="center" wrapText="1"/>
    </xf>
    <xf numFmtId="49" fontId="119" fillId="95" borderId="4" xfId="0" applyNumberFormat="1" applyFont="1" applyFill="1" applyBorder="1" applyAlignment="1">
      <alignment horizontal="center" vertical="center"/>
    </xf>
    <xf numFmtId="191" fontId="119" fillId="95" borderId="4" xfId="0" applyNumberFormat="1" applyFont="1" applyFill="1" applyBorder="1" applyAlignment="1" applyProtection="1">
      <alignment horizontal="center" vertical="center" wrapText="1"/>
      <protection hidden="1"/>
    </xf>
    <xf numFmtId="14" fontId="119" fillId="95" borderId="4" xfId="0" applyNumberFormat="1" applyFont="1" applyFill="1" applyBorder="1" applyAlignment="1" applyProtection="1">
      <alignment horizontal="center" vertical="center" wrapText="1"/>
      <protection locked="0"/>
    </xf>
    <xf numFmtId="0" fontId="119" fillId="95" borderId="4" xfId="0" applyFont="1" applyFill="1" applyBorder="1" applyAlignment="1" applyProtection="1">
      <alignment horizontal="center" vertical="center"/>
      <protection locked="0"/>
    </xf>
    <xf numFmtId="49" fontId="119" fillId="95" borderId="4" xfId="0" applyNumberFormat="1" applyFont="1" applyFill="1" applyBorder="1" applyAlignment="1" applyProtection="1">
      <alignment horizontal="center" vertical="center" wrapText="1"/>
      <protection hidden="1"/>
    </xf>
    <xf numFmtId="191" fontId="119" fillId="95" borderId="48" xfId="0" applyNumberFormat="1" applyFont="1" applyFill="1" applyBorder="1" applyAlignment="1" applyProtection="1">
      <alignment horizontal="center" vertical="center" wrapText="1"/>
      <protection locked="0"/>
    </xf>
    <xf numFmtId="182" fontId="119" fillId="95" borderId="48" xfId="0" applyNumberFormat="1" applyFont="1" applyFill="1" applyBorder="1" applyAlignment="1" applyProtection="1">
      <alignment horizontal="center" vertical="center" wrapText="1"/>
      <protection locked="0"/>
    </xf>
    <xf numFmtId="203" fontId="119" fillId="95" borderId="48" xfId="0" applyNumberFormat="1" applyFont="1" applyFill="1" applyBorder="1" applyAlignment="1" applyProtection="1">
      <alignment horizontal="center" vertical="center" wrapText="1"/>
      <protection locked="0"/>
    </xf>
    <xf numFmtId="0" fontId="127" fillId="95" borderId="4" xfId="0" applyFont="1" applyFill="1" applyBorder="1" applyAlignment="1" applyProtection="1">
      <alignment horizontal="center" vertical="center" wrapText="1"/>
      <protection locked="0"/>
    </xf>
    <xf numFmtId="0" fontId="119" fillId="19" borderId="48" xfId="0" applyFont="1" applyFill="1" applyBorder="1" applyAlignment="1" applyProtection="1">
      <alignment horizontal="center" vertical="center" wrapText="1"/>
      <protection locked="0"/>
    </xf>
    <xf numFmtId="49" fontId="127" fillId="95" borderId="47" xfId="58023" applyNumberFormat="1" applyFont="1" applyFill="1" applyBorder="1" applyAlignment="1" applyProtection="1">
      <alignment horizontal="center" vertical="center" wrapText="1"/>
      <protection locked="0"/>
    </xf>
    <xf numFmtId="1" fontId="127" fillId="95" borderId="4" xfId="58023" applyNumberFormat="1" applyFont="1" applyFill="1" applyBorder="1" applyAlignment="1" applyProtection="1">
      <alignment horizontal="center" vertical="center" wrapText="1"/>
      <protection locked="0"/>
    </xf>
    <xf numFmtId="0" fontId="123" fillId="95" borderId="4" xfId="0" applyFont="1" applyFill="1" applyBorder="1" applyAlignment="1" applyProtection="1">
      <alignment horizontal="center" vertical="center" wrapText="1"/>
      <protection locked="0"/>
    </xf>
    <xf numFmtId="0" fontId="105" fillId="95" borderId="4" xfId="0" applyFont="1" applyFill="1" applyBorder="1" applyAlignment="1" applyProtection="1">
      <alignment horizontal="center" vertical="top" wrapText="1"/>
      <protection locked="0"/>
    </xf>
    <xf numFmtId="205" fontId="127" fillId="95" borderId="4" xfId="58023" applyNumberFormat="1" applyFont="1" applyFill="1" applyBorder="1" applyAlignment="1" applyProtection="1">
      <alignment horizontal="center" vertical="center" wrapText="1"/>
      <protection locked="0"/>
    </xf>
    <xf numFmtId="205" fontId="123" fillId="95" borderId="4" xfId="0" applyNumberFormat="1" applyFont="1" applyFill="1" applyBorder="1" applyAlignment="1" applyProtection="1">
      <alignment horizontal="center" vertical="center" wrapText="1"/>
      <protection hidden="1"/>
    </xf>
    <xf numFmtId="205" fontId="123" fillId="95" borderId="4" xfId="0" applyNumberFormat="1" applyFont="1" applyFill="1" applyBorder="1" applyAlignment="1">
      <alignment horizontal="center" vertical="center"/>
    </xf>
    <xf numFmtId="183" fontId="105" fillId="95" borderId="4" xfId="0" applyNumberFormat="1" applyFont="1" applyFill="1" applyBorder="1" applyAlignment="1" applyProtection="1">
      <alignment horizontal="center" vertical="top" wrapText="1"/>
      <protection hidden="1"/>
    </xf>
    <xf numFmtId="0" fontId="123" fillId="98" borderId="4" xfId="0" applyFont="1" applyFill="1" applyBorder="1" applyAlignment="1" applyProtection="1">
      <alignment horizontal="center" vertical="center" wrapText="1"/>
      <protection locked="0"/>
    </xf>
    <xf numFmtId="0" fontId="105" fillId="95" borderId="4" xfId="0" applyFont="1" applyFill="1" applyBorder="1" applyAlignment="1" applyProtection="1">
      <alignment horizontal="left" vertical="top" wrapText="1"/>
      <protection locked="0"/>
    </xf>
    <xf numFmtId="0" fontId="105" fillId="95" borderId="4" xfId="0" applyFont="1" applyFill="1" applyBorder="1" applyAlignment="1" applyProtection="1">
      <alignment vertical="top" wrapText="1"/>
      <protection locked="0"/>
    </xf>
    <xf numFmtId="49" fontId="123" fillId="95" borderId="4" xfId="0" applyNumberFormat="1" applyFont="1" applyFill="1" applyBorder="1" applyAlignment="1">
      <alignment horizontal="center" vertical="center" wrapText="1"/>
    </xf>
    <xf numFmtId="0" fontId="105" fillId="95" borderId="4" xfId="0" applyFont="1" applyFill="1" applyBorder="1" applyAlignment="1" applyProtection="1">
      <alignment horizontal="center" vertical="center" wrapText="1"/>
      <protection locked="0"/>
    </xf>
    <xf numFmtId="192" fontId="119" fillId="94" borderId="48" xfId="0" applyNumberFormat="1" applyFont="1" applyFill="1" applyBorder="1" applyAlignment="1" applyProtection="1">
      <alignment horizontal="center" vertical="center" wrapText="1"/>
      <protection locked="0"/>
    </xf>
    <xf numFmtId="182" fontId="119" fillId="93" borderId="48" xfId="0" applyNumberFormat="1" applyFont="1" applyFill="1" applyBorder="1" applyAlignment="1" applyProtection="1">
      <alignment horizontal="center" vertical="center" wrapText="1"/>
    </xf>
    <xf numFmtId="191" fontId="119" fillId="93" borderId="48" xfId="0" applyNumberFormat="1" applyFont="1" applyFill="1" applyBorder="1" applyAlignment="1" applyProtection="1">
      <alignment horizontal="center" vertical="center" wrapText="1"/>
    </xf>
    <xf numFmtId="206" fontId="119" fillId="93" borderId="48" xfId="0" applyNumberFormat="1" applyFont="1" applyFill="1" applyBorder="1" applyAlignment="1" applyProtection="1">
      <alignment horizontal="center" vertical="center" wrapText="1"/>
      <protection hidden="1"/>
    </xf>
    <xf numFmtId="2" fontId="11" fillId="93" borderId="48" xfId="58023" applyNumberFormat="1" applyFont="1" applyFill="1" applyBorder="1" applyAlignment="1" applyProtection="1">
      <alignment horizontal="center" vertical="center" wrapText="1"/>
      <protection locked="0"/>
    </xf>
    <xf numFmtId="14" fontId="119" fillId="93" borderId="48" xfId="58023" applyNumberFormat="1" applyFont="1" applyFill="1" applyBorder="1" applyAlignment="1" applyProtection="1">
      <alignment horizontal="center" vertical="center" wrapText="1"/>
      <protection locked="0"/>
    </xf>
    <xf numFmtId="203" fontId="11" fillId="93" borderId="48" xfId="58023" applyNumberFormat="1" applyFont="1" applyFill="1" applyBorder="1" applyAlignment="1" applyProtection="1">
      <alignment horizontal="center" vertical="center" wrapText="1"/>
      <protection locked="0"/>
    </xf>
    <xf numFmtId="191" fontId="119" fillId="95" borderId="48" xfId="0" applyNumberFormat="1" applyFont="1" applyFill="1" applyBorder="1" applyAlignment="1">
      <alignment horizontal="center" vertical="center" wrapText="1"/>
    </xf>
    <xf numFmtId="14" fontId="119" fillId="95" borderId="48" xfId="58023" applyNumberFormat="1" applyFont="1" applyFill="1" applyBorder="1" applyAlignment="1" applyProtection="1">
      <alignment horizontal="center" vertical="center" wrapText="1"/>
      <protection locked="0"/>
    </xf>
    <xf numFmtId="203" fontId="11" fillId="95" borderId="48" xfId="58023" applyNumberFormat="1" applyFont="1" applyFill="1" applyBorder="1" applyAlignment="1" applyProtection="1">
      <alignment horizontal="center" vertical="center" wrapText="1"/>
      <protection locked="0"/>
    </xf>
    <xf numFmtId="191" fontId="119" fillId="93" borderId="48" xfId="58023" applyNumberFormat="1" applyFont="1" applyFill="1" applyBorder="1" applyAlignment="1" applyProtection="1">
      <alignment horizontal="center" vertical="center" wrapText="1"/>
      <protection locked="0"/>
    </xf>
    <xf numFmtId="182" fontId="119" fillId="93" borderId="48" xfId="58023" applyNumberFormat="1" applyFont="1" applyFill="1" applyBorder="1" applyAlignment="1" applyProtection="1">
      <alignment horizontal="center" vertical="center" wrapText="1"/>
      <protection locked="0"/>
    </xf>
    <xf numFmtId="2" fontId="119" fillId="93" borderId="48" xfId="58023" applyNumberFormat="1" applyFont="1" applyFill="1" applyBorder="1" applyAlignment="1" applyProtection="1">
      <alignment horizontal="center" vertical="center" wrapText="1"/>
      <protection locked="0"/>
    </xf>
    <xf numFmtId="49" fontId="119" fillId="93" borderId="48" xfId="58023" applyNumberFormat="1" applyFont="1" applyFill="1" applyBorder="1" applyAlignment="1" applyProtection="1">
      <alignment horizontal="center" vertical="center" wrapText="1"/>
      <protection locked="0"/>
    </xf>
    <xf numFmtId="0" fontId="119" fillId="93" borderId="48" xfId="0" applyFont="1" applyFill="1" applyBorder="1" applyAlignment="1" applyProtection="1">
      <alignment horizontal="left" vertical="center" wrapText="1"/>
      <protection locked="0"/>
    </xf>
    <xf numFmtId="0" fontId="119" fillId="93" borderId="48" xfId="0" applyFont="1" applyFill="1" applyBorder="1" applyAlignment="1" applyProtection="1">
      <alignment vertical="center" wrapText="1"/>
      <protection locked="0"/>
    </xf>
    <xf numFmtId="0" fontId="119" fillId="94" borderId="0" xfId="0" applyFont="1" applyFill="1"/>
    <xf numFmtId="182" fontId="11" fillId="95" borderId="48" xfId="0" applyNumberFormat="1" applyFont="1" applyFill="1" applyBorder="1" applyAlignment="1">
      <alignment horizontal="center" vertical="center" wrapText="1"/>
    </xf>
    <xf numFmtId="191" fontId="11" fillId="95" borderId="48" xfId="0" applyNumberFormat="1" applyFont="1" applyFill="1" applyBorder="1" applyAlignment="1">
      <alignment horizontal="center" vertical="center" wrapText="1"/>
    </xf>
    <xf numFmtId="0" fontId="119" fillId="95" borderId="48" xfId="0" applyFont="1" applyFill="1" applyBorder="1"/>
    <xf numFmtId="14" fontId="119" fillId="95" borderId="4" xfId="0" applyNumberFormat="1" applyFont="1" applyFill="1" applyBorder="1" applyAlignment="1" applyProtection="1">
      <alignment horizontal="center" vertical="center"/>
      <protection locked="0"/>
    </xf>
    <xf numFmtId="0" fontId="119" fillId="95" borderId="4" xfId="0" applyFont="1" applyFill="1" applyBorder="1" applyAlignment="1" applyProtection="1">
      <alignment horizontal="center" vertical="center" wrapText="1"/>
      <protection hidden="1"/>
    </xf>
    <xf numFmtId="16" fontId="119" fillId="93" borderId="48" xfId="0" applyNumberFormat="1" applyFont="1" applyFill="1" applyBorder="1" applyAlignment="1" applyProtection="1">
      <alignment horizontal="center" vertical="center" wrapText="1"/>
      <protection locked="0"/>
    </xf>
    <xf numFmtId="183" fontId="11" fillId="93" borderId="48" xfId="0" applyNumberFormat="1" applyFont="1" applyFill="1" applyBorder="1" applyAlignment="1" applyProtection="1">
      <alignment horizontal="center" vertical="center" wrapText="1"/>
      <protection hidden="1"/>
    </xf>
    <xf numFmtId="0" fontId="119" fillId="93" borderId="48" xfId="30172" applyFont="1" applyFill="1" applyBorder="1" applyAlignment="1">
      <alignment horizontal="center" vertical="center" wrapText="1"/>
    </xf>
    <xf numFmtId="16" fontId="11" fillId="95" borderId="4" xfId="0" applyNumberFormat="1" applyFont="1" applyFill="1" applyBorder="1" applyAlignment="1" applyProtection="1">
      <alignment horizontal="center" vertical="center" wrapText="1"/>
      <protection locked="0"/>
    </xf>
    <xf numFmtId="49" fontId="11" fillId="95" borderId="47" xfId="58023" applyNumberFormat="1" applyFont="1" applyFill="1" applyBorder="1" applyAlignment="1" applyProtection="1">
      <alignment horizontal="center" vertical="center" wrapText="1"/>
      <protection locked="0"/>
    </xf>
    <xf numFmtId="1" fontId="11" fillId="95" borderId="4" xfId="58023" applyNumberFormat="1" applyFont="1" applyFill="1" applyBorder="1" applyAlignment="1" applyProtection="1">
      <alignment horizontal="center" vertical="center" wrapText="1"/>
      <protection locked="0"/>
    </xf>
    <xf numFmtId="49" fontId="11" fillId="95" borderId="4" xfId="58023" applyNumberFormat="1" applyFont="1" applyFill="1" applyBorder="1" applyAlignment="1" applyProtection="1">
      <alignment horizontal="center" vertical="center" wrapText="1"/>
      <protection locked="0"/>
    </xf>
    <xf numFmtId="0" fontId="119" fillId="95" borderId="4" xfId="0" applyFont="1" applyFill="1" applyBorder="1" applyAlignment="1">
      <alignment horizontal="center" vertical="center" wrapText="1"/>
    </xf>
    <xf numFmtId="191" fontId="11" fillId="95" borderId="40" xfId="58023" applyNumberFormat="1" applyFont="1" applyFill="1" applyBorder="1" applyAlignment="1" applyProtection="1">
      <alignment horizontal="center" vertical="center" wrapText="1"/>
      <protection locked="0"/>
    </xf>
    <xf numFmtId="191" fontId="119" fillId="95" borderId="4" xfId="0" applyNumberFormat="1" applyFont="1" applyFill="1" applyBorder="1" applyAlignment="1">
      <alignment horizontal="center" vertical="center"/>
    </xf>
    <xf numFmtId="14" fontId="119" fillId="95" borderId="4" xfId="30171" applyNumberFormat="1" applyFont="1" applyFill="1" applyBorder="1" applyAlignment="1">
      <alignment horizontal="center" vertical="center" wrapText="1"/>
    </xf>
    <xf numFmtId="0" fontId="119" fillId="95" borderId="4" xfId="0" applyFont="1" applyFill="1" applyBorder="1" applyAlignment="1">
      <alignment horizontal="center" vertical="center"/>
    </xf>
    <xf numFmtId="49" fontId="119" fillId="95" borderId="4" xfId="0" applyNumberFormat="1" applyFont="1" applyFill="1" applyBorder="1" applyAlignment="1">
      <alignment horizontal="center" vertical="center" wrapText="1"/>
    </xf>
    <xf numFmtId="16" fontId="11" fillId="95" borderId="48" xfId="0" applyNumberFormat="1" applyFont="1" applyFill="1" applyBorder="1" applyAlignment="1" applyProtection="1">
      <alignment horizontal="center" vertical="center" wrapText="1"/>
      <protection locked="0"/>
    </xf>
    <xf numFmtId="207" fontId="119" fillId="95" borderId="48" xfId="0" applyNumberFormat="1" applyFont="1" applyFill="1" applyBorder="1" applyAlignment="1">
      <alignment horizontal="center" vertical="center" wrapText="1"/>
    </xf>
    <xf numFmtId="14" fontId="119" fillId="95" borderId="48" xfId="30172" applyNumberFormat="1" applyFont="1" applyFill="1" applyBorder="1" applyAlignment="1">
      <alignment horizontal="center" vertical="center" wrapText="1"/>
    </xf>
    <xf numFmtId="16" fontId="11" fillId="94" borderId="48" xfId="0" applyNumberFormat="1" applyFont="1" applyFill="1" applyBorder="1" applyAlignment="1" applyProtection="1">
      <alignment horizontal="center" vertical="center" wrapText="1"/>
      <protection locked="0"/>
    </xf>
    <xf numFmtId="16" fontId="11" fillId="93" borderId="48" xfId="0" applyNumberFormat="1" applyFont="1" applyFill="1" applyBorder="1" applyAlignment="1" applyProtection="1">
      <alignment horizontal="center" vertical="center" wrapText="1"/>
      <protection locked="0"/>
    </xf>
    <xf numFmtId="14" fontId="119" fillId="93" borderId="48" xfId="30172" applyNumberFormat="1" applyFont="1" applyFill="1" applyBorder="1" applyAlignment="1">
      <alignment horizontal="center" vertical="center" wrapText="1"/>
    </xf>
    <xf numFmtId="0" fontId="119" fillId="95" borderId="48" xfId="0" applyFont="1" applyFill="1" applyBorder="1" applyAlignment="1" applyProtection="1">
      <alignment horizontal="center" vertical="center" wrapText="1"/>
      <protection hidden="1"/>
    </xf>
    <xf numFmtId="191" fontId="11" fillId="94" borderId="48" xfId="58023" applyNumberFormat="1" applyFont="1" applyFill="1" applyBorder="1" applyAlignment="1" applyProtection="1">
      <alignment horizontal="center" vertical="center" wrapText="1"/>
      <protection locked="0"/>
    </xf>
    <xf numFmtId="191" fontId="119" fillId="94" borderId="48" xfId="0" applyNumberFormat="1" applyFont="1" applyFill="1" applyBorder="1" applyAlignment="1">
      <alignment horizontal="center" vertical="center" wrapText="1"/>
    </xf>
    <xf numFmtId="14" fontId="119" fillId="94" borderId="48" xfId="30172" applyNumberFormat="1" applyFont="1" applyFill="1" applyBorder="1" applyAlignment="1">
      <alignment horizontal="center" vertical="center" wrapText="1"/>
    </xf>
    <xf numFmtId="0" fontId="11" fillId="93" borderId="48" xfId="28700" applyFont="1" applyFill="1" applyBorder="1" applyAlignment="1">
      <alignment horizontal="center" vertical="center" wrapText="1"/>
    </xf>
    <xf numFmtId="0" fontId="119" fillId="93" borderId="48" xfId="0" applyFont="1" applyFill="1" applyBorder="1"/>
    <xf numFmtId="0" fontId="122" fillId="94" borderId="0" xfId="0" applyFont="1" applyFill="1"/>
    <xf numFmtId="0" fontId="119" fillId="94" borderId="48" xfId="0" applyFont="1" applyFill="1" applyBorder="1"/>
    <xf numFmtId="0" fontId="119" fillId="94" borderId="48" xfId="0" applyFont="1" applyFill="1" applyBorder="1" applyAlignment="1" applyProtection="1">
      <alignment horizontal="left" vertical="center" wrapText="1"/>
      <protection locked="0"/>
    </xf>
    <xf numFmtId="0" fontId="119" fillId="94" borderId="48" xfId="0" applyFont="1" applyFill="1" applyBorder="1" applyAlignment="1" applyProtection="1">
      <alignment horizontal="center" vertical="center" wrapText="1"/>
      <protection hidden="1"/>
    </xf>
    <xf numFmtId="0" fontId="119" fillId="94" borderId="49" xfId="0" applyFont="1" applyFill="1" applyBorder="1"/>
    <xf numFmtId="0" fontId="119" fillId="94" borderId="49" xfId="0" applyFont="1" applyFill="1" applyBorder="1" applyAlignment="1">
      <alignment horizontal="center" vertical="center" wrapText="1"/>
    </xf>
    <xf numFmtId="49" fontId="11" fillId="93" borderId="4" xfId="0" applyNumberFormat="1" applyFont="1" applyFill="1" applyBorder="1" applyAlignment="1" applyProtection="1">
      <alignment horizontal="center" vertical="center" wrapText="1"/>
      <protection locked="0"/>
    </xf>
    <xf numFmtId="0" fontId="11" fillId="93" borderId="4" xfId="0" applyFont="1" applyFill="1" applyBorder="1" applyAlignment="1">
      <alignment horizontal="center" vertical="center" wrapText="1"/>
    </xf>
    <xf numFmtId="191" fontId="11" fillId="93" borderId="4" xfId="0" applyNumberFormat="1" applyFont="1" applyFill="1" applyBorder="1" applyAlignment="1" applyProtection="1">
      <alignment horizontal="center" vertical="center" wrapText="1"/>
      <protection locked="0"/>
    </xf>
    <xf numFmtId="182" fontId="11" fillId="93" borderId="4" xfId="0" applyNumberFormat="1" applyFont="1" applyFill="1" applyBorder="1" applyAlignment="1" applyProtection="1">
      <alignment horizontal="center" vertical="center" wrapText="1"/>
      <protection locked="0"/>
    </xf>
    <xf numFmtId="14" fontId="11" fillId="93" borderId="4" xfId="0" applyNumberFormat="1" applyFont="1" applyFill="1" applyBorder="1" applyAlignment="1" applyProtection="1">
      <alignment horizontal="center" vertical="center" wrapText="1"/>
      <protection locked="0"/>
    </xf>
    <xf numFmtId="1" fontId="11" fillId="93" borderId="38" xfId="0" applyNumberFormat="1" applyFont="1" applyFill="1" applyBorder="1" applyAlignment="1" applyProtection="1">
      <alignment horizontal="center" vertical="center" wrapText="1"/>
      <protection locked="0"/>
    </xf>
    <xf numFmtId="14" fontId="11" fillId="93" borderId="4" xfId="58023" applyNumberFormat="1" applyFont="1" applyFill="1" applyBorder="1" applyAlignment="1" applyProtection="1">
      <alignment horizontal="center" vertical="center" wrapText="1"/>
      <protection locked="0"/>
    </xf>
    <xf numFmtId="0" fontId="11" fillId="93" borderId="4" xfId="0" applyFont="1" applyFill="1" applyBorder="1" applyAlignment="1" applyProtection="1">
      <alignment horizontal="center" vertical="center" wrapText="1"/>
      <protection locked="0"/>
    </xf>
    <xf numFmtId="1" fontId="11" fillId="93" borderId="4" xfId="0" applyNumberFormat="1" applyFont="1" applyFill="1" applyBorder="1" applyAlignment="1" applyProtection="1">
      <alignment horizontal="center" vertical="center" wrapText="1"/>
      <protection locked="0"/>
    </xf>
    <xf numFmtId="49" fontId="119" fillId="94" borderId="4" xfId="0" applyNumberFormat="1" applyFont="1" applyFill="1" applyBorder="1" applyAlignment="1" applyProtection="1">
      <alignment horizontal="center" vertical="center" wrapText="1"/>
      <protection locked="0"/>
    </xf>
    <xf numFmtId="0" fontId="123" fillId="94" borderId="4" xfId="0" applyFont="1" applyFill="1" applyBorder="1" applyAlignment="1" applyProtection="1">
      <alignment horizontal="center" vertical="center" wrapText="1"/>
      <protection locked="0"/>
    </xf>
    <xf numFmtId="0" fontId="101" fillId="94" borderId="4" xfId="0" applyFont="1" applyFill="1" applyBorder="1" applyAlignment="1" applyProtection="1">
      <alignment horizontal="center" vertical="center" wrapText="1"/>
      <protection locked="0"/>
    </xf>
    <xf numFmtId="0" fontId="123" fillId="94" borderId="4" xfId="0" applyFont="1" applyFill="1" applyBorder="1" applyAlignment="1">
      <alignment horizontal="center" vertical="center" wrapText="1"/>
    </xf>
    <xf numFmtId="14" fontId="123" fillId="94" borderId="4" xfId="0" applyNumberFormat="1" applyFont="1" applyFill="1" applyBorder="1" applyAlignment="1">
      <alignment horizontal="center" vertical="center" wrapText="1"/>
    </xf>
    <xf numFmtId="1" fontId="119" fillId="94" borderId="4" xfId="0" applyNumberFormat="1" applyFont="1" applyFill="1" applyBorder="1" applyAlignment="1" applyProtection="1">
      <alignment horizontal="center" vertical="center" wrapText="1"/>
      <protection locked="0"/>
    </xf>
    <xf numFmtId="191" fontId="119" fillId="94" borderId="4" xfId="0" applyNumberFormat="1" applyFont="1" applyFill="1" applyBorder="1" applyAlignment="1" applyProtection="1">
      <alignment horizontal="center" vertical="center" wrapText="1"/>
      <protection hidden="1"/>
    </xf>
    <xf numFmtId="0" fontId="122" fillId="94" borderId="4" xfId="0" applyFont="1" applyFill="1" applyBorder="1"/>
    <xf numFmtId="49" fontId="11" fillId="94" borderId="4" xfId="0" applyNumberFormat="1" applyFont="1" applyFill="1" applyBorder="1" applyAlignment="1">
      <alignment horizontal="center" vertical="center" wrapText="1"/>
    </xf>
    <xf numFmtId="14" fontId="119" fillId="94" borderId="4" xfId="0" applyNumberFormat="1" applyFont="1" applyFill="1" applyBorder="1" applyAlignment="1" applyProtection="1">
      <alignment horizontal="center" vertical="center" wrapText="1"/>
      <protection locked="0"/>
    </xf>
    <xf numFmtId="0" fontId="119" fillId="94" borderId="4" xfId="0" applyFont="1" applyFill="1" applyBorder="1" applyAlignment="1" applyProtection="1">
      <alignment horizontal="left" vertical="center" wrapText="1"/>
      <protection locked="0"/>
    </xf>
    <xf numFmtId="0" fontId="119" fillId="94" borderId="4" xfId="0" applyFont="1" applyFill="1" applyBorder="1" applyAlignment="1" applyProtection="1">
      <alignment horizontal="center" vertical="center"/>
      <protection locked="0"/>
    </xf>
    <xf numFmtId="3" fontId="119" fillId="94" borderId="4" xfId="0" applyNumberFormat="1" applyFont="1" applyFill="1" applyBorder="1" applyAlignment="1" applyProtection="1">
      <alignment horizontal="center" vertical="center" wrapText="1"/>
      <protection locked="0"/>
    </xf>
    <xf numFmtId="49" fontId="119" fillId="94" borderId="4" xfId="0" applyNumberFormat="1" applyFont="1" applyFill="1" applyBorder="1" applyAlignment="1" applyProtection="1">
      <alignment horizontal="center" vertical="center" wrapText="1"/>
      <protection hidden="1"/>
    </xf>
    <xf numFmtId="0" fontId="122" fillId="95" borderId="4" xfId="0" applyFont="1" applyFill="1" applyBorder="1"/>
    <xf numFmtId="49" fontId="122" fillId="94" borderId="0" xfId="0" applyNumberFormat="1" applyFont="1" applyFill="1" applyAlignment="1">
      <alignment horizontal="center" vertical="center"/>
    </xf>
    <xf numFmtId="16" fontId="123" fillId="94" borderId="4" xfId="0" applyNumberFormat="1" applyFont="1" applyFill="1" applyBorder="1" applyAlignment="1" applyProtection="1">
      <alignment horizontal="center" vertical="center" wrapText="1"/>
      <protection locked="0"/>
    </xf>
    <xf numFmtId="2" fontId="123" fillId="95" borderId="4" xfId="0" applyNumberFormat="1" applyFont="1" applyFill="1" applyBorder="1" applyAlignment="1" applyProtection="1">
      <alignment horizontal="center" vertical="center" wrapText="1"/>
      <protection hidden="1"/>
    </xf>
    <xf numFmtId="0" fontId="123" fillId="94" borderId="4" xfId="0" applyFont="1" applyFill="1" applyBorder="1" applyAlignment="1">
      <alignment horizontal="center" vertical="center"/>
    </xf>
    <xf numFmtId="14" fontId="123" fillId="94" borderId="4" xfId="0" applyNumberFormat="1" applyFont="1" applyFill="1" applyBorder="1" applyAlignment="1" applyProtection="1">
      <alignment horizontal="center" vertical="center" wrapText="1"/>
      <protection locked="0"/>
    </xf>
    <xf numFmtId="14" fontId="123" fillId="94" borderId="4" xfId="0" applyNumberFormat="1" applyFont="1" applyFill="1" applyBorder="1" applyAlignment="1" applyProtection="1">
      <alignment horizontal="center" vertical="center"/>
      <protection locked="0"/>
    </xf>
    <xf numFmtId="0" fontId="123" fillId="94" borderId="4" xfId="0" applyFont="1" applyFill="1" applyBorder="1" applyAlignment="1" applyProtection="1">
      <alignment horizontal="center" vertical="center" wrapText="1"/>
      <protection hidden="1"/>
    </xf>
    <xf numFmtId="0" fontId="123" fillId="94" borderId="4" xfId="0" applyFont="1" applyFill="1" applyBorder="1" applyAlignment="1" applyProtection="1">
      <alignment vertical="center" wrapText="1"/>
      <protection locked="0"/>
    </xf>
    <xf numFmtId="198" fontId="11" fillId="94" borderId="4" xfId="0" applyNumberFormat="1" applyFont="1" applyFill="1" applyBorder="1" applyAlignment="1">
      <alignment vertical="center" wrapText="1"/>
    </xf>
    <xf numFmtId="4" fontId="11" fillId="94" borderId="4" xfId="0" applyNumberFormat="1" applyFont="1" applyFill="1" applyBorder="1" applyAlignment="1">
      <alignment vertical="center" wrapText="1"/>
    </xf>
    <xf numFmtId="0" fontId="123" fillId="94" borderId="0" xfId="0" applyFont="1" applyFill="1" applyAlignment="1">
      <alignment horizontal="center" vertical="center" wrapText="1"/>
    </xf>
    <xf numFmtId="49" fontId="123" fillId="94" borderId="38" xfId="0" applyNumberFormat="1" applyFont="1" applyFill="1" applyBorder="1" applyAlignment="1" applyProtection="1">
      <alignment horizontal="center" vertical="center" wrapText="1"/>
      <protection locked="0"/>
    </xf>
    <xf numFmtId="0" fontId="123" fillId="94" borderId="38" xfId="0" applyFont="1" applyFill="1" applyBorder="1" applyAlignment="1" applyProtection="1">
      <alignment horizontal="center" vertical="center" wrapText="1"/>
      <protection locked="0"/>
    </xf>
    <xf numFmtId="0" fontId="123" fillId="95" borderId="38" xfId="0" applyFont="1" applyFill="1" applyBorder="1" applyAlignment="1">
      <alignment horizontal="center" vertical="center" wrapText="1"/>
    </xf>
    <xf numFmtId="14" fontId="123" fillId="95" borderId="38" xfId="0" applyNumberFormat="1" applyFont="1" applyFill="1" applyBorder="1" applyAlignment="1">
      <alignment horizontal="center" vertical="center" wrapText="1"/>
    </xf>
    <xf numFmtId="191" fontId="123" fillId="94" borderId="38" xfId="0" applyNumberFormat="1" applyFont="1" applyFill="1" applyBorder="1" applyAlignment="1" applyProtection="1">
      <alignment horizontal="center" vertical="center" wrapText="1"/>
      <protection hidden="1"/>
    </xf>
    <xf numFmtId="191" fontId="123" fillId="94" borderId="4" xfId="0" applyNumberFormat="1" applyFont="1" applyFill="1" applyBorder="1" applyAlignment="1">
      <alignment horizontal="center" vertical="center"/>
    </xf>
    <xf numFmtId="14" fontId="123" fillId="94" borderId="38" xfId="0" applyNumberFormat="1" applyFont="1" applyFill="1" applyBorder="1" applyAlignment="1" applyProtection="1">
      <alignment horizontal="center" vertical="center" wrapText="1"/>
      <protection locked="0"/>
    </xf>
    <xf numFmtId="14" fontId="123" fillId="94" borderId="38" xfId="0" applyNumberFormat="1" applyFont="1" applyFill="1" applyBorder="1" applyAlignment="1" applyProtection="1">
      <alignment horizontal="center" vertical="center"/>
      <protection locked="0"/>
    </xf>
    <xf numFmtId="0" fontId="123" fillId="94" borderId="38" xfId="0" applyFont="1" applyFill="1" applyBorder="1" applyAlignment="1" applyProtection="1">
      <alignment horizontal="center" vertical="center" wrapText="1"/>
      <protection hidden="1"/>
    </xf>
    <xf numFmtId="0" fontId="123" fillId="94" borderId="41" xfId="0" applyFont="1" applyFill="1" applyBorder="1" applyAlignment="1" applyProtection="1">
      <alignment horizontal="center" vertical="center" wrapText="1"/>
      <protection locked="0"/>
    </xf>
    <xf numFmtId="198" fontId="11" fillId="95" borderId="49" xfId="0" applyNumberFormat="1" applyFont="1" applyFill="1" applyBorder="1" applyAlignment="1">
      <alignment horizontal="center" vertical="center" wrapText="1" shrinkToFit="1"/>
    </xf>
    <xf numFmtId="1" fontId="11" fillId="95" borderId="49" xfId="58023" applyNumberFormat="1" applyFont="1" applyFill="1" applyBorder="1" applyAlignment="1" applyProtection="1">
      <alignment horizontal="center" vertical="center" wrapText="1"/>
      <protection locked="0"/>
    </xf>
    <xf numFmtId="4" fontId="11" fillId="95" borderId="49" xfId="0" applyNumberFormat="1" applyFont="1" applyFill="1" applyBorder="1" applyAlignment="1" applyProtection="1">
      <alignment horizontal="center" vertical="center" wrapText="1"/>
      <protection locked="0"/>
    </xf>
    <xf numFmtId="173" fontId="11" fillId="95" borderId="49" xfId="0" applyNumberFormat="1" applyFont="1" applyFill="1" applyBorder="1" applyAlignment="1" applyProtection="1">
      <alignment horizontal="center" vertical="center" wrapText="1"/>
      <protection locked="0"/>
    </xf>
    <xf numFmtId="0" fontId="11" fillId="95" borderId="49" xfId="0" applyFont="1" applyFill="1" applyBorder="1" applyAlignment="1" applyProtection="1">
      <alignment horizontal="center" vertical="center" wrapText="1"/>
      <protection locked="0"/>
    </xf>
    <xf numFmtId="1" fontId="96" fillId="94" borderId="4" xfId="58023" applyNumberFormat="1" applyFont="1" applyFill="1" applyBorder="1" applyAlignment="1" applyProtection="1">
      <alignment horizontal="center" vertical="center" wrapText="1"/>
      <protection locked="0"/>
    </xf>
    <xf numFmtId="49" fontId="123" fillId="94" borderId="4" xfId="0" applyNumberFormat="1" applyFont="1" applyFill="1" applyBorder="1" applyAlignment="1">
      <alignment horizontal="center" vertical="center"/>
    </xf>
    <xf numFmtId="0" fontId="11" fillId="94" borderId="4" xfId="0" applyFont="1" applyFill="1" applyBorder="1" applyAlignment="1" applyProtection="1">
      <alignment horizontal="center" vertical="center" wrapText="1"/>
      <protection locked="0"/>
    </xf>
    <xf numFmtId="191" fontId="119" fillId="94" borderId="4" xfId="0" applyNumberFormat="1" applyFont="1" applyFill="1" applyBorder="1" applyAlignment="1">
      <alignment horizontal="center" vertical="center" wrapText="1"/>
    </xf>
    <xf numFmtId="0" fontId="119" fillId="94" borderId="4" xfId="0" applyFont="1" applyFill="1" applyBorder="1" applyAlignment="1" applyProtection="1">
      <alignment horizontal="center" vertical="center" wrapText="1"/>
      <protection hidden="1"/>
    </xf>
    <xf numFmtId="49" fontId="123" fillId="94" borderId="4" xfId="0" applyNumberFormat="1" applyFont="1" applyFill="1" applyBorder="1" applyAlignment="1" applyProtection="1">
      <alignment horizontal="center" vertical="center" wrapText="1"/>
      <protection locked="0"/>
    </xf>
    <xf numFmtId="49" fontId="127" fillId="94" borderId="4" xfId="0" applyNumberFormat="1" applyFont="1" applyFill="1" applyBorder="1" applyAlignment="1" applyProtection="1">
      <alignment horizontal="center" vertical="center" wrapText="1"/>
      <protection locked="0"/>
    </xf>
    <xf numFmtId="1" fontId="127" fillId="94" borderId="4" xfId="58023" applyNumberFormat="1" applyFont="1" applyFill="1" applyBorder="1" applyAlignment="1" applyProtection="1">
      <alignment horizontal="center" vertical="center" wrapText="1"/>
      <protection locked="0"/>
    </xf>
    <xf numFmtId="49" fontId="127" fillId="94" borderId="4" xfId="58023" applyNumberFormat="1" applyFont="1" applyFill="1" applyBorder="1" applyAlignment="1" applyProtection="1">
      <alignment horizontal="center" vertical="center" wrapText="1"/>
      <protection locked="0"/>
    </xf>
    <xf numFmtId="49" fontId="123" fillId="94" borderId="4" xfId="0" applyNumberFormat="1" applyFont="1" applyFill="1" applyBorder="1" applyAlignment="1">
      <alignment horizontal="center" vertical="center" wrapText="1"/>
    </xf>
    <xf numFmtId="195" fontId="11" fillId="95" borderId="48" xfId="58023" applyNumberFormat="1" applyFont="1" applyFill="1" applyBorder="1" applyAlignment="1" applyProtection="1">
      <alignment horizontal="center" vertical="center" wrapText="1"/>
      <protection locked="0"/>
    </xf>
    <xf numFmtId="195" fontId="11" fillId="95" borderId="48" xfId="0" applyNumberFormat="1" applyFont="1" applyFill="1" applyBorder="1" applyAlignment="1" applyProtection="1">
      <alignment horizontal="center" vertical="center" wrapText="1"/>
      <protection locked="0"/>
    </xf>
    <xf numFmtId="183" fontId="119" fillId="95" borderId="49" xfId="0" applyNumberFormat="1" applyFont="1" applyFill="1" applyBorder="1" applyAlignment="1" applyProtection="1">
      <alignment horizontal="center" vertical="center" wrapText="1"/>
      <protection hidden="1"/>
    </xf>
    <xf numFmtId="0" fontId="119" fillId="95" borderId="49" xfId="0" applyFont="1" applyFill="1" applyBorder="1" applyAlignment="1">
      <alignment horizontal="center" vertical="center" wrapText="1"/>
    </xf>
    <xf numFmtId="0" fontId="11" fillId="95" borderId="4" xfId="0" applyFont="1" applyFill="1" applyBorder="1" applyAlignment="1">
      <alignment horizontal="center" vertical="center" wrapText="1"/>
    </xf>
    <xf numFmtId="49" fontId="11" fillId="95" borderId="4" xfId="0" applyNumberFormat="1" applyFont="1" applyFill="1" applyBorder="1" applyAlignment="1">
      <alignment horizontal="center" vertical="center" wrapText="1"/>
    </xf>
    <xf numFmtId="0" fontId="11" fillId="95" borderId="4" xfId="0" applyFont="1" applyFill="1" applyBorder="1" applyAlignment="1" applyProtection="1">
      <alignment horizontal="center" vertical="center"/>
      <protection locked="0"/>
    </xf>
    <xf numFmtId="0" fontId="11" fillId="95" borderId="4" xfId="0" applyFont="1" applyFill="1" applyBorder="1" applyAlignment="1" applyProtection="1">
      <alignment horizontal="center" vertical="center" wrapText="1"/>
      <protection locked="0"/>
    </xf>
    <xf numFmtId="191" fontId="11" fillId="95" borderId="4" xfId="58023" applyNumberFormat="1" applyFont="1" applyFill="1" applyBorder="1" applyAlignment="1" applyProtection="1">
      <alignment horizontal="center" vertical="center" wrapText="1"/>
      <protection locked="0"/>
    </xf>
    <xf numFmtId="14" fontId="11" fillId="95" borderId="4" xfId="58023" applyNumberFormat="1" applyFont="1" applyFill="1" applyBorder="1" applyAlignment="1" applyProtection="1">
      <alignment horizontal="center" vertical="center" wrapText="1"/>
      <protection locked="0"/>
    </xf>
    <xf numFmtId="14" fontId="11" fillId="95" borderId="4" xfId="0" applyNumberFormat="1" applyFont="1" applyFill="1" applyBorder="1" applyAlignment="1" applyProtection="1">
      <alignment horizontal="center" vertical="center" wrapText="1"/>
      <protection locked="0"/>
    </xf>
    <xf numFmtId="0" fontId="119" fillId="95" borderId="38" xfId="0" applyFont="1" applyFill="1" applyBorder="1" applyAlignment="1" applyProtection="1">
      <alignment horizontal="center" vertical="center" wrapText="1"/>
      <protection locked="0"/>
    </xf>
    <xf numFmtId="198" fontId="11" fillId="95" borderId="38" xfId="0" applyNumberFormat="1" applyFont="1" applyFill="1" applyBorder="1" applyAlignment="1" applyProtection="1">
      <alignment horizontal="center" vertical="center" wrapText="1"/>
    </xf>
    <xf numFmtId="173" fontId="11" fillId="95" borderId="4" xfId="59154" applyNumberFormat="1" applyFont="1" applyFill="1" applyBorder="1" applyAlignment="1" applyProtection="1">
      <alignment horizontal="center" vertical="center"/>
      <protection locked="0"/>
    </xf>
    <xf numFmtId="0" fontId="11" fillId="95" borderId="4" xfId="28700" applyFont="1" applyFill="1" applyBorder="1" applyAlignment="1">
      <alignment horizontal="center" vertical="center"/>
    </xf>
    <xf numFmtId="203" fontId="11" fillId="95" borderId="4" xfId="58023" applyNumberFormat="1" applyFont="1" applyFill="1" applyBorder="1" applyAlignment="1" applyProtection="1">
      <alignment horizontal="center" vertical="center" wrapText="1"/>
      <protection locked="0"/>
    </xf>
    <xf numFmtId="192" fontId="119" fillId="94" borderId="4" xfId="0" applyNumberFormat="1" applyFont="1" applyFill="1" applyBorder="1" applyAlignment="1" applyProtection="1">
      <alignment horizontal="center" vertical="center" wrapText="1"/>
      <protection locked="0"/>
    </xf>
    <xf numFmtId="4" fontId="119" fillId="94" borderId="4" xfId="0" applyNumberFormat="1" applyFont="1" applyFill="1" applyBorder="1" applyAlignment="1" applyProtection="1">
      <alignment horizontal="center" vertical="center" wrapText="1"/>
      <protection locked="0"/>
    </xf>
    <xf numFmtId="0" fontId="0" fillId="94" borderId="4" xfId="0" applyFill="1" applyBorder="1"/>
    <xf numFmtId="49" fontId="122" fillId="94" borderId="0" xfId="0" applyNumberFormat="1" applyFont="1" applyFill="1" applyAlignment="1">
      <alignment horizontal="center" vertical="top"/>
    </xf>
    <xf numFmtId="1" fontId="123" fillId="95" borderId="4" xfId="58023" applyNumberFormat="1" applyFont="1" applyFill="1" applyBorder="1" applyAlignment="1" applyProtection="1">
      <alignment horizontal="center" vertical="center" wrapText="1"/>
      <protection locked="0"/>
    </xf>
    <xf numFmtId="0" fontId="123" fillId="95" borderId="4" xfId="0" applyFont="1" applyFill="1" applyBorder="1" applyAlignment="1">
      <alignment horizontal="center" vertical="center" wrapText="1"/>
    </xf>
    <xf numFmtId="1" fontId="123" fillId="94" borderId="4" xfId="58023" applyNumberFormat="1" applyFont="1" applyFill="1" applyBorder="1" applyAlignment="1" applyProtection="1">
      <alignment horizontal="center" vertical="center" wrapText="1"/>
      <protection locked="0"/>
    </xf>
    <xf numFmtId="0" fontId="123" fillId="95" borderId="4" xfId="0" applyFont="1" applyFill="1" applyBorder="1" applyAlignment="1" applyProtection="1">
      <alignment horizontal="center" vertical="center"/>
      <protection locked="0"/>
    </xf>
    <xf numFmtId="0" fontId="101" fillId="95" borderId="4" xfId="0" applyFont="1" applyFill="1" applyBorder="1" applyAlignment="1" applyProtection="1">
      <alignment horizontal="center" vertical="center" wrapText="1"/>
      <protection locked="0"/>
    </xf>
    <xf numFmtId="191" fontId="127" fillId="95" borderId="4" xfId="58023" applyNumberFormat="1" applyFont="1" applyFill="1" applyBorder="1" applyAlignment="1" applyProtection="1">
      <alignment horizontal="center" vertical="center" wrapText="1"/>
      <protection locked="0"/>
    </xf>
    <xf numFmtId="14" fontId="123" fillId="94" borderId="4" xfId="58023" applyNumberFormat="1" applyFont="1" applyFill="1" applyBorder="1" applyAlignment="1" applyProtection="1">
      <alignment horizontal="center" vertical="center" wrapText="1"/>
      <protection locked="0"/>
    </xf>
    <xf numFmtId="14" fontId="123" fillId="95" borderId="4" xfId="30172" applyNumberFormat="1" applyFont="1" applyFill="1" applyBorder="1" applyAlignment="1">
      <alignment horizontal="center" vertical="center" wrapText="1"/>
    </xf>
    <xf numFmtId="0" fontId="123" fillId="95" borderId="4" xfId="0" applyFont="1" applyFill="1" applyBorder="1" applyAlignment="1">
      <alignment horizontal="center" vertical="center"/>
    </xf>
    <xf numFmtId="14" fontId="127" fillId="94" borderId="4" xfId="58023" applyNumberFormat="1" applyFont="1" applyFill="1" applyBorder="1" applyAlignment="1" applyProtection="1">
      <alignment horizontal="center" vertical="center" wrapText="1"/>
      <protection locked="0"/>
    </xf>
    <xf numFmtId="14" fontId="127" fillId="95" borderId="4" xfId="58023" applyNumberFormat="1" applyFont="1" applyFill="1" applyBorder="1" applyAlignment="1" applyProtection="1">
      <alignment horizontal="center" vertical="center" wrapText="1"/>
      <protection locked="0"/>
    </xf>
    <xf numFmtId="14" fontId="123" fillId="95" borderId="4" xfId="0" applyNumberFormat="1" applyFont="1" applyFill="1" applyBorder="1" applyAlignment="1">
      <alignment horizontal="center" vertical="center" wrapText="1"/>
    </xf>
    <xf numFmtId="191" fontId="123" fillId="94" borderId="4" xfId="0" applyNumberFormat="1" applyFont="1" applyFill="1" applyBorder="1" applyAlignment="1" applyProtection="1">
      <alignment horizontal="center" vertical="center" wrapText="1"/>
      <protection hidden="1"/>
    </xf>
    <xf numFmtId="0" fontId="123" fillId="94" borderId="57" xfId="0" applyFont="1" applyFill="1" applyBorder="1" applyAlignment="1" applyProtection="1">
      <alignment horizontal="center" vertical="center" wrapText="1"/>
      <protection locked="0"/>
    </xf>
    <xf numFmtId="198" fontId="11" fillId="95" borderId="48" xfId="0" applyNumberFormat="1" applyFont="1" applyFill="1" applyBorder="1" applyAlignment="1">
      <alignment horizontal="center" vertical="center" wrapText="1" shrinkToFit="1"/>
    </xf>
    <xf numFmtId="198" fontId="11" fillId="95" borderId="48" xfId="0" applyNumberFormat="1" applyFont="1" applyFill="1" applyBorder="1" applyAlignment="1" applyProtection="1">
      <alignment horizontal="center" vertical="center" wrapText="1"/>
      <protection locked="0"/>
    </xf>
    <xf numFmtId="0" fontId="11" fillId="95" borderId="50" xfId="0" applyFont="1" applyFill="1" applyBorder="1" applyAlignment="1" applyProtection="1">
      <alignment horizontal="center" vertical="center" wrapText="1"/>
      <protection locked="0"/>
    </xf>
    <xf numFmtId="0" fontId="122" fillId="94" borderId="39" xfId="0" applyFont="1" applyFill="1" applyBorder="1"/>
    <xf numFmtId="0" fontId="123" fillId="94" borderId="39" xfId="0" applyFont="1" applyFill="1" applyBorder="1" applyAlignment="1" applyProtection="1">
      <alignment horizontal="center" vertical="center" wrapText="1"/>
      <protection locked="0"/>
    </xf>
    <xf numFmtId="4" fontId="11" fillId="95" borderId="48" xfId="0" applyNumberFormat="1" applyFont="1" applyFill="1" applyBorder="1" applyAlignment="1" applyProtection="1">
      <alignment horizontal="center" vertical="center" wrapText="1"/>
      <protection locked="0"/>
    </xf>
    <xf numFmtId="173" fontId="11" fillId="95" borderId="48" xfId="0" applyNumberFormat="1" applyFont="1" applyFill="1" applyBorder="1" applyAlignment="1" applyProtection="1">
      <alignment horizontal="center" vertical="center" wrapText="1"/>
      <protection locked="0"/>
    </xf>
    <xf numFmtId="0" fontId="122" fillId="94" borderId="0" xfId="0" applyFont="1" applyFill="1" applyAlignment="1">
      <alignment horizontal="center" vertical="top"/>
    </xf>
    <xf numFmtId="16" fontId="123" fillId="95" borderId="38" xfId="0" applyNumberFormat="1" applyFont="1" applyFill="1" applyBorder="1" applyAlignment="1">
      <alignment horizontal="center" vertical="center" wrapText="1"/>
    </xf>
    <xf numFmtId="208" fontId="123" fillId="94" borderId="38" xfId="0" applyNumberFormat="1" applyFont="1" applyFill="1" applyBorder="1" applyAlignment="1" applyProtection="1">
      <alignment horizontal="center" vertical="center" wrapText="1"/>
      <protection hidden="1"/>
    </xf>
    <xf numFmtId="209" fontId="123" fillId="94" borderId="38" xfId="0" applyNumberFormat="1" applyFont="1" applyFill="1" applyBorder="1" applyAlignment="1" applyProtection="1">
      <alignment horizontal="center" vertical="center" wrapText="1"/>
      <protection hidden="1"/>
    </xf>
    <xf numFmtId="183" fontId="123" fillId="94" borderId="38" xfId="0" applyNumberFormat="1" applyFont="1" applyFill="1" applyBorder="1" applyAlignment="1" applyProtection="1">
      <alignment horizontal="center" vertical="center" wrapText="1"/>
      <protection hidden="1"/>
    </xf>
    <xf numFmtId="0" fontId="122" fillId="94" borderId="38" xfId="0" applyFont="1" applyFill="1" applyBorder="1"/>
    <xf numFmtId="0" fontId="123" fillId="94" borderId="58" xfId="0" applyFont="1" applyFill="1" applyBorder="1" applyAlignment="1" applyProtection="1">
      <alignment horizontal="center" vertical="center" wrapText="1"/>
      <protection locked="0"/>
    </xf>
    <xf numFmtId="0" fontId="11" fillId="95" borderId="59" xfId="0" applyFont="1" applyFill="1" applyBorder="1" applyAlignment="1" applyProtection="1">
      <alignment horizontal="center" vertical="center" wrapText="1"/>
      <protection locked="0"/>
    </xf>
    <xf numFmtId="195" fontId="11" fillId="95" borderId="59" xfId="0" applyNumberFormat="1" applyFont="1" applyFill="1" applyBorder="1" applyAlignment="1" applyProtection="1">
      <alignment horizontal="center" vertical="center" wrapText="1"/>
      <protection locked="0"/>
    </xf>
    <xf numFmtId="16" fontId="123" fillId="95" borderId="4" xfId="0" applyNumberFormat="1" applyFont="1" applyFill="1" applyBorder="1" applyAlignment="1">
      <alignment horizontal="center" vertical="center" wrapText="1"/>
    </xf>
    <xf numFmtId="208" fontId="123" fillId="94" borderId="4" xfId="0" applyNumberFormat="1" applyFont="1" applyFill="1" applyBorder="1" applyAlignment="1" applyProtection="1">
      <alignment horizontal="center" vertical="center" wrapText="1"/>
      <protection hidden="1"/>
    </xf>
    <xf numFmtId="209" fontId="123" fillId="94" borderId="4" xfId="0" applyNumberFormat="1" applyFont="1" applyFill="1" applyBorder="1" applyAlignment="1" applyProtection="1">
      <alignment horizontal="center" vertical="center" wrapText="1"/>
      <protection hidden="1"/>
    </xf>
    <xf numFmtId="183" fontId="123" fillId="94" borderId="4" xfId="0" applyNumberFormat="1" applyFont="1" applyFill="1" applyBorder="1" applyAlignment="1" applyProtection="1">
      <alignment horizontal="center" vertical="center" wrapText="1"/>
      <protection hidden="1"/>
    </xf>
    <xf numFmtId="198" fontId="11" fillId="95" borderId="4" xfId="0" applyNumberFormat="1" applyFont="1" applyFill="1" applyBorder="1" applyAlignment="1">
      <alignment horizontal="center" vertical="center" wrapText="1" shrinkToFit="1"/>
    </xf>
    <xf numFmtId="173" fontId="11" fillId="95" borderId="4" xfId="0" applyNumberFormat="1" applyFont="1" applyFill="1" applyBorder="1" applyAlignment="1" applyProtection="1">
      <alignment horizontal="center" vertical="center" wrapText="1"/>
      <protection locked="0"/>
    </xf>
    <xf numFmtId="0" fontId="122" fillId="94" borderId="40" xfId="0" applyFont="1" applyFill="1" applyBorder="1"/>
    <xf numFmtId="0" fontId="123" fillId="94" borderId="0" xfId="0" applyFont="1" applyFill="1" applyAlignment="1" applyProtection="1">
      <alignment horizontal="center" vertical="center" wrapText="1"/>
      <protection locked="0"/>
    </xf>
    <xf numFmtId="0" fontId="11" fillId="95" borderId="0" xfId="0" applyFont="1" applyFill="1" applyAlignment="1" applyProtection="1">
      <alignment horizontal="center" vertical="center" wrapText="1"/>
      <protection locked="0"/>
    </xf>
    <xf numFmtId="16" fontId="123" fillId="95" borderId="0" xfId="0" applyNumberFormat="1" applyFont="1" applyFill="1" applyAlignment="1">
      <alignment horizontal="center" vertical="center" wrapText="1"/>
    </xf>
    <xf numFmtId="14" fontId="123" fillId="95" borderId="0" xfId="0" applyNumberFormat="1" applyFont="1" applyFill="1" applyAlignment="1">
      <alignment horizontal="center" vertical="center" wrapText="1"/>
    </xf>
    <xf numFmtId="49" fontId="123" fillId="94" borderId="0" xfId="0" applyNumberFormat="1" applyFont="1" applyFill="1" applyAlignment="1" applyProtection="1">
      <alignment horizontal="center" vertical="center" wrapText="1"/>
      <protection locked="0"/>
    </xf>
    <xf numFmtId="0" fontId="123" fillId="94" borderId="40" xfId="0" applyFont="1" applyFill="1" applyBorder="1" applyAlignment="1" applyProtection="1">
      <alignment horizontal="center" vertical="center" wrapText="1"/>
      <protection locked="0"/>
    </xf>
    <xf numFmtId="0" fontId="119" fillId="94" borderId="4" xfId="0" applyFont="1" applyFill="1" applyBorder="1"/>
    <xf numFmtId="0" fontId="123" fillId="94" borderId="44" xfId="0" applyFont="1" applyFill="1" applyBorder="1" applyAlignment="1" applyProtection="1">
      <alignment horizontal="center" vertical="center" wrapText="1"/>
      <protection locked="0"/>
    </xf>
    <xf numFmtId="49" fontId="123" fillId="94" borderId="44" xfId="0" applyNumberFormat="1" applyFont="1" applyFill="1" applyBorder="1" applyAlignment="1" applyProtection="1">
      <alignment horizontal="center" vertical="center" wrapText="1"/>
      <protection locked="0"/>
    </xf>
    <xf numFmtId="1" fontId="123" fillId="94" borderId="4" xfId="0" applyNumberFormat="1" applyFont="1" applyFill="1" applyBorder="1" applyAlignment="1" applyProtection="1">
      <alignment horizontal="center" vertical="center" wrapText="1"/>
      <protection locked="0"/>
    </xf>
    <xf numFmtId="0" fontId="123" fillId="94" borderId="4" xfId="0" applyFont="1" applyFill="1" applyBorder="1" applyAlignment="1" applyProtection="1">
      <alignment horizontal="left" vertical="center" wrapText="1"/>
      <protection locked="0"/>
    </xf>
    <xf numFmtId="0" fontId="123" fillId="94" borderId="4" xfId="0" applyFont="1" applyFill="1" applyBorder="1" applyAlignment="1" applyProtection="1">
      <alignment horizontal="center" vertical="center"/>
      <protection locked="0"/>
    </xf>
    <xf numFmtId="49" fontId="123" fillId="94" borderId="4" xfId="0" applyNumberFormat="1" applyFont="1" applyFill="1" applyBorder="1" applyAlignment="1" applyProtection="1">
      <alignment horizontal="center" vertical="center" wrapText="1"/>
      <protection hidden="1"/>
    </xf>
    <xf numFmtId="0" fontId="123" fillId="94" borderId="0" xfId="0" applyFont="1" applyFill="1" applyAlignment="1">
      <alignment wrapText="1"/>
    </xf>
    <xf numFmtId="49" fontId="119" fillId="95" borderId="4" xfId="0" applyNumberFormat="1" applyFont="1" applyFill="1" applyBorder="1" applyAlignment="1" applyProtection="1">
      <alignment horizontal="center" vertical="center" wrapText="1"/>
      <protection locked="0"/>
    </xf>
    <xf numFmtId="49" fontId="122" fillId="94" borderId="40" xfId="0" applyNumberFormat="1" applyFont="1" applyFill="1" applyBorder="1" applyAlignment="1">
      <alignment horizontal="center" vertical="center"/>
    </xf>
    <xf numFmtId="0" fontId="11" fillId="95" borderId="4" xfId="0" applyFont="1" applyFill="1" applyBorder="1" applyAlignment="1" applyProtection="1">
      <alignment horizontal="left" vertical="center" wrapText="1"/>
      <protection locked="0"/>
    </xf>
    <xf numFmtId="200" fontId="119" fillId="95" borderId="4" xfId="59154" applyNumberFormat="1" applyFont="1" applyFill="1" applyBorder="1" applyAlignment="1" applyProtection="1">
      <alignment horizontal="center" vertical="center" wrapText="1"/>
      <protection hidden="1"/>
    </xf>
    <xf numFmtId="200" fontId="123" fillId="95" borderId="4" xfId="59154" applyNumberFormat="1" applyFont="1" applyFill="1" applyBorder="1" applyAlignment="1" applyProtection="1">
      <alignment horizontal="center" vertical="center" wrapText="1"/>
      <protection hidden="1"/>
    </xf>
    <xf numFmtId="203" fontId="127" fillId="95" borderId="4" xfId="58023" applyNumberFormat="1" applyFont="1" applyFill="1" applyBorder="1" applyAlignment="1" applyProtection="1">
      <alignment horizontal="center" vertical="center" wrapText="1"/>
      <protection locked="0"/>
    </xf>
    <xf numFmtId="182" fontId="119" fillId="95" borderId="4" xfId="59154" applyNumberFormat="1" applyFont="1" applyFill="1" applyBorder="1" applyAlignment="1">
      <alignment horizontal="center" vertical="center"/>
    </xf>
    <xf numFmtId="174" fontId="123" fillId="95" borderId="4" xfId="59154" applyNumberFormat="1" applyFont="1" applyFill="1" applyBorder="1" applyAlignment="1" applyProtection="1">
      <alignment horizontal="center" vertical="center" wrapText="1"/>
      <protection hidden="1"/>
    </xf>
    <xf numFmtId="0" fontId="0" fillId="94" borderId="4" xfId="0" applyFill="1" applyBorder="1" applyAlignment="1">
      <alignment horizontal="center"/>
    </xf>
    <xf numFmtId="0" fontId="127" fillId="95" borderId="4" xfId="58023" applyFont="1" applyFill="1" applyBorder="1" applyAlignment="1" applyProtection="1">
      <alignment horizontal="center" vertical="center" wrapText="1"/>
      <protection locked="0"/>
    </xf>
    <xf numFmtId="173" fontId="127" fillId="95" borderId="4" xfId="58023" applyNumberFormat="1" applyFont="1" applyFill="1" applyBorder="1" applyAlignment="1" applyProtection="1">
      <alignment horizontal="center" vertical="center" wrapText="1"/>
      <protection locked="0"/>
    </xf>
    <xf numFmtId="198" fontId="127" fillId="95" borderId="4" xfId="58023" applyNumberFormat="1" applyFont="1" applyFill="1" applyBorder="1" applyAlignment="1" applyProtection="1">
      <alignment horizontal="center" vertical="center" wrapText="1"/>
      <protection locked="0"/>
    </xf>
    <xf numFmtId="182" fontId="123" fillId="95" borderId="4" xfId="59154" applyNumberFormat="1" applyFont="1" applyFill="1" applyBorder="1" applyAlignment="1">
      <alignment horizontal="center" vertical="center"/>
    </xf>
    <xf numFmtId="182" fontId="123" fillId="94" borderId="4" xfId="0" applyNumberFormat="1" applyFont="1" applyFill="1" applyBorder="1" applyAlignment="1" applyProtection="1">
      <alignment horizontal="center" vertical="center" wrapText="1"/>
      <protection hidden="1"/>
    </xf>
    <xf numFmtId="173" fontId="11" fillId="94" borderId="4" xfId="59154" applyNumberFormat="1" applyFont="1" applyFill="1" applyBorder="1" applyAlignment="1" applyProtection="1">
      <alignment horizontal="center" vertical="center" wrapText="1"/>
    </xf>
    <xf numFmtId="0" fontId="123" fillId="94" borderId="0" xfId="0" applyFont="1" applyFill="1"/>
    <xf numFmtId="0" fontId="123" fillId="94" borderId="4" xfId="0" applyFont="1" applyFill="1" applyBorder="1"/>
    <xf numFmtId="0" fontId="123" fillId="94" borderId="4" xfId="0" applyFont="1" applyFill="1" applyBorder="1" applyAlignment="1">
      <alignment horizontal="center"/>
    </xf>
    <xf numFmtId="49" fontId="123" fillId="94" borderId="0" xfId="0" applyNumberFormat="1" applyFont="1" applyFill="1" applyAlignment="1">
      <alignment horizontal="center" vertical="center"/>
    </xf>
    <xf numFmtId="0" fontId="122" fillId="94" borderId="4" xfId="0" applyFont="1" applyFill="1" applyBorder="1" applyAlignment="1">
      <alignment wrapText="1"/>
    </xf>
    <xf numFmtId="0" fontId="122" fillId="95" borderId="4" xfId="0" applyFont="1" applyFill="1" applyBorder="1" applyAlignment="1">
      <alignment wrapText="1"/>
    </xf>
    <xf numFmtId="196" fontId="11" fillId="95" borderId="4" xfId="58023" applyNumberFormat="1" applyFont="1" applyFill="1" applyBorder="1" applyAlignment="1" applyProtection="1">
      <alignment horizontal="center" vertical="center" wrapText="1"/>
      <protection locked="0"/>
    </xf>
    <xf numFmtId="0" fontId="119" fillId="94" borderId="38" xfId="0" applyFont="1" applyFill="1" applyBorder="1" applyAlignment="1" applyProtection="1">
      <alignment horizontal="center" vertical="center" wrapText="1" shrinkToFit="1"/>
    </xf>
    <xf numFmtId="0" fontId="119" fillId="95" borderId="38" xfId="0" applyFont="1" applyFill="1" applyBorder="1" applyAlignment="1" applyProtection="1">
      <alignment horizontal="center" vertical="center" wrapText="1" shrinkToFit="1"/>
    </xf>
    <xf numFmtId="1" fontId="119" fillId="94" borderId="38" xfId="0" applyNumberFormat="1" applyFont="1" applyFill="1" applyBorder="1" applyAlignment="1" applyProtection="1">
      <alignment horizontal="center" vertical="center" wrapText="1"/>
    </xf>
    <xf numFmtId="4" fontId="127" fillId="95" borderId="38" xfId="59154" applyNumberFormat="1" applyFont="1" applyFill="1" applyBorder="1" applyAlignment="1" applyProtection="1">
      <alignment horizontal="center" vertical="center"/>
      <protection locked="0"/>
    </xf>
    <xf numFmtId="0" fontId="119" fillId="94" borderId="38" xfId="0" applyFont="1" applyFill="1" applyBorder="1" applyAlignment="1" applyProtection="1">
      <alignment horizontal="center" vertical="center" wrapText="1"/>
      <protection locked="0"/>
    </xf>
    <xf numFmtId="0" fontId="11" fillId="95" borderId="38" xfId="0" applyFont="1" applyFill="1" applyBorder="1" applyAlignment="1" applyProtection="1">
      <alignment horizontal="center" vertical="center" wrapText="1"/>
      <protection locked="0"/>
    </xf>
    <xf numFmtId="49" fontId="123" fillId="94" borderId="39" xfId="0" applyNumberFormat="1" applyFont="1" applyFill="1" applyBorder="1" applyAlignment="1" applyProtection="1">
      <alignment horizontal="center" vertical="center" wrapText="1"/>
      <protection locked="0"/>
    </xf>
    <xf numFmtId="0" fontId="119" fillId="94" borderId="4" xfId="0" applyFont="1" applyFill="1" applyBorder="1" applyAlignment="1">
      <alignment horizontal="center" vertical="center"/>
    </xf>
    <xf numFmtId="0" fontId="119" fillId="94" borderId="4" xfId="0" applyFont="1" applyFill="1" applyBorder="1" applyAlignment="1" applyProtection="1">
      <alignment horizontal="center" vertical="center" wrapText="1" shrinkToFit="1"/>
    </xf>
    <xf numFmtId="0" fontId="119" fillId="95" borderId="4" xfId="0" applyFont="1" applyFill="1" applyBorder="1" applyAlignment="1" applyProtection="1">
      <alignment horizontal="center" vertical="center" wrapText="1" shrinkToFit="1"/>
    </xf>
    <xf numFmtId="1" fontId="119" fillId="94" borderId="4" xfId="0" applyNumberFormat="1" applyFont="1" applyFill="1" applyBorder="1" applyAlignment="1" applyProtection="1">
      <alignment horizontal="center" vertical="center" wrapText="1"/>
    </xf>
    <xf numFmtId="4" fontId="127" fillId="95" borderId="4" xfId="59154" applyNumberFormat="1" applyFont="1" applyFill="1" applyBorder="1" applyAlignment="1" applyProtection="1">
      <alignment horizontal="center" vertical="center"/>
      <protection locked="0"/>
    </xf>
    <xf numFmtId="16" fontId="11" fillId="95" borderId="39" xfId="0" applyNumberFormat="1" applyFont="1" applyFill="1" applyBorder="1" applyAlignment="1" applyProtection="1">
      <alignment horizontal="center" vertical="center" wrapText="1"/>
      <protection locked="0"/>
    </xf>
    <xf numFmtId="0" fontId="11" fillId="94" borderId="4" xfId="0" applyFont="1" applyFill="1" applyBorder="1" applyAlignment="1">
      <alignment horizontal="center" vertical="center" wrapText="1"/>
    </xf>
    <xf numFmtId="1" fontId="11" fillId="95" borderId="50" xfId="58023" applyNumberFormat="1" applyFont="1" applyFill="1" applyBorder="1" applyAlignment="1" applyProtection="1">
      <alignment horizontal="center" vertical="center" wrapText="1"/>
      <protection locked="0"/>
    </xf>
    <xf numFmtId="182" fontId="11" fillId="95" borderId="4" xfId="58023" applyNumberFormat="1" applyFont="1" applyFill="1" applyBorder="1" applyAlignment="1" applyProtection="1">
      <alignment horizontal="center" vertical="center" wrapText="1"/>
      <protection locked="0"/>
    </xf>
    <xf numFmtId="49" fontId="119" fillId="95" borderId="39" xfId="0" applyNumberFormat="1" applyFont="1" applyFill="1" applyBorder="1" applyAlignment="1" applyProtection="1">
      <alignment horizontal="center" vertical="center" wrapText="1"/>
      <protection locked="0"/>
    </xf>
    <xf numFmtId="184" fontId="11" fillId="95" borderId="4" xfId="0" applyNumberFormat="1" applyFont="1" applyFill="1" applyBorder="1" applyAlignment="1" applyProtection="1">
      <alignment horizontal="center" vertical="center" wrapText="1"/>
      <protection locked="0"/>
    </xf>
    <xf numFmtId="49" fontId="96" fillId="95" borderId="4" xfId="0" applyNumberFormat="1" applyFont="1" applyFill="1" applyBorder="1" applyAlignment="1" applyProtection="1">
      <alignment horizontal="center" vertical="center" wrapText="1"/>
      <protection locked="0"/>
    </xf>
    <xf numFmtId="49" fontId="96" fillId="95" borderId="4" xfId="0" applyNumberFormat="1" applyFont="1" applyFill="1" applyBorder="1" applyAlignment="1" applyProtection="1">
      <alignment horizontal="center" vertical="center"/>
      <protection locked="0"/>
    </xf>
    <xf numFmtId="49" fontId="127" fillId="95" borderId="4" xfId="0" applyNumberFormat="1" applyFont="1" applyFill="1" applyBorder="1" applyAlignment="1" applyProtection="1">
      <alignment horizontal="center" vertical="center" wrapText="1"/>
      <protection locked="0"/>
    </xf>
    <xf numFmtId="0" fontId="96" fillId="94" borderId="4" xfId="0" applyFont="1" applyFill="1" applyBorder="1" applyAlignment="1">
      <alignment horizontal="center" vertical="center" wrapText="1"/>
    </xf>
    <xf numFmtId="1" fontId="127" fillId="95" borderId="4" xfId="58023" applyNumberFormat="1" applyFont="1" applyFill="1" applyBorder="1" applyAlignment="1" applyProtection="1">
      <alignment horizontal="left" vertical="center" wrapText="1"/>
      <protection locked="0"/>
    </xf>
    <xf numFmtId="0" fontId="127" fillId="94" borderId="4" xfId="58023" applyFont="1" applyFill="1" applyBorder="1" applyAlignment="1" applyProtection="1">
      <alignment horizontal="center" vertical="center" wrapText="1"/>
      <protection locked="0"/>
    </xf>
    <xf numFmtId="191" fontId="123" fillId="94" borderId="4" xfId="0" applyNumberFormat="1" applyFont="1" applyFill="1" applyBorder="1" applyAlignment="1" applyProtection="1">
      <alignment vertical="center" wrapText="1"/>
      <protection hidden="1"/>
    </xf>
    <xf numFmtId="0" fontId="128" fillId="94" borderId="0" xfId="0" applyFont="1" applyFill="1"/>
    <xf numFmtId="14" fontId="119" fillId="94" borderId="4" xfId="0" applyNumberFormat="1" applyFont="1" applyFill="1" applyBorder="1" applyAlignment="1">
      <alignment horizontal="center" vertical="center" wrapText="1"/>
    </xf>
    <xf numFmtId="49" fontId="128" fillId="94" borderId="0" xfId="0" applyNumberFormat="1" applyFont="1" applyFill="1" applyAlignment="1">
      <alignment horizontal="center" vertical="center"/>
    </xf>
    <xf numFmtId="49" fontId="119" fillId="94" borderId="49" xfId="0" applyNumberFormat="1" applyFont="1" applyFill="1" applyBorder="1" applyAlignment="1" applyProtection="1">
      <alignment horizontal="center" vertical="center" wrapText="1"/>
      <protection locked="0"/>
    </xf>
    <xf numFmtId="49" fontId="119" fillId="94" borderId="49" xfId="0" applyNumberFormat="1" applyFont="1" applyFill="1" applyBorder="1" applyAlignment="1">
      <alignment horizontal="center" vertical="center" wrapText="1"/>
    </xf>
    <xf numFmtId="1" fontId="119" fillId="94" borderId="49" xfId="0" applyNumberFormat="1" applyFont="1" applyFill="1" applyBorder="1" applyAlignment="1" applyProtection="1">
      <alignment horizontal="center" vertical="center" wrapText="1"/>
      <protection locked="0"/>
    </xf>
    <xf numFmtId="191" fontId="119" fillId="94" borderId="49" xfId="0" applyNumberFormat="1" applyFont="1" applyFill="1" applyBorder="1" applyAlignment="1" applyProtection="1">
      <alignment horizontal="center" vertical="center" wrapText="1"/>
      <protection hidden="1"/>
    </xf>
    <xf numFmtId="182" fontId="119" fillId="94" borderId="49" xfId="0" applyNumberFormat="1" applyFont="1" applyFill="1" applyBorder="1" applyAlignment="1" applyProtection="1">
      <alignment horizontal="center" vertical="center" wrapText="1"/>
      <protection hidden="1"/>
    </xf>
    <xf numFmtId="183" fontId="119" fillId="94" borderId="49" xfId="0" applyNumberFormat="1" applyFont="1" applyFill="1" applyBorder="1" applyAlignment="1" applyProtection="1">
      <alignment horizontal="center" vertical="center" wrapText="1"/>
      <protection hidden="1"/>
    </xf>
    <xf numFmtId="14" fontId="119" fillId="94" borderId="49" xfId="0" applyNumberFormat="1" applyFont="1" applyFill="1" applyBorder="1" applyAlignment="1" applyProtection="1">
      <alignment horizontal="center" vertical="center" wrapText="1"/>
      <protection locked="0"/>
    </xf>
    <xf numFmtId="185" fontId="119" fillId="94" borderId="49" xfId="58023" applyNumberFormat="1" applyFont="1" applyFill="1" applyBorder="1" applyAlignment="1" applyProtection="1">
      <alignment horizontal="center" vertical="center" wrapText="1"/>
      <protection locked="0"/>
    </xf>
    <xf numFmtId="49" fontId="119" fillId="94" borderId="49" xfId="0" applyNumberFormat="1" applyFont="1" applyFill="1" applyBorder="1" applyAlignment="1" applyProtection="1">
      <alignment horizontal="center" vertical="center" wrapText="1"/>
      <protection hidden="1"/>
    </xf>
    <xf numFmtId="192" fontId="119" fillId="94" borderId="49" xfId="0" applyNumberFormat="1" applyFont="1" applyFill="1" applyBorder="1" applyAlignment="1" applyProtection="1">
      <alignment horizontal="center" vertical="center" wrapText="1"/>
      <protection locked="0"/>
    </xf>
    <xf numFmtId="4" fontId="119" fillId="94" borderId="49" xfId="0" applyNumberFormat="1" applyFont="1" applyFill="1" applyBorder="1" applyAlignment="1" applyProtection="1">
      <alignment horizontal="center" vertical="center" wrapText="1"/>
      <protection locked="0"/>
    </xf>
    <xf numFmtId="49" fontId="127" fillId="95" borderId="4" xfId="58023" applyNumberFormat="1" applyFont="1" applyFill="1" applyBorder="1" applyAlignment="1" applyProtection="1">
      <alignment horizontal="left" vertical="center" wrapText="1"/>
      <protection locked="0"/>
    </xf>
    <xf numFmtId="0" fontId="123" fillId="95" borderId="4" xfId="0" applyFont="1" applyFill="1" applyBorder="1"/>
    <xf numFmtId="16" fontId="123" fillId="0" borderId="4" xfId="0" applyNumberFormat="1" applyFont="1" applyBorder="1" applyAlignment="1" applyProtection="1">
      <alignment horizontal="center" vertical="center" wrapText="1"/>
      <protection locked="0"/>
    </xf>
    <xf numFmtId="0" fontId="123" fillId="0" borderId="4" xfId="0" applyFont="1" applyBorder="1" applyAlignment="1" applyProtection="1">
      <alignment horizontal="center" vertical="center" wrapText="1"/>
      <protection locked="0"/>
    </xf>
    <xf numFmtId="0" fontId="122" fillId="93" borderId="4" xfId="0" applyFont="1" applyFill="1" applyBorder="1"/>
    <xf numFmtId="182" fontId="123" fillId="93" borderId="4" xfId="59154" applyNumberFormat="1" applyFont="1" applyFill="1" applyBorder="1" applyAlignment="1">
      <alignment horizontal="center" vertical="center"/>
    </xf>
    <xf numFmtId="200" fontId="123" fillId="93" borderId="4" xfId="59154" applyNumberFormat="1" applyFont="1" applyFill="1" applyBorder="1" applyAlignment="1" applyProtection="1">
      <alignment horizontal="center" vertical="center" wrapText="1"/>
      <protection hidden="1"/>
    </xf>
    <xf numFmtId="182" fontId="123" fillId="0" borderId="4" xfId="0" applyNumberFormat="1" applyFont="1" applyBorder="1" applyAlignment="1" applyProtection="1">
      <alignment horizontal="center" vertical="center" wrapText="1"/>
      <protection hidden="1"/>
    </xf>
    <xf numFmtId="183" fontId="123" fillId="0" borderId="4" xfId="0" applyNumberFormat="1" applyFont="1" applyBorder="1" applyAlignment="1" applyProtection="1">
      <alignment horizontal="center" vertical="center" wrapText="1"/>
      <protection hidden="1"/>
    </xf>
    <xf numFmtId="14" fontId="123" fillId="0" borderId="4" xfId="0" applyNumberFormat="1" applyFont="1" applyBorder="1" applyAlignment="1" applyProtection="1">
      <alignment horizontal="center" vertical="center" wrapText="1"/>
      <protection locked="0"/>
    </xf>
    <xf numFmtId="14" fontId="123" fillId="0" borderId="4" xfId="0" applyNumberFormat="1" applyFont="1" applyBorder="1" applyAlignment="1" applyProtection="1">
      <alignment horizontal="center" vertical="center"/>
      <protection locked="0"/>
    </xf>
    <xf numFmtId="0" fontId="0" fillId="0" borderId="4" xfId="0" applyBorder="1" applyAlignment="1">
      <alignment horizontal="center"/>
    </xf>
    <xf numFmtId="0" fontId="119" fillId="0" borderId="4" xfId="0" applyFont="1" applyBorder="1" applyAlignment="1">
      <alignment horizontal="center" vertical="center"/>
    </xf>
    <xf numFmtId="0" fontId="123" fillId="0" borderId="4" xfId="0" applyFont="1" applyBorder="1" applyAlignment="1" applyProtection="1">
      <alignment horizontal="center" vertical="center" wrapText="1"/>
      <protection hidden="1"/>
    </xf>
    <xf numFmtId="198" fontId="127" fillId="0" borderId="4" xfId="0" applyNumberFormat="1" applyFont="1" applyBorder="1" applyAlignment="1" applyProtection="1">
      <alignment horizontal="left" vertical="center" wrapText="1"/>
    </xf>
    <xf numFmtId="198" fontId="127" fillId="0" borderId="4" xfId="0" applyNumberFormat="1" applyFont="1" applyBorder="1" applyAlignment="1" applyProtection="1">
      <alignment horizontal="center" vertical="center" wrapText="1"/>
    </xf>
    <xf numFmtId="173" fontId="127" fillId="93" borderId="4" xfId="58023" applyNumberFormat="1" applyFont="1" applyFill="1" applyBorder="1" applyAlignment="1" applyProtection="1">
      <alignment horizontal="center" vertical="center" wrapText="1"/>
      <protection locked="0"/>
    </xf>
    <xf numFmtId="4" fontId="127" fillId="93" borderId="4" xfId="58023" applyNumberFormat="1" applyFont="1" applyFill="1" applyBorder="1" applyAlignment="1" applyProtection="1">
      <alignment horizontal="center" vertical="center" wrapText="1"/>
      <protection locked="0"/>
    </xf>
    <xf numFmtId="0" fontId="123" fillId="0" borderId="39" xfId="0" applyFont="1" applyBorder="1" applyAlignment="1" applyProtection="1">
      <alignment horizontal="center" vertical="center" wrapText="1"/>
      <protection locked="0"/>
    </xf>
    <xf numFmtId="182" fontId="119" fillId="93" borderId="4" xfId="59154" applyNumberFormat="1" applyFont="1" applyFill="1" applyBorder="1" applyAlignment="1" applyProtection="1">
      <alignment horizontal="center" vertical="center" wrapText="1"/>
    </xf>
    <xf numFmtId="49" fontId="122" fillId="93" borderId="0" xfId="0" applyNumberFormat="1" applyFont="1" applyFill="1" applyAlignment="1">
      <alignment horizontal="center" vertical="center"/>
    </xf>
    <xf numFmtId="16" fontId="123" fillId="0" borderId="39" xfId="0" applyNumberFormat="1" applyFont="1" applyBorder="1" applyAlignment="1" applyProtection="1">
      <alignment horizontal="center" vertical="center" wrapText="1"/>
      <protection locked="0"/>
    </xf>
    <xf numFmtId="0" fontId="123" fillId="0" borderId="40" xfId="0" applyFont="1" applyBorder="1" applyAlignment="1" applyProtection="1">
      <alignment horizontal="center" vertical="center" wrapText="1"/>
      <protection locked="0"/>
    </xf>
    <xf numFmtId="0" fontId="127" fillId="0" borderId="48" xfId="31808" applyFont="1" applyBorder="1" applyAlignment="1" applyProtection="1">
      <alignment horizontal="left" vertical="center" wrapText="1"/>
    </xf>
    <xf numFmtId="182" fontId="119" fillId="93" borderId="4" xfId="59154" applyNumberFormat="1" applyFont="1" applyFill="1" applyBorder="1" applyAlignment="1">
      <alignment horizontal="center" vertical="center"/>
    </xf>
    <xf numFmtId="198" fontId="11" fillId="0" borderId="4" xfId="0" applyNumberFormat="1" applyFont="1" applyBorder="1" applyAlignment="1" applyProtection="1">
      <alignment horizontal="left" vertical="center" wrapText="1"/>
      <protection locked="0"/>
    </xf>
    <xf numFmtId="1" fontId="127" fillId="93" borderId="40" xfId="58023" applyNumberFormat="1" applyFont="1" applyFill="1" applyBorder="1" applyAlignment="1" applyProtection="1">
      <alignment horizontal="center" vertical="center" wrapText="1"/>
      <protection locked="0"/>
    </xf>
    <xf numFmtId="0" fontId="123" fillId="93" borderId="0" xfId="0" applyFont="1" applyFill="1" applyAlignment="1">
      <alignment horizontal="center" vertical="center" wrapText="1"/>
    </xf>
    <xf numFmtId="0" fontId="119" fillId="93" borderId="60" xfId="0" applyFont="1" applyFill="1" applyBorder="1" applyAlignment="1" applyProtection="1">
      <alignment horizontal="center" vertical="center" wrapText="1" shrinkToFit="1"/>
    </xf>
    <xf numFmtId="1" fontId="127" fillId="93" borderId="57" xfId="58023" applyNumberFormat="1" applyFont="1" applyFill="1" applyBorder="1" applyAlignment="1" applyProtection="1">
      <alignment horizontal="center" vertical="center" wrapText="1"/>
      <protection locked="0"/>
    </xf>
    <xf numFmtId="0" fontId="123" fillId="0" borderId="61" xfId="0" applyFont="1" applyBorder="1" applyAlignment="1" applyProtection="1">
      <alignment horizontal="center" vertical="center" wrapText="1"/>
      <protection locked="0"/>
    </xf>
    <xf numFmtId="2" fontId="123" fillId="93" borderId="4" xfId="0" applyNumberFormat="1" applyFont="1" applyFill="1" applyBorder="1" applyAlignment="1" applyProtection="1">
      <alignment horizontal="center" vertical="center" wrapText="1"/>
      <protection hidden="1"/>
    </xf>
    <xf numFmtId="0" fontId="123" fillId="0" borderId="4" xfId="0" applyFont="1" applyBorder="1" applyAlignment="1" applyProtection="1">
      <alignment vertical="center" wrapText="1"/>
      <protection locked="0"/>
    </xf>
    <xf numFmtId="198" fontId="11" fillId="0" borderId="4" xfId="0" applyNumberFormat="1" applyFont="1" applyBorder="1" applyAlignment="1">
      <alignment vertical="center" wrapText="1"/>
    </xf>
    <xf numFmtId="4" fontId="11" fillId="0" borderId="4" xfId="0" applyNumberFormat="1" applyFont="1" applyBorder="1" applyAlignment="1">
      <alignment vertical="center" wrapText="1"/>
    </xf>
    <xf numFmtId="0" fontId="123" fillId="93" borderId="4" xfId="0" applyFont="1" applyFill="1" applyBorder="1" applyAlignment="1">
      <alignment horizontal="center" vertical="center" wrapText="1"/>
    </xf>
    <xf numFmtId="49" fontId="119" fillId="93" borderId="4" xfId="0" applyNumberFormat="1" applyFont="1" applyFill="1" applyBorder="1" applyAlignment="1" applyProtection="1">
      <alignment horizontal="center" vertical="center" wrapText="1"/>
      <protection locked="0"/>
    </xf>
    <xf numFmtId="184" fontId="11" fillId="93" borderId="4" xfId="0" applyNumberFormat="1" applyFont="1" applyFill="1" applyBorder="1" applyAlignment="1" applyProtection="1">
      <alignment horizontal="center" vertical="center" wrapText="1"/>
      <protection locked="0"/>
    </xf>
    <xf numFmtId="49" fontId="96" fillId="93" borderId="4" xfId="0" applyNumberFormat="1" applyFont="1" applyFill="1" applyBorder="1" applyAlignment="1" applyProtection="1">
      <alignment horizontal="center" vertical="center" wrapText="1"/>
      <protection locked="0"/>
    </xf>
    <xf numFmtId="49" fontId="96" fillId="93" borderId="4" xfId="0" applyNumberFormat="1" applyFont="1" applyFill="1" applyBorder="1" applyAlignment="1" applyProtection="1">
      <alignment horizontal="center" vertical="center"/>
      <protection locked="0"/>
    </xf>
    <xf numFmtId="49" fontId="127" fillId="93" borderId="4" xfId="0" applyNumberFormat="1" applyFont="1" applyFill="1" applyBorder="1" applyAlignment="1" applyProtection="1">
      <alignment horizontal="center" vertical="center" wrapText="1"/>
      <protection locked="0"/>
    </xf>
    <xf numFmtId="0" fontId="119" fillId="0" borderId="4" xfId="0" applyFont="1" applyBorder="1" applyAlignment="1" applyProtection="1">
      <alignment horizontal="center" vertical="center" wrapText="1"/>
      <protection locked="0"/>
    </xf>
    <xf numFmtId="0" fontId="96" fillId="0" borderId="4" xfId="0" applyFont="1" applyBorder="1" applyAlignment="1">
      <alignment horizontal="center" vertical="center" wrapText="1"/>
    </xf>
    <xf numFmtId="191" fontId="119" fillId="93" borderId="4" xfId="0" applyNumberFormat="1" applyFont="1" applyFill="1" applyBorder="1" applyAlignment="1" applyProtection="1">
      <alignment horizontal="center" vertical="center" wrapText="1"/>
      <protection hidden="1"/>
    </xf>
    <xf numFmtId="14" fontId="119" fillId="93" borderId="4" xfId="0" applyNumberFormat="1" applyFont="1" applyFill="1" applyBorder="1" applyAlignment="1" applyProtection="1">
      <alignment horizontal="center" vertical="center" wrapText="1"/>
      <protection locked="0"/>
    </xf>
    <xf numFmtId="49" fontId="127" fillId="93" borderId="4" xfId="58023" applyNumberFormat="1" applyFont="1" applyFill="1" applyBorder="1" applyAlignment="1" applyProtection="1">
      <alignment horizontal="left" vertical="center" wrapText="1"/>
      <protection locked="0"/>
    </xf>
    <xf numFmtId="1" fontId="127" fillId="93" borderId="4" xfId="58023" applyNumberFormat="1" applyFont="1" applyFill="1" applyBorder="1" applyAlignment="1" applyProtection="1">
      <alignment horizontal="left" vertical="center" wrapText="1"/>
      <protection locked="0"/>
    </xf>
    <xf numFmtId="0" fontId="11" fillId="0" borderId="4" xfId="0" applyFont="1" applyBorder="1" applyAlignment="1" applyProtection="1">
      <alignment horizontal="center" vertical="center" wrapText="1"/>
      <protection locked="0"/>
    </xf>
    <xf numFmtId="0" fontId="127" fillId="0" borderId="4" xfId="58023" applyFont="1" applyBorder="1" applyAlignment="1" applyProtection="1">
      <alignment horizontal="center" vertical="center" wrapText="1"/>
      <protection locked="0"/>
    </xf>
    <xf numFmtId="1" fontId="127" fillId="0" borderId="4" xfId="58023" applyNumberFormat="1" applyFont="1" applyBorder="1" applyAlignment="1" applyProtection="1">
      <alignment horizontal="center" vertical="center" wrapText="1"/>
      <protection locked="0"/>
    </xf>
    <xf numFmtId="14" fontId="119" fillId="0" borderId="4" xfId="0" applyNumberFormat="1" applyFont="1" applyBorder="1" applyAlignment="1" applyProtection="1">
      <alignment horizontal="center" vertical="center" wrapText="1"/>
      <protection locked="0"/>
    </xf>
    <xf numFmtId="184" fontId="119" fillId="0" borderId="4" xfId="0" applyNumberFormat="1" applyFont="1" applyBorder="1" applyAlignment="1" applyProtection="1">
      <alignment horizontal="center" vertical="center" wrapText="1"/>
      <protection locked="0"/>
    </xf>
    <xf numFmtId="4" fontId="119" fillId="0" borderId="4" xfId="0" applyNumberFormat="1" applyFont="1" applyBorder="1" applyAlignment="1" applyProtection="1">
      <alignment horizontal="center" vertical="center" wrapText="1"/>
      <protection locked="0"/>
    </xf>
    <xf numFmtId="16" fontId="123" fillId="0" borderId="62" xfId="0" applyNumberFormat="1" applyFont="1" applyBorder="1" applyAlignment="1" applyProtection="1">
      <alignment horizontal="center" vertical="center" wrapText="1"/>
      <protection locked="0"/>
    </xf>
    <xf numFmtId="0" fontId="123" fillId="0" borderId="63" xfId="0" applyFont="1" applyBorder="1" applyAlignment="1" applyProtection="1">
      <alignment horizontal="center" vertical="center" wrapText="1"/>
      <protection locked="0"/>
    </xf>
    <xf numFmtId="0" fontId="123" fillId="0" borderId="44" xfId="0" applyFont="1" applyBorder="1" applyAlignment="1" applyProtection="1">
      <alignment horizontal="center" vertical="center" wrapText="1"/>
      <protection locked="0"/>
    </xf>
    <xf numFmtId="0" fontId="123" fillId="0" borderId="64" xfId="0" applyFont="1" applyBorder="1" applyAlignment="1" applyProtection="1">
      <alignment horizontal="center" vertical="center" wrapText="1"/>
      <protection locked="0"/>
    </xf>
    <xf numFmtId="0" fontId="123" fillId="93" borderId="64" xfId="0" applyFont="1" applyFill="1" applyBorder="1" applyAlignment="1" applyProtection="1">
      <alignment horizontal="center" vertical="center" wrapText="1"/>
      <protection locked="0"/>
    </xf>
    <xf numFmtId="210" fontId="119" fillId="93" borderId="4" xfId="59163" applyNumberFormat="1" applyFont="1" applyFill="1" applyBorder="1" applyAlignment="1">
      <alignment horizontal="center" vertical="center"/>
    </xf>
    <xf numFmtId="210" fontId="123" fillId="93" borderId="4" xfId="59163" applyNumberFormat="1" applyFont="1" applyFill="1" applyBorder="1" applyAlignment="1" applyProtection="1">
      <alignment horizontal="center" vertical="center" wrapText="1"/>
      <protection hidden="1"/>
    </xf>
    <xf numFmtId="182" fontId="123" fillId="0" borderId="57" xfId="0" applyNumberFormat="1" applyFont="1" applyBorder="1" applyAlignment="1" applyProtection="1">
      <alignment horizontal="center" vertical="center" wrapText="1"/>
      <protection hidden="1"/>
    </xf>
    <xf numFmtId="183" fontId="123" fillId="0" borderId="44" xfId="0" applyNumberFormat="1" applyFont="1" applyBorder="1" applyAlignment="1" applyProtection="1">
      <alignment horizontal="center" vertical="center" wrapText="1"/>
      <protection hidden="1"/>
    </xf>
    <xf numFmtId="14" fontId="123" fillId="93" borderId="64" xfId="0" applyNumberFormat="1" applyFont="1" applyFill="1" applyBorder="1" applyAlignment="1" applyProtection="1">
      <alignment horizontal="center" vertical="center" wrapText="1"/>
      <protection locked="0"/>
    </xf>
    <xf numFmtId="14" fontId="123" fillId="0" borderId="64" xfId="0" applyNumberFormat="1" applyFont="1" applyBorder="1" applyAlignment="1" applyProtection="1">
      <alignment horizontal="center" vertical="center"/>
      <protection locked="0"/>
    </xf>
    <xf numFmtId="0" fontId="0" fillId="0" borderId="65" xfId="0" applyBorder="1" applyAlignment="1">
      <alignment horizontal="center"/>
    </xf>
    <xf numFmtId="0" fontId="123" fillId="0" borderId="64" xfId="0" applyFont="1" applyBorder="1" applyAlignment="1" applyProtection="1">
      <alignment horizontal="center" vertical="center" wrapText="1"/>
      <protection hidden="1"/>
    </xf>
    <xf numFmtId="14" fontId="123" fillId="0" borderId="64" xfId="0" applyNumberFormat="1" applyFont="1" applyBorder="1" applyAlignment="1" applyProtection="1">
      <alignment horizontal="center" vertical="center" wrapText="1"/>
      <protection locked="0"/>
    </xf>
    <xf numFmtId="0" fontId="0" fillId="0" borderId="66" xfId="0" applyBorder="1" applyAlignment="1">
      <alignment horizontal="center"/>
    </xf>
    <xf numFmtId="198" fontId="127" fillId="93" borderId="4" xfId="58023" applyNumberFormat="1" applyFont="1" applyFill="1" applyBorder="1" applyAlignment="1" applyProtection="1">
      <alignment horizontal="center" vertical="center" wrapText="1"/>
      <protection locked="0"/>
    </xf>
    <xf numFmtId="0" fontId="127" fillId="93" borderId="4" xfId="58023" applyFont="1" applyFill="1" applyBorder="1" applyAlignment="1" applyProtection="1">
      <alignment horizontal="center" vertical="center" wrapText="1"/>
      <protection locked="0"/>
    </xf>
    <xf numFmtId="0" fontId="119" fillId="99" borderId="0" xfId="0" applyFont="1" applyFill="1" applyAlignment="1">
      <alignment horizontal="center" vertical="center" wrapText="1"/>
    </xf>
    <xf numFmtId="0" fontId="119" fillId="99" borderId="49" xfId="0" applyFont="1" applyFill="1" applyBorder="1" applyAlignment="1" applyProtection="1">
      <alignment horizontal="center" vertical="center" wrapText="1"/>
      <protection locked="0"/>
    </xf>
    <xf numFmtId="191" fontId="119" fillId="99" borderId="49" xfId="0" applyNumberFormat="1" applyFont="1" applyFill="1" applyBorder="1" applyAlignment="1" applyProtection="1">
      <alignment horizontal="center" vertical="center" wrapText="1"/>
      <protection hidden="1"/>
    </xf>
    <xf numFmtId="182" fontId="119" fillId="99" borderId="49" xfId="0" applyNumberFormat="1" applyFont="1" applyFill="1" applyBorder="1" applyAlignment="1" applyProtection="1">
      <alignment horizontal="center" vertical="center" wrapText="1"/>
      <protection hidden="1"/>
    </xf>
    <xf numFmtId="211" fontId="119" fillId="99" borderId="49" xfId="0" applyNumberFormat="1" applyFont="1" applyFill="1" applyBorder="1" applyAlignment="1" applyProtection="1">
      <alignment horizontal="center" vertical="center" wrapText="1"/>
      <protection hidden="1"/>
    </xf>
    <xf numFmtId="183" fontId="119" fillId="99" borderId="49" xfId="0" applyNumberFormat="1" applyFont="1" applyFill="1" applyBorder="1" applyAlignment="1" applyProtection="1">
      <alignment horizontal="center" vertical="center" wrapText="1"/>
      <protection hidden="1"/>
    </xf>
    <xf numFmtId="0" fontId="119" fillId="99" borderId="49" xfId="0" applyFont="1" applyFill="1" applyBorder="1" applyAlignment="1">
      <alignment horizontal="center" vertical="center" wrapText="1"/>
    </xf>
    <xf numFmtId="14" fontId="119" fillId="99" borderId="49" xfId="0" applyNumberFormat="1" applyFont="1" applyFill="1" applyBorder="1" applyAlignment="1" applyProtection="1">
      <alignment horizontal="center" vertical="center" wrapText="1"/>
      <protection locked="0"/>
    </xf>
    <xf numFmtId="185" fontId="119" fillId="99" borderId="49" xfId="58023" applyNumberFormat="1" applyFont="1" applyFill="1" applyBorder="1" applyAlignment="1" applyProtection="1">
      <alignment horizontal="center" vertical="center" wrapText="1"/>
      <protection locked="0"/>
    </xf>
    <xf numFmtId="0" fontId="119" fillId="99" borderId="49" xfId="0" applyFont="1" applyFill="1" applyBorder="1" applyAlignment="1" applyProtection="1">
      <alignment horizontal="center" vertical="center" wrapText="1"/>
      <protection hidden="1"/>
    </xf>
    <xf numFmtId="192" fontId="119" fillId="99" borderId="49" xfId="0" applyNumberFormat="1" applyFont="1" applyFill="1" applyBorder="1" applyAlignment="1" applyProtection="1">
      <alignment horizontal="center" vertical="center" wrapText="1"/>
      <protection locked="0"/>
    </xf>
    <xf numFmtId="4" fontId="119" fillId="99" borderId="49" xfId="0" applyNumberFormat="1" applyFont="1" applyFill="1" applyBorder="1" applyAlignment="1" applyProtection="1">
      <alignment horizontal="center" vertical="center" wrapText="1"/>
      <protection locked="0"/>
    </xf>
    <xf numFmtId="16" fontId="119" fillId="93" borderId="4" xfId="0" applyNumberFormat="1" applyFont="1" applyFill="1" applyBorder="1" applyAlignment="1">
      <alignment horizontal="center" vertical="center" wrapText="1"/>
    </xf>
    <xf numFmtId="0" fontId="119" fillId="99" borderId="4" xfId="0" applyFont="1" applyFill="1" applyBorder="1" applyAlignment="1" applyProtection="1">
      <alignment horizontal="center" vertical="center" wrapText="1"/>
      <protection locked="0"/>
    </xf>
    <xf numFmtId="14" fontId="119" fillId="93" borderId="4" xfId="0" applyNumberFormat="1" applyFont="1" applyFill="1" applyBorder="1" applyAlignment="1">
      <alignment horizontal="center" vertical="center" wrapText="1"/>
    </xf>
    <xf numFmtId="1" fontId="123" fillId="93" borderId="4" xfId="58023" applyNumberFormat="1" applyFont="1" applyFill="1" applyBorder="1" applyAlignment="1" applyProtection="1">
      <alignment horizontal="center" vertical="center" wrapText="1"/>
      <protection locked="0"/>
    </xf>
    <xf numFmtId="0" fontId="123" fillId="93" borderId="4" xfId="0" applyFont="1" applyFill="1" applyBorder="1" applyAlignment="1" applyProtection="1">
      <alignment horizontal="center" vertical="center"/>
      <protection locked="0"/>
    </xf>
    <xf numFmtId="182" fontId="123" fillId="93" borderId="4" xfId="0" applyNumberFormat="1" applyFont="1" applyFill="1" applyBorder="1" applyAlignment="1" applyProtection="1">
      <alignment horizontal="center" vertical="center" wrapText="1"/>
      <protection hidden="1"/>
    </xf>
    <xf numFmtId="14" fontId="123" fillId="93" borderId="4" xfId="58023" applyNumberFormat="1" applyFont="1" applyFill="1" applyBorder="1" applyAlignment="1" applyProtection="1">
      <alignment horizontal="center" vertical="center" wrapText="1"/>
      <protection locked="0"/>
    </xf>
    <xf numFmtId="191" fontId="11" fillId="93" borderId="49" xfId="58023" applyNumberFormat="1" applyFont="1" applyFill="1" applyBorder="1" applyAlignment="1" applyProtection="1">
      <alignment horizontal="center" vertical="center" wrapText="1"/>
      <protection locked="0"/>
    </xf>
    <xf numFmtId="183" fontId="119" fillId="93" borderId="49" xfId="0" applyNumberFormat="1" applyFont="1" applyFill="1" applyBorder="1" applyAlignment="1" applyProtection="1">
      <alignment horizontal="center" vertical="center" wrapText="1"/>
      <protection hidden="1"/>
    </xf>
    <xf numFmtId="0" fontId="128" fillId="93" borderId="0" xfId="0" applyFont="1" applyFill="1"/>
    <xf numFmtId="49" fontId="119" fillId="99" borderId="4" xfId="0" applyNumberFormat="1" applyFont="1" applyFill="1" applyBorder="1" applyAlignment="1" applyProtection="1">
      <alignment horizontal="center" vertical="center" wrapText="1"/>
      <protection locked="0"/>
    </xf>
    <xf numFmtId="49" fontId="119" fillId="99" borderId="4" xfId="0" applyNumberFormat="1" applyFont="1" applyFill="1" applyBorder="1" applyAlignment="1">
      <alignment horizontal="center" vertical="center"/>
    </xf>
    <xf numFmtId="1" fontId="119" fillId="99" borderId="4" xfId="0" applyNumberFormat="1" applyFont="1" applyFill="1" applyBorder="1" applyAlignment="1" applyProtection="1">
      <alignment horizontal="center" vertical="center" wrapText="1"/>
      <protection locked="0"/>
    </xf>
    <xf numFmtId="191" fontId="119" fillId="99" borderId="4" xfId="0" applyNumberFormat="1" applyFont="1" applyFill="1" applyBorder="1" applyAlignment="1" applyProtection="1">
      <alignment horizontal="center" vertical="center" wrapText="1"/>
      <protection hidden="1"/>
    </xf>
    <xf numFmtId="191" fontId="119" fillId="99" borderId="4" xfId="0" applyNumberFormat="1" applyFont="1" applyFill="1" applyBorder="1" applyAlignment="1">
      <alignment horizontal="center" vertical="center"/>
    </xf>
    <xf numFmtId="0" fontId="128" fillId="93" borderId="4" xfId="0" applyFont="1" applyFill="1" applyBorder="1"/>
    <xf numFmtId="49" fontId="11" fillId="99" borderId="4" xfId="0" applyNumberFormat="1" applyFont="1" applyFill="1" applyBorder="1" applyAlignment="1">
      <alignment horizontal="center" vertical="center" wrapText="1"/>
    </xf>
    <xf numFmtId="14" fontId="119" fillId="99" borderId="4" xfId="0" applyNumberFormat="1" applyFont="1" applyFill="1" applyBorder="1" applyAlignment="1" applyProtection="1">
      <alignment horizontal="center" vertical="center" wrapText="1"/>
      <protection locked="0"/>
    </xf>
    <xf numFmtId="0" fontId="119" fillId="99" borderId="4" xfId="0" applyFont="1" applyFill="1" applyBorder="1" applyAlignment="1" applyProtection="1">
      <alignment horizontal="left" vertical="center" wrapText="1"/>
      <protection locked="0"/>
    </xf>
    <xf numFmtId="0" fontId="119" fillId="99" borderId="4" xfId="0" applyFont="1" applyFill="1" applyBorder="1" applyAlignment="1" applyProtection="1">
      <alignment horizontal="center" vertical="center"/>
      <protection locked="0"/>
    </xf>
    <xf numFmtId="49" fontId="119" fillId="99" borderId="4" xfId="0" applyNumberFormat="1" applyFont="1" applyFill="1" applyBorder="1" applyAlignment="1" applyProtection="1">
      <alignment horizontal="center" vertical="center" wrapText="1"/>
      <protection hidden="1"/>
    </xf>
    <xf numFmtId="192" fontId="119" fillId="99" borderId="4" xfId="0" applyNumberFormat="1" applyFont="1" applyFill="1" applyBorder="1" applyAlignment="1" applyProtection="1">
      <alignment horizontal="center" vertical="center" wrapText="1"/>
      <protection locked="0"/>
    </xf>
    <xf numFmtId="4" fontId="119" fillId="99" borderId="4" xfId="0" applyNumberFormat="1" applyFont="1" applyFill="1" applyBorder="1" applyAlignment="1" applyProtection="1">
      <alignment horizontal="center" vertical="center" wrapText="1"/>
      <protection locked="0"/>
    </xf>
    <xf numFmtId="0" fontId="119" fillId="99" borderId="4" xfId="0" applyFont="1" applyFill="1" applyBorder="1"/>
    <xf numFmtId="0" fontId="119" fillId="99" borderId="4" xfId="0" applyFont="1" applyFill="1" applyBorder="1" applyAlignment="1" applyProtection="1">
      <alignment vertical="top" wrapText="1"/>
      <protection locked="0"/>
    </xf>
    <xf numFmtId="49" fontId="128" fillId="93" borderId="0" xfId="0" applyNumberFormat="1" applyFont="1" applyFill="1" applyAlignment="1">
      <alignment horizontal="center" vertical="center"/>
    </xf>
    <xf numFmtId="0" fontId="129" fillId="0" borderId="4" xfId="0" applyFont="1" applyBorder="1" applyAlignment="1">
      <alignment horizontal="center" vertical="center" wrapText="1"/>
    </xf>
    <xf numFmtId="0" fontId="119" fillId="99" borderId="4" xfId="59154" applyNumberFormat="1" applyFont="1" applyFill="1" applyBorder="1" applyAlignment="1" applyProtection="1">
      <alignment horizontal="center" vertical="center" wrapText="1"/>
      <protection locked="0"/>
    </xf>
    <xf numFmtId="3" fontId="119" fillId="99" borderId="4" xfId="0" applyNumberFormat="1" applyFont="1" applyFill="1" applyBorder="1" applyAlignment="1" applyProtection="1">
      <alignment horizontal="center" vertical="center" wrapText="1"/>
      <protection locked="0"/>
    </xf>
    <xf numFmtId="0" fontId="130" fillId="93" borderId="0" xfId="0" applyFont="1" applyFill="1"/>
    <xf numFmtId="49" fontId="129" fillId="0" borderId="4" xfId="0" applyNumberFormat="1" applyFont="1" applyBorder="1" applyAlignment="1" applyProtection="1">
      <alignment horizontal="center" vertical="center" wrapText="1"/>
      <protection locked="0"/>
    </xf>
    <xf numFmtId="0" fontId="129" fillId="0" borderId="4" xfId="0" applyFont="1" applyBorder="1" applyAlignment="1" applyProtection="1">
      <alignment horizontal="center" vertical="center" wrapText="1"/>
      <protection locked="0"/>
    </xf>
    <xf numFmtId="49" fontId="129" fillId="93" borderId="4" xfId="0" applyNumberFormat="1" applyFont="1" applyFill="1" applyBorder="1" applyAlignment="1">
      <alignment horizontal="center" vertical="center" wrapText="1"/>
    </xf>
    <xf numFmtId="182" fontId="129" fillId="0" borderId="4" xfId="0" applyNumberFormat="1" applyFont="1" applyBorder="1" applyAlignment="1" applyProtection="1">
      <alignment horizontal="center" vertical="center" wrapText="1"/>
      <protection hidden="1"/>
    </xf>
    <xf numFmtId="208" fontId="129" fillId="0" borderId="4" xfId="0" applyNumberFormat="1" applyFont="1" applyBorder="1" applyAlignment="1" applyProtection="1">
      <alignment horizontal="center" vertical="center" wrapText="1"/>
      <protection hidden="1"/>
    </xf>
    <xf numFmtId="209" fontId="129" fillId="0" borderId="4" xfId="0" applyNumberFormat="1" applyFont="1" applyBorder="1" applyAlignment="1" applyProtection="1">
      <alignment horizontal="center" vertical="center" wrapText="1"/>
      <protection hidden="1"/>
    </xf>
    <xf numFmtId="0" fontId="130" fillId="93" borderId="4" xfId="0" applyFont="1" applyFill="1" applyBorder="1"/>
    <xf numFmtId="14" fontId="129" fillId="0" borderId="4" xfId="0" applyNumberFormat="1" applyFont="1" applyBorder="1" applyAlignment="1" applyProtection="1">
      <alignment horizontal="center" vertical="center" wrapText="1"/>
      <protection locked="0"/>
    </xf>
    <xf numFmtId="14" fontId="129" fillId="0" borderId="4" xfId="0" applyNumberFormat="1" applyFont="1" applyBorder="1" applyAlignment="1" applyProtection="1">
      <alignment horizontal="center" vertical="center"/>
      <protection locked="0"/>
    </xf>
    <xf numFmtId="0" fontId="129" fillId="0" borderId="4" xfId="0" applyFont="1" applyBorder="1" applyAlignment="1" applyProtection="1">
      <alignment horizontal="center" vertical="center" wrapText="1"/>
      <protection hidden="1"/>
    </xf>
    <xf numFmtId="0" fontId="129" fillId="0" borderId="57" xfId="0" applyFont="1" applyBorder="1" applyAlignment="1" applyProtection="1">
      <alignment horizontal="center" vertical="center" wrapText="1"/>
      <protection locked="0"/>
    </xf>
    <xf numFmtId="198" fontId="131" fillId="93" borderId="48" xfId="0" applyNumberFormat="1" applyFont="1" applyFill="1" applyBorder="1" applyAlignment="1">
      <alignment horizontal="center" vertical="center" wrapText="1" shrinkToFit="1"/>
    </xf>
    <xf numFmtId="198" fontId="131" fillId="93" borderId="4" xfId="0" applyNumberFormat="1" applyFont="1" applyFill="1" applyBorder="1" applyAlignment="1">
      <alignment horizontal="center" vertical="center" wrapText="1" shrinkToFit="1"/>
    </xf>
    <xf numFmtId="1" fontId="131" fillId="93" borderId="48" xfId="58023" applyNumberFormat="1" applyFont="1" applyFill="1" applyBorder="1" applyAlignment="1" applyProtection="1">
      <alignment horizontal="center" vertical="center" wrapText="1"/>
      <protection locked="0"/>
    </xf>
    <xf numFmtId="198" fontId="131" fillId="93" borderId="4" xfId="0" applyNumberFormat="1" applyFont="1" applyFill="1" applyBorder="1" applyAlignment="1" applyProtection="1">
      <alignment horizontal="center" vertical="center" wrapText="1"/>
      <protection locked="0"/>
    </xf>
    <xf numFmtId="198" fontId="131" fillId="93" borderId="48" xfId="0" applyNumberFormat="1" applyFont="1" applyFill="1" applyBorder="1" applyAlignment="1" applyProtection="1">
      <alignment horizontal="center" vertical="center" wrapText="1"/>
      <protection locked="0"/>
    </xf>
    <xf numFmtId="0" fontId="131" fillId="93" borderId="48" xfId="0" applyFont="1" applyFill="1" applyBorder="1" applyAlignment="1" applyProtection="1">
      <alignment horizontal="center" vertical="center" wrapText="1"/>
      <protection locked="0"/>
    </xf>
    <xf numFmtId="0" fontId="131" fillId="93" borderId="59" xfId="0" applyFont="1" applyFill="1" applyBorder="1" applyAlignment="1" applyProtection="1">
      <alignment horizontal="center" vertical="center" wrapText="1"/>
      <protection locked="0"/>
    </xf>
    <xf numFmtId="0" fontId="130" fillId="93" borderId="38" xfId="0" applyFont="1" applyFill="1" applyBorder="1"/>
    <xf numFmtId="0" fontId="129" fillId="93" borderId="38" xfId="0" applyFont="1" applyFill="1" applyBorder="1" applyAlignment="1">
      <alignment horizontal="center" vertical="center" wrapText="1"/>
    </xf>
    <xf numFmtId="49" fontId="130" fillId="93" borderId="0" xfId="0" applyNumberFormat="1" applyFont="1" applyFill="1" applyAlignment="1">
      <alignment horizontal="center" vertical="center"/>
    </xf>
    <xf numFmtId="1" fontId="129" fillId="93" borderId="4" xfId="58023" applyNumberFormat="1" applyFont="1" applyFill="1" applyBorder="1" applyAlignment="1" applyProtection="1">
      <alignment horizontal="center" vertical="center" wrapText="1"/>
      <protection locked="0"/>
    </xf>
    <xf numFmtId="0" fontId="129" fillId="93" borderId="4" xfId="0" applyFont="1" applyFill="1" applyBorder="1" applyAlignment="1" applyProtection="1">
      <alignment horizontal="center" vertical="center" wrapText="1"/>
      <protection locked="0"/>
    </xf>
    <xf numFmtId="0" fontId="129" fillId="93" borderId="4" xfId="0" applyFont="1" applyFill="1" applyBorder="1" applyAlignment="1">
      <alignment horizontal="center" vertical="center" wrapText="1"/>
    </xf>
    <xf numFmtId="1" fontId="129" fillId="0" borderId="4" xfId="58023" applyNumberFormat="1" applyFont="1" applyBorder="1" applyAlignment="1" applyProtection="1">
      <alignment horizontal="center" vertical="center" wrapText="1"/>
      <protection locked="0"/>
    </xf>
    <xf numFmtId="0" fontId="129" fillId="93" borderId="4" xfId="0" applyFont="1" applyFill="1" applyBorder="1" applyAlignment="1" applyProtection="1">
      <alignment horizontal="center" vertical="center"/>
      <protection locked="0"/>
    </xf>
    <xf numFmtId="1" fontId="131" fillId="93" borderId="4" xfId="58023" applyNumberFormat="1" applyFont="1" applyFill="1" applyBorder="1" applyAlignment="1" applyProtection="1">
      <alignment horizontal="center" vertical="center" wrapText="1"/>
      <protection locked="0"/>
    </xf>
    <xf numFmtId="191" fontId="131" fillId="93" borderId="4" xfId="58023" applyNumberFormat="1" applyFont="1" applyFill="1" applyBorder="1" applyAlignment="1" applyProtection="1">
      <alignment horizontal="center" vertical="center" wrapText="1"/>
      <protection locked="0"/>
    </xf>
    <xf numFmtId="14" fontId="129" fillId="0" borderId="4" xfId="58023" applyNumberFormat="1" applyFont="1" applyBorder="1" applyAlignment="1" applyProtection="1">
      <alignment horizontal="center" vertical="center" wrapText="1"/>
      <protection locked="0"/>
    </xf>
    <xf numFmtId="14" fontId="129" fillId="93" borderId="4" xfId="30172" applyNumberFormat="1" applyFont="1" applyFill="1" applyBorder="1" applyAlignment="1">
      <alignment horizontal="center" vertical="center" wrapText="1"/>
    </xf>
    <xf numFmtId="14" fontId="129" fillId="93" borderId="4" xfId="0" applyNumberFormat="1" applyFont="1" applyFill="1" applyBorder="1" applyAlignment="1" applyProtection="1">
      <alignment horizontal="center" vertical="center" wrapText="1"/>
      <protection locked="0"/>
    </xf>
    <xf numFmtId="0" fontId="129" fillId="93" borderId="4" xfId="0" applyFont="1" applyFill="1" applyBorder="1" applyAlignment="1">
      <alignment horizontal="center" vertical="center"/>
    </xf>
    <xf numFmtId="14" fontId="131" fillId="0" borderId="4" xfId="58023" applyNumberFormat="1" applyFont="1" applyBorder="1" applyAlignment="1" applyProtection="1">
      <alignment horizontal="center" vertical="center" wrapText="1"/>
      <protection locked="0"/>
    </xf>
    <xf numFmtId="14" fontId="131" fillId="93" borderId="4" xfId="58023" applyNumberFormat="1" applyFont="1" applyFill="1" applyBorder="1" applyAlignment="1" applyProtection="1">
      <alignment horizontal="center" vertical="center" wrapText="1"/>
      <protection locked="0"/>
    </xf>
    <xf numFmtId="0" fontId="123" fillId="99" borderId="4" xfId="0" applyFont="1" applyFill="1" applyBorder="1" applyAlignment="1" applyProtection="1">
      <alignment horizontal="center" vertical="center" wrapText="1"/>
      <protection locked="0"/>
    </xf>
    <xf numFmtId="0" fontId="101" fillId="99" borderId="4" xfId="0" applyFont="1" applyFill="1" applyBorder="1" applyAlignment="1" applyProtection="1">
      <alignment horizontal="center" vertical="center" wrapText="1"/>
      <protection locked="0"/>
    </xf>
    <xf numFmtId="0" fontId="123" fillId="0" borderId="4" xfId="0" applyFont="1" applyBorder="1" applyAlignment="1">
      <alignment horizontal="center" vertical="center" wrapText="1"/>
    </xf>
    <xf numFmtId="14" fontId="123" fillId="0" borderId="4" xfId="0" applyNumberFormat="1" applyFont="1" applyBorder="1" applyAlignment="1">
      <alignment horizontal="center" vertical="center" wrapText="1"/>
    </xf>
    <xf numFmtId="196" fontId="11" fillId="93" borderId="50" xfId="58023" applyNumberFormat="1" applyFont="1" applyFill="1" applyBorder="1" applyAlignment="1" applyProtection="1">
      <alignment horizontal="center" vertical="center" wrapText="1"/>
      <protection locked="0"/>
    </xf>
    <xf numFmtId="16" fontId="119" fillId="0" borderId="4" xfId="0" applyNumberFormat="1" applyFont="1" applyBorder="1" applyAlignment="1" applyProtection="1">
      <alignment horizontal="center" vertical="center" wrapText="1"/>
      <protection locked="0"/>
    </xf>
    <xf numFmtId="200" fontId="119" fillId="93" borderId="4" xfId="59154" applyNumberFormat="1" applyFont="1" applyFill="1" applyBorder="1" applyAlignment="1">
      <alignment vertical="center"/>
    </xf>
    <xf numFmtId="200" fontId="119" fillId="93" borderId="4" xfId="59154" applyNumberFormat="1" applyFont="1" applyFill="1" applyBorder="1" applyAlignment="1" applyProtection="1">
      <alignment vertical="center" wrapText="1"/>
      <protection hidden="1"/>
    </xf>
    <xf numFmtId="14" fontId="119" fillId="0" borderId="4" xfId="0" applyNumberFormat="1" applyFont="1" applyBorder="1" applyAlignment="1" applyProtection="1">
      <alignment horizontal="center" vertical="center"/>
      <protection locked="0"/>
    </xf>
    <xf numFmtId="0" fontId="119" fillId="0" borderId="4" xfId="0" applyFont="1" applyBorder="1" applyAlignment="1" applyProtection="1">
      <alignment horizontal="center" vertical="center" wrapText="1"/>
      <protection hidden="1"/>
    </xf>
    <xf numFmtId="0" fontId="119" fillId="0" borderId="4" xfId="0" applyFont="1" applyBorder="1" applyAlignment="1">
      <alignment horizontal="center" vertical="center" wrapText="1"/>
    </xf>
    <xf numFmtId="203" fontId="11" fillId="93" borderId="4" xfId="58023" applyNumberFormat="1" applyFont="1" applyFill="1" applyBorder="1" applyAlignment="1" applyProtection="1">
      <alignment horizontal="center" vertical="center" wrapText="1"/>
      <protection locked="0"/>
    </xf>
    <xf numFmtId="1" fontId="11" fillId="93" borderId="47" xfId="58023" applyNumberFormat="1" applyFont="1" applyFill="1" applyBorder="1" applyAlignment="1" applyProtection="1">
      <alignment horizontal="center" vertical="center" wrapText="1"/>
      <protection locked="0"/>
    </xf>
    <xf numFmtId="0" fontId="119" fillId="93" borderId="47" xfId="0" applyFont="1" applyFill="1" applyBorder="1" applyAlignment="1" applyProtection="1">
      <alignment horizontal="center" vertical="center" wrapText="1"/>
      <protection locked="0"/>
    </xf>
    <xf numFmtId="0" fontId="11" fillId="93" borderId="47" xfId="0" applyFont="1" applyFill="1" applyBorder="1" applyAlignment="1">
      <alignment horizontal="center" vertical="center" wrapText="1"/>
    </xf>
    <xf numFmtId="49" fontId="11" fillId="93" borderId="47" xfId="0" applyNumberFormat="1" applyFont="1" applyFill="1" applyBorder="1" applyAlignment="1">
      <alignment horizontal="center" vertical="center" wrapText="1"/>
    </xf>
    <xf numFmtId="0" fontId="11" fillId="93" borderId="47" xfId="0" applyFont="1" applyFill="1" applyBorder="1" applyAlignment="1" applyProtection="1">
      <alignment horizontal="center" vertical="center"/>
      <protection locked="0"/>
    </xf>
    <xf numFmtId="49" fontId="11" fillId="93" borderId="47" xfId="58023" applyNumberFormat="1" applyFont="1" applyFill="1" applyBorder="1" applyAlignment="1" applyProtection="1">
      <alignment horizontal="center" vertical="center" wrapText="1"/>
      <protection locked="0"/>
    </xf>
    <xf numFmtId="0" fontId="11" fillId="93" borderId="47" xfId="0" applyFont="1" applyFill="1" applyBorder="1" applyAlignment="1" applyProtection="1">
      <alignment horizontal="center" vertical="center" wrapText="1"/>
      <protection locked="0"/>
    </xf>
    <xf numFmtId="191" fontId="11" fillId="93" borderId="67" xfId="58023" applyNumberFormat="1" applyFont="1" applyFill="1" applyBorder="1" applyAlignment="1" applyProtection="1">
      <alignment horizontal="center" vertical="center" wrapText="1"/>
      <protection locked="0"/>
    </xf>
    <xf numFmtId="191" fontId="11" fillId="93" borderId="47" xfId="58023" applyNumberFormat="1" applyFont="1" applyFill="1" applyBorder="1" applyAlignment="1" applyProtection="1">
      <alignment horizontal="center" vertical="center" wrapText="1"/>
      <protection locked="0"/>
    </xf>
    <xf numFmtId="14" fontId="11" fillId="93" borderId="47" xfId="58023" applyNumberFormat="1" applyFont="1" applyFill="1" applyBorder="1" applyAlignment="1" applyProtection="1">
      <alignment horizontal="center" vertical="center" wrapText="1"/>
      <protection locked="0"/>
    </xf>
    <xf numFmtId="14" fontId="11" fillId="93" borderId="47" xfId="0" applyNumberFormat="1" applyFont="1" applyFill="1" applyBorder="1" applyAlignment="1" applyProtection="1">
      <alignment horizontal="center" vertical="center" wrapText="1"/>
      <protection locked="0"/>
    </xf>
    <xf numFmtId="0" fontId="11" fillId="93" borderId="68" xfId="0" applyFont="1" applyFill="1" applyBorder="1" applyAlignment="1">
      <alignment horizontal="center" vertical="center" wrapText="1"/>
    </xf>
    <xf numFmtId="198" fontId="11" fillId="93" borderId="4" xfId="0" applyNumberFormat="1" applyFont="1" applyFill="1" applyBorder="1" applyAlignment="1" applyProtection="1">
      <alignment horizontal="center" vertical="center" wrapText="1" shrinkToFit="1"/>
    </xf>
    <xf numFmtId="198" fontId="11" fillId="0" borderId="4" xfId="0" applyNumberFormat="1" applyFont="1" applyBorder="1" applyAlignment="1" applyProtection="1">
      <alignment horizontal="center" vertical="center" wrapText="1" shrinkToFit="1"/>
      <protection locked="0"/>
    </xf>
    <xf numFmtId="4" fontId="11" fillId="93" borderId="4" xfId="59154" applyNumberFormat="1" applyFont="1" applyFill="1" applyBorder="1" applyAlignment="1" applyProtection="1">
      <alignment horizontal="center" vertical="center"/>
      <protection locked="0"/>
    </xf>
    <xf numFmtId="0" fontId="11" fillId="93" borderId="39" xfId="0" applyFont="1" applyFill="1" applyBorder="1" applyAlignment="1" applyProtection="1">
      <alignment horizontal="center" vertical="center" wrapText="1"/>
      <protection locked="0"/>
    </xf>
    <xf numFmtId="49" fontId="119" fillId="0" borderId="4" xfId="0" applyNumberFormat="1" applyFont="1" applyBorder="1" applyAlignment="1" applyProtection="1">
      <alignment horizontal="center" vertical="center" wrapText="1"/>
      <protection locked="0"/>
    </xf>
    <xf numFmtId="182" fontId="119" fillId="0" borderId="4" xfId="0" applyNumberFormat="1" applyFont="1" applyBorder="1" applyAlignment="1" applyProtection="1">
      <alignment horizontal="center" vertical="center" wrapText="1"/>
      <protection hidden="1"/>
    </xf>
    <xf numFmtId="208" fontId="119" fillId="0" borderId="4" xfId="0" applyNumberFormat="1" applyFont="1" applyBorder="1" applyAlignment="1" applyProtection="1">
      <alignment horizontal="center" vertical="center" wrapText="1"/>
      <protection hidden="1"/>
    </xf>
    <xf numFmtId="209" fontId="119" fillId="0" borderId="4" xfId="0" applyNumberFormat="1" applyFont="1" applyBorder="1" applyAlignment="1" applyProtection="1">
      <alignment horizontal="center" vertical="center" wrapText="1"/>
      <protection hidden="1"/>
    </xf>
    <xf numFmtId="0" fontId="119" fillId="0" borderId="38" xfId="0" applyFont="1" applyBorder="1" applyAlignment="1" applyProtection="1">
      <alignment horizontal="center" vertical="center" wrapText="1"/>
      <protection locked="0"/>
    </xf>
    <xf numFmtId="0" fontId="119" fillId="0" borderId="58" xfId="0" applyFont="1" applyBorder="1" applyAlignment="1" applyProtection="1">
      <alignment horizontal="center" vertical="center" wrapText="1"/>
      <protection locked="0"/>
    </xf>
    <xf numFmtId="198" fontId="11" fillId="93" borderId="49" xfId="0" applyNumberFormat="1" applyFont="1" applyFill="1" applyBorder="1" applyAlignment="1">
      <alignment horizontal="center" vertical="center" wrapText="1" shrinkToFit="1"/>
    </xf>
    <xf numFmtId="198" fontId="11" fillId="93" borderId="38" xfId="0" applyNumberFormat="1" applyFont="1" applyFill="1" applyBorder="1" applyAlignment="1">
      <alignment horizontal="center" vertical="center" wrapText="1" shrinkToFit="1"/>
    </xf>
    <xf numFmtId="1" fontId="11" fillId="93" borderId="49" xfId="58023" applyNumberFormat="1" applyFont="1" applyFill="1" applyBorder="1" applyAlignment="1" applyProtection="1">
      <alignment horizontal="center" vertical="center" wrapText="1"/>
      <protection locked="0"/>
    </xf>
    <xf numFmtId="198" fontId="11" fillId="93" borderId="38" xfId="0" applyNumberFormat="1" applyFont="1" applyFill="1" applyBorder="1" applyAlignment="1" applyProtection="1">
      <alignment horizontal="center" vertical="center" wrapText="1"/>
      <protection locked="0"/>
    </xf>
    <xf numFmtId="198" fontId="11" fillId="93" borderId="49" xfId="0" applyNumberFormat="1" applyFont="1" applyFill="1" applyBorder="1" applyAlignment="1" applyProtection="1">
      <alignment horizontal="center" vertical="center" wrapText="1"/>
      <protection locked="0"/>
    </xf>
    <xf numFmtId="0" fontId="11" fillId="93" borderId="59" xfId="0" applyFont="1" applyFill="1" applyBorder="1" applyAlignment="1" applyProtection="1">
      <alignment horizontal="center" vertical="center" wrapText="1"/>
      <protection locked="0"/>
    </xf>
    <xf numFmtId="0" fontId="128" fillId="93" borderId="38" xfId="0" applyFont="1" applyFill="1" applyBorder="1"/>
    <xf numFmtId="0" fontId="119" fillId="93" borderId="38" xfId="0" applyFont="1" applyFill="1" applyBorder="1" applyAlignment="1">
      <alignment horizontal="center" vertical="center" wrapText="1"/>
    </xf>
    <xf numFmtId="14" fontId="119" fillId="0" borderId="4" xfId="0" applyNumberFormat="1" applyFont="1" applyBorder="1" applyAlignment="1">
      <alignment horizontal="center" vertical="center" wrapText="1"/>
    </xf>
    <xf numFmtId="0" fontId="119" fillId="93" borderId="0" xfId="0" applyFont="1" applyFill="1"/>
    <xf numFmtId="16" fontId="119" fillId="0" borderId="4" xfId="0" applyNumberFormat="1" applyFont="1" applyBorder="1" applyAlignment="1">
      <alignment horizontal="center" vertical="center" wrapText="1"/>
    </xf>
    <xf numFmtId="49" fontId="119" fillId="0" borderId="4" xfId="0" applyNumberFormat="1" applyFont="1" applyBorder="1" applyAlignment="1">
      <alignment horizontal="center" vertical="center" wrapText="1"/>
    </xf>
    <xf numFmtId="182" fontId="119" fillId="0" borderId="4" xfId="0" applyNumberFormat="1" applyFont="1" applyBorder="1" applyAlignment="1">
      <alignment horizontal="right" vertical="center"/>
    </xf>
    <xf numFmtId="0" fontId="119" fillId="93" borderId="4" xfId="0" applyFont="1" applyFill="1" applyBorder="1"/>
    <xf numFmtId="14" fontId="119" fillId="0" borderId="4" xfId="0" applyNumberFormat="1" applyFont="1" applyBorder="1" applyAlignment="1">
      <alignment horizontal="center" vertical="center"/>
    </xf>
    <xf numFmtId="0" fontId="119" fillId="0" borderId="4" xfId="0" applyFont="1" applyBorder="1" applyAlignment="1" applyProtection="1">
      <alignment horizontal="left" vertical="top" wrapText="1"/>
      <protection locked="0"/>
    </xf>
    <xf numFmtId="0" fontId="119" fillId="0" borderId="4" xfId="0" applyFont="1" applyBorder="1" applyAlignment="1" applyProtection="1">
      <alignment vertical="top" wrapText="1"/>
      <protection locked="0"/>
    </xf>
    <xf numFmtId="0" fontId="119" fillId="0" borderId="4" xfId="0" applyFont="1" applyBorder="1" applyAlignment="1" applyProtection="1">
      <alignment horizontal="center" vertical="top" wrapText="1"/>
      <protection locked="0"/>
    </xf>
    <xf numFmtId="198" fontId="11" fillId="93" borderId="4" xfId="0" applyNumberFormat="1" applyFont="1" applyFill="1" applyBorder="1" applyAlignment="1">
      <alignment horizontal="center" vertical="center" wrapText="1" shrinkToFit="1"/>
    </xf>
    <xf numFmtId="4" fontId="11" fillId="93" borderId="4" xfId="0" applyNumberFormat="1" applyFont="1" applyFill="1" applyBorder="1" applyAlignment="1" applyProtection="1">
      <alignment horizontal="center" vertical="center" wrapText="1"/>
      <protection locked="0"/>
    </xf>
    <xf numFmtId="1" fontId="11" fillId="0" borderId="4" xfId="58023" applyNumberFormat="1" applyFont="1" applyBorder="1" applyAlignment="1" applyProtection="1">
      <alignment horizontal="center" vertical="center" wrapText="1"/>
      <protection locked="0"/>
    </xf>
    <xf numFmtId="1" fontId="127" fillId="0" borderId="38" xfId="58023" applyNumberFormat="1" applyFont="1" applyBorder="1" applyAlignment="1" applyProtection="1">
      <alignment horizontal="center" vertical="center" wrapText="1"/>
      <protection locked="0"/>
    </xf>
    <xf numFmtId="0" fontId="127" fillId="0" borderId="38" xfId="0" applyFont="1" applyBorder="1" applyAlignment="1" applyProtection="1">
      <alignment horizontal="center" vertical="center" wrapText="1"/>
      <protection locked="0"/>
    </xf>
    <xf numFmtId="0" fontId="127" fillId="0" borderId="38" xfId="0" applyFont="1" applyBorder="1" applyAlignment="1">
      <alignment horizontal="center" vertical="center" wrapText="1"/>
    </xf>
    <xf numFmtId="49" fontId="127" fillId="0" borderId="38" xfId="0" applyNumberFormat="1" applyFont="1" applyBorder="1" applyAlignment="1">
      <alignment horizontal="center" vertical="center" wrapText="1"/>
    </xf>
    <xf numFmtId="0" fontId="127" fillId="0" borderId="38" xfId="0" applyFont="1" applyBorder="1" applyAlignment="1" applyProtection="1">
      <alignment horizontal="center" vertical="center"/>
      <protection locked="0"/>
    </xf>
    <xf numFmtId="49" fontId="127" fillId="0" borderId="4" xfId="58023" applyNumberFormat="1" applyFont="1" applyBorder="1" applyAlignment="1" applyProtection="1">
      <alignment horizontal="center" vertical="center" wrapText="1"/>
      <protection locked="0"/>
    </xf>
    <xf numFmtId="0" fontId="127" fillId="0" borderId="4" xfId="0" applyFont="1" applyBorder="1" applyAlignment="1" applyProtection="1">
      <alignment horizontal="center" vertical="center" wrapText="1"/>
      <protection locked="0"/>
    </xf>
    <xf numFmtId="0" fontId="127" fillId="0" borderId="4" xfId="0" applyFont="1" applyBorder="1" applyAlignment="1">
      <alignment horizontal="center" vertical="center" wrapText="1"/>
    </xf>
    <xf numFmtId="191" fontId="127" fillId="0" borderId="4" xfId="58023" applyNumberFormat="1" applyFont="1" applyBorder="1" applyAlignment="1" applyProtection="1">
      <alignment horizontal="center" vertical="center" wrapText="1"/>
      <protection locked="0"/>
    </xf>
    <xf numFmtId="14" fontId="127" fillId="0" borderId="4" xfId="58023" applyNumberFormat="1" applyFont="1" applyBorder="1" applyAlignment="1" applyProtection="1">
      <alignment horizontal="center" vertical="center" wrapText="1"/>
      <protection locked="0"/>
    </xf>
    <xf numFmtId="14" fontId="127" fillId="0" borderId="4" xfId="0" applyNumberFormat="1" applyFont="1" applyBorder="1" applyAlignment="1" applyProtection="1">
      <alignment horizontal="center" vertical="center" wrapText="1"/>
      <protection locked="0"/>
    </xf>
    <xf numFmtId="0" fontId="127" fillId="0" borderId="4" xfId="0" applyFont="1" applyBorder="1" applyAlignment="1" applyProtection="1">
      <alignment horizontal="center" vertical="center"/>
      <protection locked="0"/>
    </xf>
    <xf numFmtId="0" fontId="127" fillId="0" borderId="4" xfId="28700" applyFont="1" applyBorder="1" applyAlignment="1">
      <alignment horizontal="center" vertical="center"/>
    </xf>
    <xf numFmtId="203" fontId="127" fillId="0" borderId="4" xfId="58023" applyNumberFormat="1" applyFont="1" applyBorder="1" applyAlignment="1" applyProtection="1">
      <alignment horizontal="center" vertical="center" wrapText="1"/>
      <protection locked="0"/>
    </xf>
    <xf numFmtId="1" fontId="127" fillId="0" borderId="39" xfId="58023" applyNumberFormat="1" applyFont="1" applyBorder="1" applyAlignment="1" applyProtection="1">
      <alignment horizontal="center" vertical="center" wrapText="1"/>
      <protection locked="0"/>
    </xf>
    <xf numFmtId="0" fontId="127" fillId="0" borderId="4" xfId="0" applyFont="1" applyBorder="1" applyAlignment="1" applyProtection="1">
      <alignment horizontal="center" vertical="top"/>
      <protection locked="0"/>
    </xf>
    <xf numFmtId="0" fontId="122" fillId="0" borderId="0" xfId="0" applyFont="1" applyAlignment="1">
      <alignment horizontal="center" vertical="center"/>
    </xf>
    <xf numFmtId="49" fontId="127" fillId="0" borderId="4" xfId="0" applyNumberFormat="1" applyFont="1" applyBorder="1" applyAlignment="1">
      <alignment horizontal="center" vertical="center" wrapText="1"/>
    </xf>
    <xf numFmtId="0" fontId="119" fillId="0" borderId="0" xfId="0" applyFont="1" applyAlignment="1">
      <alignment horizontal="center" vertical="center" wrapText="1"/>
    </xf>
    <xf numFmtId="49" fontId="11" fillId="0" borderId="4" xfId="58023" applyNumberFormat="1" applyFont="1" applyBorder="1" applyAlignment="1" applyProtection="1">
      <alignment horizontal="center" vertical="center" wrapText="1"/>
      <protection locked="0"/>
    </xf>
    <xf numFmtId="49" fontId="11" fillId="0" borderId="4" xfId="0" applyNumberFormat="1" applyFont="1" applyBorder="1" applyAlignment="1" applyProtection="1">
      <alignment horizontal="center" vertical="center" wrapText="1"/>
      <protection locked="0"/>
    </xf>
    <xf numFmtId="0" fontId="119" fillId="100" borderId="4" xfId="0" applyFont="1" applyFill="1" applyBorder="1" applyAlignment="1" applyProtection="1">
      <alignment horizontal="center" vertical="center" wrapText="1"/>
      <protection locked="0"/>
    </xf>
    <xf numFmtId="197" fontId="119" fillId="93" borderId="4" xfId="0" applyNumberFormat="1" applyFont="1" applyFill="1" applyBorder="1" applyAlignment="1" applyProtection="1">
      <alignment horizontal="center" vertical="center" wrapText="1"/>
      <protection hidden="1"/>
    </xf>
    <xf numFmtId="2" fontId="119" fillId="93" borderId="4" xfId="0" applyNumberFormat="1" applyFont="1" applyFill="1" applyBorder="1" applyAlignment="1" applyProtection="1">
      <alignment horizontal="center" vertical="center" wrapText="1"/>
      <protection locked="0"/>
    </xf>
    <xf numFmtId="183" fontId="119" fillId="0" borderId="4" xfId="0" applyNumberFormat="1" applyFont="1" applyBorder="1" applyAlignment="1" applyProtection="1">
      <alignment horizontal="center" vertical="center" wrapText="1"/>
      <protection hidden="1"/>
    </xf>
    <xf numFmtId="0" fontId="119" fillId="93" borderId="40" xfId="0" applyFont="1" applyFill="1" applyBorder="1" applyAlignment="1" applyProtection="1">
      <alignment horizontal="center" vertical="center" wrapText="1"/>
      <protection locked="0"/>
    </xf>
    <xf numFmtId="0" fontId="11" fillId="0" borderId="4" xfId="0" applyFont="1" applyBorder="1" applyAlignment="1">
      <alignment horizontal="center" vertical="center" wrapText="1"/>
    </xf>
    <xf numFmtId="185" fontId="119" fillId="0" borderId="4" xfId="58023" applyNumberFormat="1" applyFont="1" applyBorder="1" applyAlignment="1" applyProtection="1">
      <alignment horizontal="center" vertical="center" wrapText="1"/>
      <protection locked="0"/>
    </xf>
    <xf numFmtId="14" fontId="11" fillId="0" borderId="4" xfId="0" applyNumberFormat="1" applyFont="1" applyBorder="1" applyAlignment="1" applyProtection="1">
      <alignment horizontal="center" vertical="center" wrapText="1"/>
      <protection locked="0"/>
    </xf>
    <xf numFmtId="192" fontId="119" fillId="0" borderId="4" xfId="0" applyNumberFormat="1" applyFont="1" applyBorder="1" applyAlignment="1" applyProtection="1">
      <alignment horizontal="center" vertical="center" wrapText="1"/>
      <protection locked="0"/>
    </xf>
    <xf numFmtId="1" fontId="119" fillId="0" borderId="4" xfId="0" applyNumberFormat="1" applyFont="1" applyBorder="1" applyAlignment="1" applyProtection="1">
      <alignment horizontal="center" vertical="center" wrapText="1"/>
      <protection locked="0"/>
    </xf>
    <xf numFmtId="212" fontId="119" fillId="93" borderId="4" xfId="0" applyNumberFormat="1" applyFont="1" applyFill="1" applyBorder="1" applyAlignment="1" applyProtection="1">
      <alignment horizontal="center" vertical="center" wrapText="1"/>
      <protection hidden="1"/>
    </xf>
    <xf numFmtId="199" fontId="119" fillId="93" borderId="4" xfId="0" applyNumberFormat="1" applyFont="1" applyFill="1" applyBorder="1" applyAlignment="1" applyProtection="1">
      <alignment horizontal="center" vertical="center" wrapText="1"/>
      <protection hidden="1"/>
    </xf>
    <xf numFmtId="213" fontId="119" fillId="93" borderId="4" xfId="0" applyNumberFormat="1" applyFont="1" applyFill="1" applyBorder="1" applyAlignment="1" applyProtection="1">
      <alignment horizontal="center" vertical="center" wrapText="1"/>
      <protection hidden="1"/>
    </xf>
    <xf numFmtId="204" fontId="119" fillId="0" borderId="4" xfId="0" applyNumberFormat="1" applyFont="1" applyBorder="1" applyAlignment="1" applyProtection="1">
      <alignment horizontal="center" vertical="center" wrapText="1"/>
      <protection hidden="1"/>
    </xf>
    <xf numFmtId="0" fontId="119" fillId="0" borderId="39" xfId="0" applyFont="1" applyBorder="1" applyAlignment="1" applyProtection="1">
      <alignment horizontal="center" vertical="center" wrapText="1"/>
      <protection locked="0"/>
    </xf>
    <xf numFmtId="0" fontId="119" fillId="0" borderId="48" xfId="0" applyFont="1" applyBorder="1" applyAlignment="1" applyProtection="1">
      <alignment horizontal="center" vertical="center" wrapText="1"/>
      <protection locked="0"/>
    </xf>
    <xf numFmtId="1" fontId="119" fillId="93" borderId="4" xfId="0" applyNumberFormat="1" applyFont="1" applyFill="1" applyBorder="1" applyAlignment="1" applyProtection="1">
      <alignment horizontal="center" vertical="center" wrapText="1"/>
      <protection locked="0"/>
    </xf>
    <xf numFmtId="49" fontId="119" fillId="93" borderId="4" xfId="0" applyNumberFormat="1" applyFont="1" applyFill="1" applyBorder="1" applyAlignment="1" applyProtection="1">
      <alignment horizontal="center" vertical="center" wrapText="1"/>
    </xf>
    <xf numFmtId="202" fontId="119" fillId="93" borderId="4" xfId="0" applyNumberFormat="1" applyFont="1" applyFill="1" applyBorder="1" applyAlignment="1" applyProtection="1">
      <alignment horizontal="center" vertical="center" wrapText="1"/>
      <protection hidden="1"/>
    </xf>
    <xf numFmtId="0" fontId="119" fillId="93" borderId="4" xfId="0" applyFont="1" applyFill="1" applyBorder="1" applyAlignment="1" applyProtection="1">
      <alignment horizontal="center" vertical="center" wrapText="1"/>
    </xf>
    <xf numFmtId="0" fontId="11" fillId="93" borderId="4" xfId="58023" applyFont="1" applyFill="1" applyBorder="1" applyAlignment="1" applyProtection="1">
      <alignment horizontal="center" vertical="center" wrapText="1"/>
      <protection locked="0"/>
    </xf>
    <xf numFmtId="192" fontId="119" fillId="93" borderId="4" xfId="0" applyNumberFormat="1" applyFont="1" applyFill="1" applyBorder="1" applyAlignment="1" applyProtection="1">
      <alignment horizontal="center" vertical="center" wrapText="1"/>
      <protection locked="0"/>
    </xf>
    <xf numFmtId="4" fontId="119" fillId="93" borderId="4" xfId="0" applyNumberFormat="1" applyFont="1" applyFill="1" applyBorder="1" applyAlignment="1" applyProtection="1">
      <alignment horizontal="center" vertical="center" wrapText="1"/>
      <protection locked="0"/>
    </xf>
    <xf numFmtId="0" fontId="119" fillId="93" borderId="39" xfId="0" applyFont="1" applyFill="1" applyBorder="1" applyAlignment="1" applyProtection="1">
      <alignment horizontal="center" vertical="center" wrapText="1"/>
      <protection locked="0"/>
    </xf>
    <xf numFmtId="0" fontId="119" fillId="93" borderId="0" xfId="0" applyFont="1" applyFill="1" applyAlignment="1" applyProtection="1">
      <alignment horizontal="center" vertical="center" wrapText="1"/>
      <protection locked="0"/>
    </xf>
    <xf numFmtId="14" fontId="119" fillId="93" borderId="0" xfId="0" applyNumberFormat="1" applyFont="1" applyFill="1" applyAlignment="1" applyProtection="1">
      <alignment horizontal="center" vertical="center" wrapText="1"/>
      <protection locked="0"/>
    </xf>
    <xf numFmtId="0" fontId="11" fillId="93" borderId="0" xfId="0" applyFont="1" applyFill="1" applyAlignment="1">
      <alignment horizontal="center" vertical="center" wrapText="1"/>
    </xf>
    <xf numFmtId="4" fontId="119" fillId="93" borderId="0" xfId="0" applyNumberFormat="1" applyFont="1" applyFill="1" applyAlignment="1" applyProtection="1">
      <alignment horizontal="center" vertical="center" wrapText="1"/>
      <protection locked="0"/>
    </xf>
    <xf numFmtId="0" fontId="11" fillId="93" borderId="0" xfId="0" applyFont="1" applyFill="1" applyAlignment="1" applyProtection="1">
      <alignment horizontal="center" vertical="center" wrapText="1"/>
      <protection locked="0"/>
    </xf>
    <xf numFmtId="4" fontId="119" fillId="0" borderId="4" xfId="0" applyNumberFormat="1" applyFont="1" applyBorder="1" applyAlignment="1" applyProtection="1">
      <alignment horizontal="center" vertical="center" wrapText="1"/>
      <protection hidden="1"/>
    </xf>
    <xf numFmtId="14" fontId="11" fillId="100" borderId="0" xfId="0" applyNumberFormat="1" applyFont="1" applyFill="1" applyAlignment="1" applyProtection="1">
      <alignment horizontal="center" vertical="center" wrapText="1"/>
      <protection locked="0"/>
    </xf>
    <xf numFmtId="0" fontId="119" fillId="0" borderId="0" xfId="0" applyFont="1" applyAlignment="1" applyProtection="1">
      <alignment horizontal="center" vertical="center" wrapText="1"/>
      <protection locked="0"/>
    </xf>
    <xf numFmtId="206" fontId="119" fillId="0" borderId="4" xfId="0" applyNumberFormat="1" applyFont="1" applyBorder="1" applyAlignment="1" applyProtection="1">
      <alignment horizontal="center" vertical="center" wrapText="1"/>
      <protection hidden="1"/>
    </xf>
    <xf numFmtId="184" fontId="119" fillId="93" borderId="4" xfId="0" applyNumberFormat="1" applyFont="1" applyFill="1" applyBorder="1" applyAlignment="1" applyProtection="1">
      <alignment horizontal="center" vertical="center" wrapText="1"/>
      <protection locked="0"/>
    </xf>
    <xf numFmtId="49" fontId="11" fillId="93" borderId="4" xfId="58023" applyNumberFormat="1" applyFont="1" applyFill="1" applyBorder="1" applyAlignment="1" applyProtection="1">
      <alignment horizontal="center" vertical="center" wrapText="1"/>
      <protection locked="0"/>
    </xf>
    <xf numFmtId="207" fontId="11" fillId="93" borderId="4" xfId="58023" applyNumberFormat="1" applyFont="1" applyFill="1" applyBorder="1" applyAlignment="1" applyProtection="1">
      <alignment horizontal="center" vertical="center" wrapText="1"/>
      <protection locked="0"/>
    </xf>
    <xf numFmtId="207" fontId="119" fillId="93" borderId="4" xfId="0" applyNumberFormat="1" applyFont="1" applyFill="1" applyBorder="1" applyAlignment="1" applyProtection="1">
      <alignment horizontal="center" vertical="center" wrapText="1"/>
      <protection hidden="1"/>
    </xf>
    <xf numFmtId="207" fontId="119" fillId="93" borderId="4" xfId="0" applyNumberFormat="1" applyFont="1" applyFill="1" applyBorder="1" applyAlignment="1">
      <alignment horizontal="center" vertical="center" wrapText="1"/>
    </xf>
    <xf numFmtId="49" fontId="11" fillId="93" borderId="67" xfId="58023" applyNumberFormat="1" applyFont="1" applyFill="1" applyBorder="1" applyAlignment="1" applyProtection="1">
      <alignment horizontal="center" vertical="center" wrapText="1"/>
      <protection locked="0"/>
    </xf>
    <xf numFmtId="1" fontId="11" fillId="100" borderId="4" xfId="58023" applyNumberFormat="1" applyFont="1" applyFill="1" applyBorder="1" applyAlignment="1" applyProtection="1">
      <alignment horizontal="center" vertical="center" wrapText="1"/>
      <protection locked="0"/>
    </xf>
    <xf numFmtId="49" fontId="11" fillId="100" borderId="4" xfId="58023" applyNumberFormat="1" applyFont="1" applyFill="1" applyBorder="1" applyAlignment="1" applyProtection="1">
      <alignment horizontal="center" vertical="center" wrapText="1"/>
      <protection locked="0"/>
    </xf>
    <xf numFmtId="183" fontId="119" fillId="93" borderId="4" xfId="0" applyNumberFormat="1" applyFont="1" applyFill="1" applyBorder="1" applyAlignment="1" applyProtection="1">
      <alignment horizontal="center" vertical="center" wrapText="1"/>
      <protection hidden="1"/>
    </xf>
    <xf numFmtId="14" fontId="119" fillId="100" borderId="4" xfId="0" applyNumberFormat="1" applyFont="1" applyFill="1" applyBorder="1" applyAlignment="1" applyProtection="1">
      <alignment horizontal="center" vertical="center" wrapText="1"/>
      <protection locked="0"/>
    </xf>
    <xf numFmtId="195" fontId="11" fillId="93" borderId="4" xfId="58023" applyNumberFormat="1" applyFont="1" applyFill="1" applyBorder="1" applyAlignment="1" applyProtection="1">
      <alignment horizontal="center" vertical="center" wrapText="1"/>
      <protection locked="0"/>
    </xf>
    <xf numFmtId="195" fontId="119" fillId="93" borderId="4" xfId="0" applyNumberFormat="1" applyFont="1" applyFill="1" applyBorder="1" applyAlignment="1" applyProtection="1">
      <alignment horizontal="center" vertical="center" wrapText="1"/>
      <protection hidden="1"/>
    </xf>
    <xf numFmtId="0" fontId="11" fillId="0" borderId="0" xfId="0" applyFont="1" applyAlignment="1" applyProtection="1">
      <alignment horizontal="center" vertical="center" wrapText="1"/>
      <protection locked="0"/>
    </xf>
    <xf numFmtId="0" fontId="119" fillId="0" borderId="47" xfId="0" applyFont="1" applyBorder="1" applyAlignment="1" applyProtection="1">
      <alignment horizontal="center" vertical="center" wrapText="1"/>
      <protection locked="0"/>
    </xf>
    <xf numFmtId="0" fontId="119" fillId="0" borderId="0" xfId="0" applyFont="1" applyAlignment="1" applyProtection="1">
      <alignment horizontal="center" vertical="center" wrapText="1"/>
      <protection hidden="1"/>
    </xf>
    <xf numFmtId="14" fontId="119" fillId="0" borderId="0" xfId="0" applyNumberFormat="1" applyFont="1" applyAlignment="1" applyProtection="1">
      <alignment horizontal="center" vertical="center" wrapText="1"/>
      <protection locked="0"/>
    </xf>
    <xf numFmtId="4" fontId="119" fillId="0" borderId="0" xfId="0" applyNumberFormat="1" applyFont="1" applyAlignment="1" applyProtection="1">
      <alignment horizontal="center" vertical="center" wrapText="1"/>
      <protection locked="0"/>
    </xf>
    <xf numFmtId="195" fontId="11" fillId="0" borderId="4" xfId="0" applyNumberFormat="1" applyFont="1" applyBorder="1" applyAlignment="1" applyProtection="1">
      <alignment horizontal="center" vertical="center" wrapText="1"/>
      <protection locked="0"/>
    </xf>
    <xf numFmtId="49" fontId="11" fillId="0" borderId="40" xfId="0" applyNumberFormat="1" applyFont="1" applyBorder="1" applyAlignment="1" applyProtection="1">
      <alignment horizontal="center" vertical="center" wrapText="1"/>
      <protection locked="0"/>
    </xf>
    <xf numFmtId="1" fontId="11" fillId="0" borderId="38" xfId="0" applyNumberFormat="1" applyFont="1" applyBorder="1" applyAlignment="1" applyProtection="1">
      <alignment horizontal="center" vertical="center" wrapText="1"/>
      <protection locked="0"/>
    </xf>
    <xf numFmtId="14" fontId="11" fillId="0" borderId="4" xfId="58023" applyNumberFormat="1" applyFont="1" applyBorder="1" applyAlignment="1" applyProtection="1">
      <alignment horizontal="center" vertical="center" wrapText="1"/>
      <protection locked="0"/>
    </xf>
    <xf numFmtId="4" fontId="119" fillId="93" borderId="4" xfId="0" applyNumberFormat="1" applyFont="1" applyFill="1" applyBorder="1" applyAlignment="1" applyProtection="1">
      <alignment horizontal="center" vertical="center" wrapText="1"/>
      <protection hidden="1"/>
    </xf>
    <xf numFmtId="4" fontId="11" fillId="93" borderId="4" xfId="58023" applyNumberFormat="1" applyFont="1" applyFill="1" applyBorder="1" applyAlignment="1" applyProtection="1">
      <alignment horizontal="center" vertical="center" wrapText="1"/>
      <protection locked="0"/>
    </xf>
    <xf numFmtId="1" fontId="119" fillId="93" borderId="4" xfId="58023" applyNumberFormat="1" applyFont="1" applyFill="1" applyBorder="1" applyAlignment="1" applyProtection="1">
      <alignment horizontal="center" vertical="center" wrapText="1"/>
      <protection locked="0"/>
    </xf>
    <xf numFmtId="192" fontId="119" fillId="100" borderId="4" xfId="0" applyNumberFormat="1" applyFont="1" applyFill="1" applyBorder="1" applyAlignment="1" applyProtection="1">
      <alignment horizontal="center" vertical="center" wrapText="1"/>
      <protection locked="0"/>
    </xf>
    <xf numFmtId="4" fontId="119" fillId="100" borderId="4" xfId="0" applyNumberFormat="1" applyFont="1" applyFill="1" applyBorder="1" applyAlignment="1" applyProtection="1">
      <alignment horizontal="center" vertical="center" wrapText="1"/>
      <protection locked="0"/>
    </xf>
    <xf numFmtId="16" fontId="11" fillId="93" borderId="4" xfId="0" applyNumberFormat="1" applyFont="1" applyFill="1" applyBorder="1" applyAlignment="1" applyProtection="1">
      <alignment horizontal="center" vertical="center" wrapText="1"/>
      <protection locked="0"/>
    </xf>
    <xf numFmtId="14" fontId="119" fillId="93" borderId="4" xfId="30172" applyNumberFormat="1" applyFont="1" applyFill="1" applyBorder="1" applyAlignment="1">
      <alignment horizontal="center" vertical="center" wrapText="1"/>
    </xf>
    <xf numFmtId="0" fontId="119" fillId="93" borderId="4" xfId="0" applyFont="1" applyFill="1" applyBorder="1" applyAlignment="1" applyProtection="1">
      <alignment horizontal="center" vertical="center" wrapText="1"/>
      <protection hidden="1"/>
    </xf>
    <xf numFmtId="0" fontId="119" fillId="100" borderId="4" xfId="0" applyFont="1" applyFill="1" applyBorder="1" applyAlignment="1">
      <alignment horizontal="center" vertical="center" wrapText="1"/>
    </xf>
    <xf numFmtId="49" fontId="11" fillId="101" borderId="4" xfId="0" applyNumberFormat="1" applyFont="1" applyFill="1" applyBorder="1" applyAlignment="1" applyProtection="1">
      <alignment horizontal="center" vertical="center" wrapText="1"/>
      <protection locked="0"/>
    </xf>
    <xf numFmtId="0" fontId="119" fillId="101" borderId="4" xfId="0" applyFont="1" applyFill="1" applyBorder="1" applyAlignment="1">
      <alignment horizontal="center" vertical="center" wrapText="1"/>
    </xf>
    <xf numFmtId="49" fontId="11" fillId="101" borderId="47" xfId="58023" applyNumberFormat="1" applyFont="1" applyFill="1" applyBorder="1" applyAlignment="1" applyProtection="1">
      <alignment horizontal="center" vertical="center" wrapText="1"/>
      <protection locked="0"/>
    </xf>
    <xf numFmtId="1" fontId="11" fillId="101" borderId="4" xfId="58023" applyNumberFormat="1" applyFont="1" applyFill="1" applyBorder="1" applyAlignment="1" applyProtection="1">
      <alignment horizontal="center" vertical="center" wrapText="1"/>
      <protection locked="0"/>
    </xf>
    <xf numFmtId="49" fontId="11" fillId="101" borderId="4" xfId="58023" applyNumberFormat="1" applyFont="1" applyFill="1" applyBorder="1" applyAlignment="1" applyProtection="1">
      <alignment horizontal="center" vertical="center" wrapText="1"/>
      <protection locked="0"/>
    </xf>
    <xf numFmtId="0" fontId="119" fillId="101" borderId="4" xfId="0" applyFont="1" applyFill="1" applyBorder="1" applyAlignment="1" applyProtection="1">
      <alignment horizontal="center" vertical="center" wrapText="1"/>
      <protection locked="0"/>
    </xf>
    <xf numFmtId="207" fontId="11" fillId="101" borderId="4" xfId="58023" applyNumberFormat="1" applyFont="1" applyFill="1" applyBorder="1" applyAlignment="1" applyProtection="1">
      <alignment horizontal="center" vertical="center" wrapText="1"/>
      <protection locked="0"/>
    </xf>
    <xf numFmtId="207" fontId="119" fillId="101" borderId="4" xfId="0" applyNumberFormat="1" applyFont="1" applyFill="1" applyBorder="1" applyAlignment="1" applyProtection="1">
      <alignment horizontal="center" vertical="center" wrapText="1"/>
      <protection hidden="1"/>
    </xf>
    <xf numFmtId="207" fontId="119" fillId="101" borderId="4" xfId="0" applyNumberFormat="1" applyFont="1" applyFill="1" applyBorder="1" applyAlignment="1">
      <alignment horizontal="center" vertical="center" wrapText="1"/>
    </xf>
    <xf numFmtId="0" fontId="119" fillId="101" borderId="40" xfId="0" applyFont="1" applyFill="1" applyBorder="1" applyAlignment="1" applyProtection="1">
      <alignment horizontal="center" vertical="center" wrapText="1"/>
      <protection locked="0"/>
    </xf>
    <xf numFmtId="14" fontId="119" fillId="101" borderId="4" xfId="0" applyNumberFormat="1" applyFont="1" applyFill="1" applyBorder="1" applyAlignment="1" applyProtection="1">
      <alignment horizontal="center" vertical="center" wrapText="1"/>
      <protection locked="0"/>
    </xf>
    <xf numFmtId="49" fontId="119" fillId="101" borderId="4" xfId="0" applyNumberFormat="1" applyFont="1" applyFill="1" applyBorder="1" applyAlignment="1">
      <alignment horizontal="center" vertical="center" wrapText="1"/>
    </xf>
    <xf numFmtId="49" fontId="119" fillId="100" borderId="4" xfId="0" applyNumberFormat="1" applyFont="1" applyFill="1" applyBorder="1" applyAlignment="1">
      <alignment horizontal="center" vertical="center" wrapText="1"/>
    </xf>
    <xf numFmtId="49" fontId="11" fillId="0" borderId="4" xfId="0" applyNumberFormat="1" applyFont="1" applyBorder="1" applyAlignment="1">
      <alignment horizontal="center" vertical="center" wrapText="1"/>
    </xf>
    <xf numFmtId="195" fontId="11" fillId="0" borderId="4" xfId="58023" applyNumberFormat="1" applyFont="1" applyBorder="1" applyAlignment="1" applyProtection="1">
      <alignment horizontal="center" vertical="center" wrapText="1"/>
      <protection locked="0"/>
    </xf>
    <xf numFmtId="2" fontId="11" fillId="0" borderId="4" xfId="58023" applyNumberFormat="1" applyFont="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 xfId="28700" applyFont="1" applyBorder="1" applyAlignment="1">
      <alignment horizontal="center" vertical="center" wrapText="1"/>
    </xf>
    <xf numFmtId="203" fontId="11" fillId="0" borderId="4" xfId="58023" applyNumberFormat="1" applyFont="1" applyBorder="1" applyAlignment="1" applyProtection="1">
      <alignment horizontal="center" vertical="center" wrapText="1"/>
      <protection locked="0"/>
    </xf>
    <xf numFmtId="1" fontId="11" fillId="0" borderId="39" xfId="58023" applyNumberFormat="1" applyFont="1" applyBorder="1" applyAlignment="1" applyProtection="1">
      <alignment horizontal="center" vertical="center" wrapText="1"/>
      <protection locked="0"/>
    </xf>
    <xf numFmtId="0" fontId="119" fillId="0" borderId="40" xfId="0" applyFont="1" applyBorder="1" applyAlignment="1" applyProtection="1">
      <alignment horizontal="center" vertical="center" wrapText="1"/>
      <protection locked="0"/>
    </xf>
    <xf numFmtId="1" fontId="119" fillId="0" borderId="4" xfId="58023" applyNumberFormat="1" applyFont="1" applyBorder="1" applyAlignment="1" applyProtection="1">
      <alignment horizontal="center" vertical="center" wrapText="1"/>
      <protection locked="0"/>
    </xf>
    <xf numFmtId="2" fontId="119" fillId="0" borderId="4" xfId="58023" applyNumberFormat="1" applyFont="1" applyBorder="1" applyAlignment="1" applyProtection="1">
      <alignment horizontal="center" vertical="center" wrapText="1"/>
      <protection locked="0"/>
    </xf>
    <xf numFmtId="185" fontId="119" fillId="0" borderId="40" xfId="58023" applyNumberFormat="1" applyFont="1" applyBorder="1" applyAlignment="1" applyProtection="1">
      <alignment horizontal="center" vertical="center" wrapText="1"/>
      <protection locked="0"/>
    </xf>
    <xf numFmtId="49" fontId="119" fillId="0" borderId="4" xfId="58023" applyNumberFormat="1" applyFont="1" applyBorder="1" applyAlignment="1" applyProtection="1">
      <alignment horizontal="center" vertical="center" wrapText="1"/>
      <protection locked="0"/>
    </xf>
    <xf numFmtId="196" fontId="119" fillId="95" borderId="4" xfId="0" applyNumberFormat="1" applyFont="1" applyFill="1" applyBorder="1" applyAlignment="1" applyProtection="1">
      <alignment horizontal="center" vertical="center" wrapText="1"/>
      <protection hidden="1"/>
    </xf>
    <xf numFmtId="197" fontId="119" fillId="95" borderId="4" xfId="0" applyNumberFormat="1" applyFont="1" applyFill="1" applyBorder="1" applyAlignment="1" applyProtection="1">
      <alignment horizontal="center" vertical="center" wrapText="1"/>
      <protection hidden="1"/>
    </xf>
    <xf numFmtId="0" fontId="119" fillId="95" borderId="40" xfId="0" applyFont="1" applyFill="1" applyBorder="1" applyAlignment="1" applyProtection="1">
      <alignment horizontal="center" vertical="center" wrapText="1"/>
      <protection locked="0"/>
    </xf>
    <xf numFmtId="0" fontId="11" fillId="95" borderId="4" xfId="30172" applyFont="1" applyFill="1" applyBorder="1" applyAlignment="1">
      <alignment horizontal="center" vertical="center" wrapText="1"/>
    </xf>
    <xf numFmtId="198" fontId="11" fillId="95" borderId="38" xfId="0" applyNumberFormat="1" applyFont="1" applyFill="1" applyBorder="1" applyAlignment="1" applyProtection="1">
      <alignment horizontal="center" vertical="center" wrapText="1" shrinkToFit="1"/>
    </xf>
    <xf numFmtId="4" fontId="11" fillId="95" borderId="4" xfId="59154" applyNumberFormat="1" applyFont="1" applyFill="1" applyBorder="1" applyAlignment="1" applyProtection="1">
      <alignment horizontal="center" vertical="center" wrapText="1"/>
      <protection locked="0"/>
    </xf>
    <xf numFmtId="173" fontId="11" fillId="95" borderId="4" xfId="59154" applyNumberFormat="1" applyFont="1" applyFill="1" applyBorder="1" applyAlignment="1" applyProtection="1">
      <alignment horizontal="center" vertical="center" wrapText="1"/>
      <protection locked="0"/>
    </xf>
    <xf numFmtId="0" fontId="11" fillId="95" borderId="4" xfId="0" applyFont="1" applyFill="1" applyBorder="1" applyAlignment="1" applyProtection="1">
      <alignment horizontal="center" vertical="center" wrapText="1"/>
    </xf>
    <xf numFmtId="49" fontId="11" fillId="95" borderId="4" xfId="0" applyNumberFormat="1" applyFont="1" applyFill="1" applyBorder="1" applyAlignment="1" applyProtection="1">
      <alignment horizontal="center" vertical="center" wrapText="1"/>
      <protection locked="0"/>
    </xf>
    <xf numFmtId="196" fontId="11" fillId="95" borderId="4" xfId="0" applyNumberFormat="1" applyFont="1" applyFill="1" applyBorder="1" applyAlignment="1" applyProtection="1">
      <alignment horizontal="center" vertical="center" wrapText="1"/>
      <protection locked="0"/>
    </xf>
    <xf numFmtId="196" fontId="11" fillId="95" borderId="4" xfId="0" applyNumberFormat="1" applyFont="1" applyFill="1" applyBorder="1" applyAlignment="1" applyProtection="1">
      <alignment horizontal="center" vertical="center" wrapText="1"/>
      <protection hidden="1"/>
    </xf>
    <xf numFmtId="197" fontId="11" fillId="95" borderId="4" xfId="0" applyNumberFormat="1" applyFont="1" applyFill="1" applyBorder="1" applyAlignment="1" applyProtection="1">
      <alignment horizontal="center" vertical="center" wrapText="1"/>
      <protection locked="0"/>
    </xf>
    <xf numFmtId="14" fontId="11" fillId="95" borderId="4" xfId="30172" applyNumberFormat="1" applyFont="1" applyFill="1" applyBorder="1" applyAlignment="1">
      <alignment horizontal="center" vertical="center" wrapText="1"/>
    </xf>
    <xf numFmtId="197" fontId="11" fillId="95" borderId="4" xfId="58023" applyNumberFormat="1" applyFont="1" applyFill="1" applyBorder="1" applyAlignment="1" applyProtection="1">
      <alignment horizontal="center" vertical="center" wrapText="1"/>
      <protection locked="0"/>
    </xf>
    <xf numFmtId="197" fontId="11" fillId="95" borderId="4" xfId="0" applyNumberFormat="1" applyFont="1" applyFill="1" applyBorder="1" applyAlignment="1" applyProtection="1">
      <alignment horizontal="center" vertical="center" wrapText="1"/>
      <protection hidden="1"/>
    </xf>
    <xf numFmtId="214" fontId="11" fillId="95" borderId="4" xfId="0" applyNumberFormat="1" applyFont="1" applyFill="1" applyBorder="1" applyAlignment="1" applyProtection="1">
      <alignment horizontal="center" vertical="center" wrapText="1"/>
      <protection hidden="1"/>
    </xf>
    <xf numFmtId="49" fontId="11" fillId="95" borderId="38" xfId="0" applyNumberFormat="1" applyFont="1" applyFill="1" applyBorder="1" applyAlignment="1">
      <alignment horizontal="center" vertical="center" wrapText="1"/>
    </xf>
    <xf numFmtId="196" fontId="119" fillId="95" borderId="4" xfId="59154" applyNumberFormat="1" applyFont="1" applyFill="1" applyBorder="1" applyAlignment="1" applyProtection="1">
      <alignment horizontal="center" vertical="center" wrapText="1"/>
      <protection hidden="1"/>
    </xf>
    <xf numFmtId="0" fontId="11" fillId="95" borderId="38" xfId="0" applyFont="1" applyFill="1" applyBorder="1" applyAlignment="1">
      <alignment horizontal="center" vertical="center" wrapText="1"/>
    </xf>
    <xf numFmtId="14" fontId="119" fillId="95" borderId="0" xfId="0" applyNumberFormat="1" applyFont="1" applyFill="1" applyAlignment="1" applyProtection="1">
      <alignment horizontal="center" vertical="center" wrapText="1"/>
      <protection locked="0"/>
    </xf>
    <xf numFmtId="0" fontId="11" fillId="95" borderId="0" xfId="0" applyFont="1" applyFill="1" applyAlignment="1">
      <alignment horizontal="center" vertical="center" wrapText="1"/>
    </xf>
    <xf numFmtId="14" fontId="11" fillId="95" borderId="0" xfId="0" applyNumberFormat="1" applyFont="1" applyFill="1" applyAlignment="1" applyProtection="1">
      <alignment horizontal="center" vertical="center" wrapText="1"/>
      <protection locked="0"/>
    </xf>
    <xf numFmtId="0" fontId="119" fillId="94" borderId="42" xfId="0" applyFont="1" applyFill="1" applyBorder="1" applyAlignment="1" applyProtection="1">
      <alignment horizontal="center" vertical="center" wrapText="1" shrinkToFit="1"/>
    </xf>
    <xf numFmtId="173" fontId="119" fillId="95" borderId="4" xfId="59154" applyNumberFormat="1" applyFont="1" applyFill="1" applyBorder="1" applyAlignment="1" applyProtection="1">
      <alignment horizontal="center" vertical="center" wrapText="1"/>
    </xf>
    <xf numFmtId="173" fontId="119" fillId="94" borderId="4" xfId="59154" applyNumberFormat="1" applyFont="1" applyFill="1" applyBorder="1" applyAlignment="1" applyProtection="1">
      <alignment horizontal="center" vertical="center" wrapText="1"/>
      <protection locked="0"/>
    </xf>
    <xf numFmtId="0" fontId="119" fillId="94" borderId="42" xfId="0" applyFont="1" applyFill="1" applyBorder="1" applyAlignment="1" applyProtection="1">
      <alignment horizontal="center" vertical="center" wrapText="1"/>
      <protection locked="0"/>
    </xf>
    <xf numFmtId="14" fontId="11" fillId="94" borderId="4" xfId="0" applyNumberFormat="1" applyFont="1" applyFill="1" applyBorder="1" applyAlignment="1" applyProtection="1">
      <alignment horizontal="center" vertical="center" wrapText="1"/>
      <protection locked="0"/>
    </xf>
    <xf numFmtId="0" fontId="11" fillId="95" borderId="39" xfId="0" applyFont="1" applyFill="1" applyBorder="1" applyAlignment="1" applyProtection="1">
      <alignment horizontal="center" vertical="center" wrapText="1"/>
      <protection locked="0"/>
    </xf>
    <xf numFmtId="1" fontId="11" fillId="94" borderId="4" xfId="58023" applyNumberFormat="1" applyFont="1" applyFill="1" applyBorder="1" applyAlignment="1" applyProtection="1">
      <alignment horizontal="center" vertical="center" wrapText="1"/>
      <protection locked="0"/>
    </xf>
    <xf numFmtId="49" fontId="11" fillId="94" borderId="4" xfId="58023" applyNumberFormat="1" applyFont="1" applyFill="1" applyBorder="1" applyAlignment="1" applyProtection="1">
      <alignment horizontal="center" vertical="center" wrapText="1"/>
      <protection locked="0"/>
    </xf>
    <xf numFmtId="195" fontId="11" fillId="94" borderId="4" xfId="58023" applyNumberFormat="1" applyFont="1" applyFill="1" applyBorder="1" applyAlignment="1" applyProtection="1">
      <alignment horizontal="center" vertical="center" wrapText="1"/>
      <protection locked="0"/>
    </xf>
    <xf numFmtId="2" fontId="11" fillId="94" borderId="4" xfId="58023" applyNumberFormat="1" applyFont="1" applyFill="1" applyBorder="1" applyAlignment="1" applyProtection="1">
      <alignment horizontal="center" vertical="center" wrapText="1"/>
      <protection locked="0"/>
    </xf>
    <xf numFmtId="185" fontId="119" fillId="94" borderId="4" xfId="58023" applyNumberFormat="1" applyFont="1" applyFill="1" applyBorder="1" applyAlignment="1" applyProtection="1">
      <alignment horizontal="center" vertical="center" wrapText="1"/>
      <protection locked="0"/>
    </xf>
    <xf numFmtId="14" fontId="11" fillId="94" borderId="4" xfId="58023" applyNumberFormat="1" applyFont="1" applyFill="1" applyBorder="1" applyAlignment="1" applyProtection="1">
      <alignment horizontal="center" vertical="center" wrapText="1"/>
      <protection locked="0"/>
    </xf>
    <xf numFmtId="0" fontId="11" fillId="94" borderId="4" xfId="28700" applyFont="1" applyFill="1" applyBorder="1" applyAlignment="1">
      <alignment horizontal="center" vertical="center" wrapText="1"/>
    </xf>
    <xf numFmtId="203" fontId="11" fillId="94" borderId="4" xfId="58023" applyNumberFormat="1" applyFont="1" applyFill="1" applyBorder="1" applyAlignment="1" applyProtection="1">
      <alignment horizontal="center" vertical="center" wrapText="1"/>
      <protection locked="0"/>
    </xf>
    <xf numFmtId="1" fontId="11" fillId="94" borderId="39" xfId="58023" applyNumberFormat="1" applyFont="1" applyFill="1" applyBorder="1" applyAlignment="1" applyProtection="1">
      <alignment horizontal="center" vertical="center" wrapText="1"/>
      <protection locked="0"/>
    </xf>
    <xf numFmtId="4" fontId="119" fillId="94" borderId="4" xfId="0" applyNumberFormat="1" applyFont="1" applyFill="1" applyBorder="1" applyAlignment="1" applyProtection="1">
      <alignment horizontal="center" vertical="center" wrapText="1"/>
      <protection hidden="1"/>
    </xf>
    <xf numFmtId="183" fontId="119" fillId="94" borderId="4" xfId="0" applyNumberFormat="1" applyFont="1" applyFill="1" applyBorder="1" applyAlignment="1" applyProtection="1">
      <alignment horizontal="center" vertical="center" wrapText="1"/>
      <protection hidden="1"/>
    </xf>
    <xf numFmtId="0" fontId="11" fillId="94" borderId="4" xfId="58023" applyFont="1" applyFill="1" applyBorder="1" applyAlignment="1" applyProtection="1">
      <alignment horizontal="center" vertical="center" wrapText="1"/>
      <protection locked="0"/>
    </xf>
    <xf numFmtId="14" fontId="11" fillId="98" borderId="4" xfId="0" applyNumberFormat="1" applyFont="1" applyFill="1" applyBorder="1" applyAlignment="1" applyProtection="1">
      <alignment horizontal="center" vertical="center" wrapText="1"/>
      <protection locked="0"/>
    </xf>
    <xf numFmtId="14" fontId="11" fillId="98" borderId="0" xfId="0" applyNumberFormat="1" applyFont="1" applyFill="1" applyAlignment="1" applyProtection="1">
      <alignment horizontal="center" vertical="center" wrapText="1"/>
      <protection locked="0"/>
    </xf>
    <xf numFmtId="206" fontId="119" fillId="94" borderId="4" xfId="0" applyNumberFormat="1" applyFont="1" applyFill="1" applyBorder="1" applyAlignment="1" applyProtection="1">
      <alignment horizontal="center" vertical="center" wrapText="1"/>
      <protection hidden="1"/>
    </xf>
    <xf numFmtId="204" fontId="119" fillId="94" borderId="4" xfId="0" applyNumberFormat="1" applyFont="1" applyFill="1" applyBorder="1" applyAlignment="1" applyProtection="1">
      <alignment horizontal="center" vertical="center" wrapText="1"/>
      <protection hidden="1"/>
    </xf>
    <xf numFmtId="0" fontId="119" fillId="94" borderId="39" xfId="0" applyFont="1" applyFill="1" applyBorder="1" applyAlignment="1" applyProtection="1">
      <alignment horizontal="center" vertical="center" wrapText="1"/>
      <protection locked="0"/>
    </xf>
    <xf numFmtId="0" fontId="119" fillId="94" borderId="0" xfId="0" applyFont="1" applyFill="1" applyAlignment="1" applyProtection="1">
      <alignment horizontal="center" vertical="center" wrapText="1"/>
      <protection locked="0"/>
    </xf>
    <xf numFmtId="185" fontId="11" fillId="94" borderId="4" xfId="58023" applyNumberFormat="1" applyFont="1" applyFill="1" applyBorder="1" applyAlignment="1" applyProtection="1">
      <alignment horizontal="center" vertical="center" wrapText="1"/>
      <protection locked="0"/>
    </xf>
    <xf numFmtId="4" fontId="119" fillId="95" borderId="4" xfId="0" applyNumberFormat="1" applyFont="1" applyFill="1" applyBorder="1" applyAlignment="1" applyProtection="1">
      <alignment horizontal="center" vertical="center" wrapText="1"/>
      <protection hidden="1"/>
    </xf>
    <xf numFmtId="4" fontId="11" fillId="95" borderId="4" xfId="58023" applyNumberFormat="1" applyFont="1" applyFill="1" applyBorder="1" applyAlignment="1" applyProtection="1">
      <alignment horizontal="center" vertical="center" wrapText="1"/>
      <protection locked="0"/>
    </xf>
    <xf numFmtId="183" fontId="119" fillId="95" borderId="4" xfId="0" applyNumberFormat="1" applyFont="1" applyFill="1" applyBorder="1" applyAlignment="1" applyProtection="1">
      <alignment horizontal="center" vertical="center" wrapText="1"/>
      <protection hidden="1"/>
    </xf>
    <xf numFmtId="1" fontId="119" fillId="95" borderId="4" xfId="58023" applyNumberFormat="1" applyFont="1" applyFill="1" applyBorder="1" applyAlignment="1" applyProtection="1">
      <alignment horizontal="center" vertical="center" wrapText="1"/>
      <protection locked="0"/>
    </xf>
    <xf numFmtId="4" fontId="119" fillId="95" borderId="4" xfId="0" applyNumberFormat="1" applyFont="1" applyFill="1" applyBorder="1" applyAlignment="1" applyProtection="1">
      <alignment horizontal="center" vertical="center" wrapText="1"/>
      <protection locked="0"/>
    </xf>
    <xf numFmtId="2" fontId="119" fillId="95" borderId="4" xfId="0" applyNumberFormat="1" applyFont="1" applyFill="1" applyBorder="1" applyAlignment="1" applyProtection="1">
      <alignment horizontal="center" vertical="center" wrapText="1"/>
      <protection locked="0"/>
    </xf>
    <xf numFmtId="192" fontId="119" fillId="95" borderId="4" xfId="0" applyNumberFormat="1" applyFont="1" applyFill="1" applyBorder="1" applyAlignment="1" applyProtection="1">
      <alignment horizontal="center" vertical="center" wrapText="1"/>
      <protection locked="0"/>
    </xf>
    <xf numFmtId="49" fontId="11" fillId="94" borderId="4" xfId="0" applyNumberFormat="1" applyFont="1" applyFill="1" applyBorder="1" applyAlignment="1" applyProtection="1">
      <alignment horizontal="center" vertical="center" wrapText="1"/>
      <protection locked="0"/>
    </xf>
    <xf numFmtId="195" fontId="11" fillId="94" borderId="4" xfId="0" applyNumberFormat="1" applyFont="1" applyFill="1" applyBorder="1" applyAlignment="1" applyProtection="1">
      <alignment horizontal="center" vertical="center" wrapText="1"/>
      <protection locked="0"/>
    </xf>
    <xf numFmtId="1" fontId="11" fillId="94" borderId="38" xfId="0" applyNumberFormat="1" applyFont="1" applyFill="1" applyBorder="1" applyAlignment="1" applyProtection="1">
      <alignment horizontal="center" vertical="center" wrapText="1"/>
      <protection locked="0"/>
    </xf>
    <xf numFmtId="0" fontId="119" fillId="98" borderId="4" xfId="0" applyFont="1" applyFill="1" applyBorder="1" applyAlignment="1" applyProtection="1">
      <alignment horizontal="center" vertical="center" wrapText="1"/>
      <protection locked="0"/>
    </xf>
    <xf numFmtId="14" fontId="119" fillId="98" borderId="4" xfId="0" applyNumberFormat="1" applyFont="1" applyFill="1" applyBorder="1" applyAlignment="1" applyProtection="1">
      <alignment horizontal="center" vertical="center" wrapText="1"/>
      <protection locked="0"/>
    </xf>
    <xf numFmtId="192" fontId="119" fillId="98" borderId="4" xfId="0" applyNumberFormat="1" applyFont="1" applyFill="1" applyBorder="1" applyAlignment="1" applyProtection="1">
      <alignment horizontal="center" vertical="center" wrapText="1"/>
      <protection locked="0"/>
    </xf>
    <xf numFmtId="4" fontId="119" fillId="98" borderId="4" xfId="0" applyNumberFormat="1" applyFont="1" applyFill="1" applyBorder="1" applyAlignment="1" applyProtection="1">
      <alignment horizontal="center" vertical="center" wrapText="1"/>
      <protection locked="0"/>
    </xf>
    <xf numFmtId="16" fontId="119" fillId="95" borderId="4" xfId="0" applyNumberFormat="1" applyFont="1" applyFill="1" applyBorder="1" applyAlignment="1" applyProtection="1">
      <alignment horizontal="center" vertical="center" wrapText="1"/>
      <protection locked="0"/>
    </xf>
    <xf numFmtId="1" fontId="11" fillId="95" borderId="38" xfId="58023" applyNumberFormat="1" applyFont="1" applyFill="1" applyBorder="1" applyAlignment="1" applyProtection="1">
      <alignment horizontal="center" vertical="center" wrapText="1"/>
      <protection locked="0"/>
    </xf>
    <xf numFmtId="14" fontId="119" fillId="95" borderId="38" xfId="0" applyNumberFormat="1" applyFont="1" applyFill="1" applyBorder="1" applyAlignment="1" applyProtection="1">
      <alignment horizontal="center" vertical="center" wrapText="1"/>
      <protection locked="0"/>
    </xf>
    <xf numFmtId="192" fontId="119" fillId="95" borderId="38" xfId="0" applyNumberFormat="1" applyFont="1" applyFill="1" applyBorder="1" applyAlignment="1" applyProtection="1">
      <alignment horizontal="center" vertical="center" wrapText="1"/>
      <protection locked="0"/>
    </xf>
    <xf numFmtId="4" fontId="119" fillId="95" borderId="38" xfId="0" applyNumberFormat="1" applyFont="1" applyFill="1" applyBorder="1" applyAlignment="1" applyProtection="1">
      <alignment horizontal="center" vertical="center" wrapText="1"/>
      <protection locked="0"/>
    </xf>
    <xf numFmtId="0" fontId="119" fillId="97" borderId="4" xfId="0" applyFont="1" applyFill="1" applyBorder="1" applyAlignment="1" applyProtection="1">
      <alignment horizontal="center" vertical="center" wrapText="1"/>
      <protection locked="0"/>
    </xf>
    <xf numFmtId="1" fontId="119" fillId="95" borderId="4" xfId="0" applyNumberFormat="1" applyFont="1" applyFill="1" applyBorder="1" applyAlignment="1" applyProtection="1">
      <alignment horizontal="center" vertical="center" wrapText="1"/>
      <protection locked="0"/>
    </xf>
    <xf numFmtId="183" fontId="11" fillId="95" borderId="4" xfId="0" applyNumberFormat="1" applyFont="1" applyFill="1" applyBorder="1" applyAlignment="1" applyProtection="1">
      <alignment horizontal="center" vertical="center" wrapText="1"/>
      <protection hidden="1"/>
    </xf>
    <xf numFmtId="0" fontId="119" fillId="95" borderId="4" xfId="30172" applyFont="1" applyFill="1" applyBorder="1" applyAlignment="1">
      <alignment horizontal="center" vertical="center" wrapText="1"/>
    </xf>
    <xf numFmtId="49" fontId="11" fillId="98" borderId="4" xfId="58023" applyNumberFormat="1" applyFont="1" applyFill="1" applyBorder="1" applyAlignment="1" applyProtection="1">
      <alignment horizontal="center" vertical="center" wrapText="1"/>
      <protection locked="0"/>
    </xf>
    <xf numFmtId="207" fontId="11" fillId="95" borderId="4" xfId="58023" applyNumberFormat="1" applyFont="1" applyFill="1" applyBorder="1" applyAlignment="1" applyProtection="1">
      <alignment horizontal="center" vertical="center" wrapText="1"/>
      <protection locked="0"/>
    </xf>
    <xf numFmtId="207" fontId="119" fillId="95" borderId="4" xfId="0" applyNumberFormat="1" applyFont="1" applyFill="1" applyBorder="1" applyAlignment="1" applyProtection="1">
      <alignment horizontal="center" vertical="center" wrapText="1"/>
      <protection hidden="1"/>
    </xf>
    <xf numFmtId="207" fontId="119" fillId="95" borderId="4" xfId="0" applyNumberFormat="1" applyFont="1" applyFill="1" applyBorder="1" applyAlignment="1">
      <alignment horizontal="center" vertical="center" wrapText="1"/>
    </xf>
    <xf numFmtId="14" fontId="119" fillId="95" borderId="4" xfId="30172" applyNumberFormat="1" applyFont="1" applyFill="1" applyBorder="1" applyAlignment="1">
      <alignment horizontal="center" vertical="center" wrapText="1"/>
    </xf>
    <xf numFmtId="1" fontId="11" fillId="98" borderId="4" xfId="58023" applyNumberFormat="1" applyFont="1" applyFill="1" applyBorder="1" applyAlignment="1" applyProtection="1">
      <alignment horizontal="center" vertical="center" wrapText="1"/>
      <protection locked="0"/>
    </xf>
    <xf numFmtId="16" fontId="11" fillId="102" borderId="4" xfId="0" applyNumberFormat="1" applyFont="1" applyFill="1" applyBorder="1" applyAlignment="1" applyProtection="1">
      <alignment horizontal="center" vertical="center" wrapText="1"/>
      <protection locked="0"/>
    </xf>
    <xf numFmtId="0" fontId="119" fillId="102" borderId="4" xfId="0" applyFont="1" applyFill="1" applyBorder="1" applyAlignment="1">
      <alignment horizontal="center" vertical="center" wrapText="1"/>
    </xf>
    <xf numFmtId="49" fontId="11" fillId="102" borderId="47" xfId="58023" applyNumberFormat="1" applyFont="1" applyFill="1" applyBorder="1" applyAlignment="1" applyProtection="1">
      <alignment horizontal="center" vertical="center" wrapText="1"/>
      <protection locked="0"/>
    </xf>
    <xf numFmtId="1" fontId="11" fillId="102" borderId="4" xfId="58023" applyNumberFormat="1" applyFont="1" applyFill="1" applyBorder="1" applyAlignment="1" applyProtection="1">
      <alignment horizontal="center" vertical="center" wrapText="1"/>
      <protection locked="0"/>
    </xf>
    <xf numFmtId="0" fontId="119" fillId="102" borderId="4" xfId="0" applyFont="1" applyFill="1" applyBorder="1" applyAlignment="1" applyProtection="1">
      <alignment horizontal="center" vertical="center" wrapText="1"/>
      <protection locked="0"/>
    </xf>
    <xf numFmtId="207" fontId="11" fillId="102" borderId="4" xfId="58023" applyNumberFormat="1" applyFont="1" applyFill="1" applyBorder="1" applyAlignment="1" applyProtection="1">
      <alignment horizontal="center" vertical="center" wrapText="1"/>
      <protection locked="0"/>
    </xf>
    <xf numFmtId="207" fontId="119" fillId="102" borderId="4" xfId="0" applyNumberFormat="1" applyFont="1" applyFill="1" applyBorder="1" applyAlignment="1" applyProtection="1">
      <alignment horizontal="center" vertical="center" wrapText="1"/>
      <protection hidden="1"/>
    </xf>
    <xf numFmtId="207" fontId="119" fillId="102" borderId="4" xfId="0" applyNumberFormat="1" applyFont="1" applyFill="1" applyBorder="1" applyAlignment="1">
      <alignment horizontal="center" vertical="center" wrapText="1"/>
    </xf>
    <xf numFmtId="14" fontId="119" fillId="102" borderId="4" xfId="30172" applyNumberFormat="1" applyFont="1" applyFill="1" applyBorder="1" applyAlignment="1">
      <alignment horizontal="center" vertical="center" wrapText="1"/>
    </xf>
    <xf numFmtId="49" fontId="119" fillId="102" borderId="4" xfId="0" applyNumberFormat="1" applyFont="1" applyFill="1" applyBorder="1" applyAlignment="1">
      <alignment horizontal="center" vertical="center" wrapText="1"/>
    </xf>
    <xf numFmtId="14" fontId="119" fillId="102" borderId="4" xfId="0" applyNumberFormat="1" applyFont="1" applyFill="1" applyBorder="1" applyAlignment="1" applyProtection="1">
      <alignment horizontal="center" vertical="center" wrapText="1"/>
      <protection locked="0"/>
    </xf>
    <xf numFmtId="49" fontId="11" fillId="102" borderId="4" xfId="58023" applyNumberFormat="1" applyFont="1" applyFill="1" applyBorder="1" applyAlignment="1" applyProtection="1">
      <alignment horizontal="center" vertical="center" wrapText="1"/>
      <protection locked="0"/>
    </xf>
    <xf numFmtId="0" fontId="119" fillId="94" borderId="40" xfId="0" applyFont="1" applyFill="1" applyBorder="1" applyAlignment="1" applyProtection="1">
      <alignment horizontal="center" vertical="center" wrapText="1"/>
      <protection locked="0"/>
    </xf>
    <xf numFmtId="185" fontId="119" fillId="95" borderId="4" xfId="0" applyNumberFormat="1" applyFont="1" applyFill="1" applyBorder="1" applyAlignment="1" applyProtection="1">
      <alignment horizontal="center" vertical="center" wrapText="1"/>
      <protection locked="0"/>
    </xf>
    <xf numFmtId="0" fontId="119" fillId="95" borderId="39" xfId="0" applyFont="1" applyFill="1" applyBorder="1" applyAlignment="1" applyProtection="1">
      <alignment horizontal="center" vertical="center" wrapText="1"/>
      <protection locked="0"/>
    </xf>
    <xf numFmtId="185" fontId="119" fillId="93" borderId="4" xfId="0" applyNumberFormat="1" applyFont="1" applyFill="1" applyBorder="1" applyAlignment="1" applyProtection="1">
      <alignment horizontal="center" vertical="center" wrapText="1"/>
      <protection locked="0"/>
    </xf>
    <xf numFmtId="14" fontId="11" fillId="100" borderId="4" xfId="0" applyNumberFormat="1" applyFont="1" applyFill="1" applyBorder="1" applyAlignment="1" applyProtection="1">
      <alignment horizontal="center" vertical="center" wrapText="1"/>
      <protection locked="0"/>
    </xf>
    <xf numFmtId="49" fontId="11" fillId="93" borderId="4" xfId="0" applyNumberFormat="1" applyFont="1" applyFill="1" applyBorder="1" applyAlignment="1">
      <alignment horizontal="center" vertical="center" wrapText="1"/>
    </xf>
    <xf numFmtId="196" fontId="119" fillId="93" borderId="4" xfId="0" applyNumberFormat="1" applyFont="1" applyFill="1" applyBorder="1" applyAlignment="1" applyProtection="1">
      <alignment horizontal="center" vertical="center" wrapText="1"/>
      <protection hidden="1"/>
    </xf>
    <xf numFmtId="196" fontId="11" fillId="93" borderId="4" xfId="58023" applyNumberFormat="1" applyFont="1" applyFill="1" applyBorder="1" applyAlignment="1" applyProtection="1">
      <alignment horizontal="center" vertical="center" wrapText="1"/>
      <protection locked="0"/>
    </xf>
    <xf numFmtId="0" fontId="11" fillId="93" borderId="4" xfId="30172" applyFont="1" applyFill="1" applyBorder="1" applyAlignment="1">
      <alignment horizontal="center" vertical="center" wrapText="1"/>
    </xf>
    <xf numFmtId="0" fontId="119" fillId="93" borderId="38" xfId="0" applyFont="1" applyFill="1" applyBorder="1" applyAlignment="1" applyProtection="1">
      <alignment horizontal="center" vertical="center" wrapText="1"/>
      <protection locked="0"/>
    </xf>
    <xf numFmtId="198" fontId="11" fillId="93" borderId="38" xfId="0" applyNumberFormat="1" applyFont="1" applyFill="1" applyBorder="1" applyAlignment="1" applyProtection="1">
      <alignment horizontal="center" vertical="center" wrapText="1" shrinkToFit="1"/>
    </xf>
    <xf numFmtId="4" fontId="11" fillId="93" borderId="4" xfId="59154" applyNumberFormat="1" applyFont="1" applyFill="1" applyBorder="1" applyAlignment="1" applyProtection="1">
      <alignment horizontal="center" vertical="center" wrapText="1"/>
      <protection locked="0"/>
    </xf>
    <xf numFmtId="173" fontId="11" fillId="93" borderId="4" xfId="59154" applyNumberFormat="1" applyFont="1" applyFill="1" applyBorder="1" applyAlignment="1" applyProtection="1">
      <alignment horizontal="center" vertical="center" wrapText="1"/>
      <protection locked="0"/>
    </xf>
    <xf numFmtId="0" fontId="11" fillId="93" borderId="4" xfId="0" applyFont="1" applyFill="1" applyBorder="1" applyAlignment="1" applyProtection="1">
      <alignment horizontal="center" vertical="center" wrapText="1"/>
    </xf>
    <xf numFmtId="196" fontId="11" fillId="93" borderId="4" xfId="0" applyNumberFormat="1" applyFont="1" applyFill="1" applyBorder="1" applyAlignment="1" applyProtection="1">
      <alignment horizontal="center" vertical="center" wrapText="1"/>
      <protection locked="0"/>
    </xf>
    <xf numFmtId="196" fontId="11" fillId="93" borderId="4" xfId="0" applyNumberFormat="1" applyFont="1" applyFill="1" applyBorder="1" applyAlignment="1" applyProtection="1">
      <alignment horizontal="center" vertical="center" wrapText="1"/>
      <protection hidden="1"/>
    </xf>
    <xf numFmtId="197" fontId="11" fillId="93" borderId="4" xfId="0" applyNumberFormat="1" applyFont="1" applyFill="1" applyBorder="1" applyAlignment="1" applyProtection="1">
      <alignment horizontal="center" vertical="center" wrapText="1"/>
      <protection locked="0"/>
    </xf>
    <xf numFmtId="14" fontId="11" fillId="93" borderId="4" xfId="30172" applyNumberFormat="1" applyFont="1" applyFill="1" applyBorder="1" applyAlignment="1">
      <alignment horizontal="center" vertical="center" wrapText="1"/>
    </xf>
    <xf numFmtId="197" fontId="11" fillId="93" borderId="4" xfId="58023" applyNumberFormat="1" applyFont="1" applyFill="1" applyBorder="1" applyAlignment="1" applyProtection="1">
      <alignment horizontal="center" vertical="center" wrapText="1"/>
      <protection locked="0"/>
    </xf>
    <xf numFmtId="197" fontId="11" fillId="93" borderId="4" xfId="0" applyNumberFormat="1" applyFont="1" applyFill="1" applyBorder="1" applyAlignment="1" applyProtection="1">
      <alignment horizontal="center" vertical="center" wrapText="1"/>
      <protection hidden="1"/>
    </xf>
    <xf numFmtId="214" fontId="11" fillId="93" borderId="4" xfId="0" applyNumberFormat="1" applyFont="1" applyFill="1" applyBorder="1" applyAlignment="1" applyProtection="1">
      <alignment horizontal="center" vertical="center" wrapText="1"/>
      <protection hidden="1"/>
    </xf>
    <xf numFmtId="49" fontId="11" fillId="93" borderId="38" xfId="0" applyNumberFormat="1" applyFont="1" applyFill="1" applyBorder="1" applyAlignment="1">
      <alignment horizontal="center" vertical="center" wrapText="1"/>
    </xf>
    <xf numFmtId="0" fontId="119" fillId="93" borderId="4" xfId="0" applyFont="1" applyFill="1" applyBorder="1" applyAlignment="1" applyProtection="1">
      <alignment horizontal="center" vertical="center" wrapText="1" shrinkToFit="1"/>
    </xf>
    <xf numFmtId="196" fontId="119" fillId="93" borderId="4" xfId="59154" applyNumberFormat="1" applyFont="1" applyFill="1" applyBorder="1" applyAlignment="1" applyProtection="1">
      <alignment horizontal="center" vertical="center" wrapText="1"/>
      <protection hidden="1"/>
    </xf>
    <xf numFmtId="0" fontId="11" fillId="93" borderId="38" xfId="0" applyFont="1" applyFill="1" applyBorder="1" applyAlignment="1">
      <alignment horizontal="center" vertical="center" wrapText="1"/>
    </xf>
    <xf numFmtId="14" fontId="11" fillId="93" borderId="0" xfId="0" applyNumberFormat="1" applyFont="1" applyFill="1" applyAlignment="1" applyProtection="1">
      <alignment horizontal="center" vertical="center" wrapText="1"/>
      <protection locked="0"/>
    </xf>
    <xf numFmtId="0" fontId="119" fillId="0" borderId="42" xfId="0" applyFont="1" applyBorder="1" applyAlignment="1" applyProtection="1">
      <alignment horizontal="center" vertical="center" wrapText="1" shrinkToFit="1"/>
    </xf>
    <xf numFmtId="1" fontId="119" fillId="0" borderId="38" xfId="0" applyNumberFormat="1" applyFont="1" applyBorder="1" applyAlignment="1" applyProtection="1">
      <alignment horizontal="center" vertical="center" wrapText="1"/>
    </xf>
    <xf numFmtId="1" fontId="119" fillId="0" borderId="4" xfId="0" applyNumberFormat="1" applyFont="1" applyBorder="1" applyAlignment="1" applyProtection="1">
      <alignment horizontal="center" vertical="center" wrapText="1"/>
    </xf>
    <xf numFmtId="173" fontId="119" fillId="93" borderId="4" xfId="59154" applyNumberFormat="1" applyFont="1" applyFill="1" applyBorder="1" applyAlignment="1" applyProtection="1">
      <alignment horizontal="center" vertical="center" wrapText="1"/>
    </xf>
    <xf numFmtId="173" fontId="119" fillId="0" borderId="4" xfId="59154" applyNumberFormat="1" applyFont="1" applyBorder="1" applyAlignment="1" applyProtection="1">
      <alignment horizontal="center" vertical="center" wrapText="1"/>
      <protection locked="0"/>
    </xf>
    <xf numFmtId="0" fontId="119" fillId="0" borderId="42" xfId="0" applyFont="1" applyBorder="1" applyAlignment="1" applyProtection="1">
      <alignment horizontal="center" vertical="center" wrapText="1"/>
      <protection locked="0"/>
    </xf>
    <xf numFmtId="185" fontId="11" fillId="0" borderId="4" xfId="58023" applyNumberFormat="1" applyFont="1" applyBorder="1" applyAlignment="1" applyProtection="1">
      <alignment horizontal="center" vertical="center" wrapText="1"/>
      <protection locked="0"/>
    </xf>
    <xf numFmtId="1" fontId="11" fillId="0" borderId="48" xfId="58023" applyNumberFormat="1" applyFont="1" applyBorder="1" applyAlignment="1" applyProtection="1">
      <alignment horizontal="center" vertical="center" wrapText="1"/>
      <protection locked="0"/>
    </xf>
    <xf numFmtId="49" fontId="119" fillId="93" borderId="4" xfId="0" applyNumberFormat="1" applyFont="1" applyFill="1" applyBorder="1" applyAlignment="1" applyProtection="1">
      <alignment horizontal="center" vertical="center" wrapText="1"/>
      <protection hidden="1"/>
    </xf>
    <xf numFmtId="16" fontId="119" fillId="93" borderId="4" xfId="0" applyNumberFormat="1" applyFont="1" applyFill="1" applyBorder="1" applyAlignment="1" applyProtection="1">
      <alignment horizontal="center" vertical="center" wrapText="1"/>
      <protection locked="0"/>
    </xf>
    <xf numFmtId="14" fontId="119" fillId="93" borderId="38" xfId="0" applyNumberFormat="1" applyFont="1" applyFill="1" applyBorder="1" applyAlignment="1" applyProtection="1">
      <alignment horizontal="center" vertical="center" wrapText="1"/>
      <protection locked="0"/>
    </xf>
    <xf numFmtId="192" fontId="119" fillId="93" borderId="38" xfId="0" applyNumberFormat="1" applyFont="1" applyFill="1" applyBorder="1" applyAlignment="1" applyProtection="1">
      <alignment horizontal="center" vertical="center" wrapText="1"/>
      <protection locked="0"/>
    </xf>
    <xf numFmtId="4" fontId="119" fillId="93" borderId="38" xfId="0" applyNumberFormat="1" applyFont="1" applyFill="1" applyBorder="1" applyAlignment="1" applyProtection="1">
      <alignment horizontal="center" vertical="center" wrapText="1"/>
      <protection locked="0"/>
    </xf>
    <xf numFmtId="0" fontId="119" fillId="103" borderId="4" xfId="0" applyFont="1" applyFill="1" applyBorder="1" applyAlignment="1" applyProtection="1">
      <alignment horizontal="center" vertical="center" wrapText="1"/>
      <protection locked="0"/>
    </xf>
    <xf numFmtId="183" fontId="11" fillId="93" borderId="4" xfId="0" applyNumberFormat="1" applyFont="1" applyFill="1" applyBorder="1" applyAlignment="1" applyProtection="1">
      <alignment horizontal="center" vertical="center" wrapText="1"/>
      <protection hidden="1"/>
    </xf>
    <xf numFmtId="0" fontId="119" fillId="93" borderId="4" xfId="30172" applyFont="1" applyFill="1" applyBorder="1" applyAlignment="1">
      <alignment horizontal="center" vertical="center" wrapText="1"/>
    </xf>
    <xf numFmtId="16" fontId="11" fillId="101" borderId="4" xfId="0" applyNumberFormat="1" applyFont="1" applyFill="1" applyBorder="1" applyAlignment="1" applyProtection="1">
      <alignment horizontal="center" vertical="center" wrapText="1"/>
      <protection locked="0"/>
    </xf>
    <xf numFmtId="14" fontId="119" fillId="101" borderId="4" xfId="30172" applyNumberFormat="1" applyFont="1" applyFill="1" applyBorder="1" applyAlignment="1">
      <alignment horizontal="center" vertical="center" wrapText="1"/>
    </xf>
    <xf numFmtId="0" fontId="0" fillId="0" borderId="0" xfId="0"/>
    <xf numFmtId="0" fontId="89" fillId="104" borderId="4" xfId="0" applyFont="1" applyFill="1" applyBorder="1" applyAlignment="1">
      <alignment horizontal="center"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0" fontId="0" fillId="0" borderId="4" xfId="0" applyBorder="1" applyAlignment="1">
      <alignment horizontal="center" wrapText="1"/>
    </xf>
    <xf numFmtId="0" fontId="0" fillId="0" borderId="4" xfId="0" applyBorder="1" applyAlignment="1">
      <alignment horizontal="center" vertical="center"/>
    </xf>
    <xf numFmtId="49" fontId="0" fillId="0" borderId="4" xfId="0" applyNumberFormat="1" applyBorder="1" applyAlignment="1">
      <alignment horizontal="center" vertical="center" wrapText="1"/>
    </xf>
    <xf numFmtId="0" fontId="0" fillId="0" borderId="4" xfId="0" applyBorder="1"/>
    <xf numFmtId="16" fontId="133" fillId="0" borderId="69" xfId="0" applyNumberFormat="1" applyFont="1" applyBorder="1" applyAlignment="1" applyProtection="1">
      <alignment horizontal="center" vertical="center" wrapText="1"/>
      <protection locked="0"/>
    </xf>
    <xf numFmtId="0" fontId="133" fillId="0" borderId="70" xfId="0" applyFont="1" applyBorder="1" applyAlignment="1" applyProtection="1">
      <alignment horizontal="center" vertical="center" wrapText="1"/>
      <protection locked="0"/>
    </xf>
    <xf numFmtId="0" fontId="133" fillId="0" borderId="70" xfId="0" applyFont="1" applyBorder="1" applyAlignment="1">
      <alignment horizontal="center" vertical="center" wrapText="1"/>
    </xf>
    <xf numFmtId="14" fontId="133" fillId="0" borderId="70" xfId="0" applyNumberFormat="1" applyFont="1" applyBorder="1" applyAlignment="1">
      <alignment horizontal="center" vertical="center" wrapText="1"/>
    </xf>
    <xf numFmtId="208" fontId="133" fillId="0" borderId="70" xfId="0" applyNumberFormat="1" applyFont="1" applyBorder="1" applyAlignment="1" applyProtection="1">
      <alignment horizontal="center" vertical="center" wrapText="1"/>
      <protection hidden="1"/>
    </xf>
    <xf numFmtId="209" fontId="133" fillId="0" borderId="70" xfId="0" applyNumberFormat="1" applyFont="1" applyBorder="1" applyAlignment="1" applyProtection="1">
      <alignment horizontal="center" vertical="center" wrapText="1"/>
      <protection hidden="1"/>
    </xf>
    <xf numFmtId="0" fontId="134" fillId="93" borderId="0" xfId="0" applyFont="1" applyFill="1"/>
    <xf numFmtId="14" fontId="133" fillId="0" borderId="70" xfId="0" applyNumberFormat="1" applyFont="1" applyBorder="1" applyAlignment="1" applyProtection="1">
      <alignment horizontal="center" vertical="center" wrapText="1"/>
      <protection locked="0"/>
    </xf>
    <xf numFmtId="14" fontId="133" fillId="0" borderId="70" xfId="0" applyNumberFormat="1" applyFont="1" applyBorder="1" applyAlignment="1" applyProtection="1">
      <alignment horizontal="center" vertical="center"/>
      <protection locked="0"/>
    </xf>
    <xf numFmtId="0" fontId="133" fillId="0" borderId="70" xfId="0" applyFont="1" applyBorder="1" applyAlignment="1" applyProtection="1">
      <alignment horizontal="center" vertical="center" wrapText="1"/>
      <protection hidden="1"/>
    </xf>
    <xf numFmtId="4" fontId="133" fillId="0" borderId="70" xfId="0" applyNumberFormat="1" applyFont="1" applyBorder="1" applyAlignment="1" applyProtection="1">
      <alignment horizontal="center" vertical="center" wrapText="1"/>
      <protection locked="0"/>
    </xf>
    <xf numFmtId="0" fontId="134" fillId="93" borderId="71" xfId="0" applyFont="1" applyFill="1" applyBorder="1"/>
    <xf numFmtId="0" fontId="133" fillId="93" borderId="71" xfId="0" applyFont="1" applyFill="1" applyBorder="1" applyAlignment="1">
      <alignment horizontal="center" vertical="center" wrapText="1"/>
    </xf>
    <xf numFmtId="49" fontId="133" fillId="93" borderId="0" xfId="0" applyNumberFormat="1" applyFont="1" applyFill="1" applyAlignment="1">
      <alignment horizontal="center" vertical="center"/>
    </xf>
    <xf numFmtId="16" fontId="135" fillId="105" borderId="48" xfId="0" applyNumberFormat="1" applyFont="1" applyFill="1" applyBorder="1" applyAlignment="1" applyProtection="1">
      <alignment horizontal="center" vertical="center" wrapText="1"/>
      <protection locked="0"/>
    </xf>
    <xf numFmtId="0" fontId="133" fillId="105" borderId="48" xfId="0" applyFont="1" applyFill="1" applyBorder="1" applyAlignment="1" applyProtection="1">
      <alignment horizontal="center" vertical="center" wrapText="1"/>
      <protection locked="0"/>
    </xf>
    <xf numFmtId="49" fontId="135" fillId="105" borderId="48" xfId="58023" applyNumberFormat="1" applyFont="1" applyFill="1" applyBorder="1" applyAlignment="1" applyProtection="1">
      <alignment horizontal="center" vertical="center" wrapText="1"/>
      <protection locked="0"/>
    </xf>
    <xf numFmtId="1" fontId="135" fillId="105" borderId="48" xfId="58023" applyNumberFormat="1" applyFont="1" applyFill="1" applyBorder="1" applyAlignment="1" applyProtection="1">
      <alignment horizontal="center" vertical="center" wrapText="1"/>
      <protection locked="0"/>
    </xf>
    <xf numFmtId="0" fontId="133" fillId="105" borderId="48" xfId="0" applyFont="1" applyFill="1" applyBorder="1" applyAlignment="1">
      <alignment horizontal="center" vertical="center" wrapText="1"/>
    </xf>
    <xf numFmtId="191" fontId="135" fillId="105" borderId="48" xfId="58023" applyNumberFormat="1" applyFont="1" applyFill="1" applyBorder="1" applyAlignment="1" applyProtection="1">
      <alignment horizontal="center" vertical="center" wrapText="1"/>
      <protection locked="0"/>
    </xf>
    <xf numFmtId="191" fontId="133" fillId="105" borderId="48" xfId="0" applyNumberFormat="1" applyFont="1" applyFill="1" applyBorder="1" applyAlignment="1" applyProtection="1">
      <alignment horizontal="center" vertical="center" wrapText="1"/>
      <protection hidden="1"/>
    </xf>
    <xf numFmtId="191" fontId="133" fillId="105" borderId="48" xfId="0" applyNumberFormat="1" applyFont="1" applyFill="1" applyBorder="1" applyAlignment="1">
      <alignment horizontal="center" vertical="center" wrapText="1"/>
    </xf>
    <xf numFmtId="14" fontId="133" fillId="105" borderId="48" xfId="0" applyNumberFormat="1" applyFont="1" applyFill="1" applyBorder="1" applyAlignment="1" applyProtection="1">
      <alignment horizontal="center" vertical="center" wrapText="1"/>
      <protection locked="0"/>
    </xf>
    <xf numFmtId="14" fontId="133" fillId="105" borderId="48" xfId="30172" applyNumberFormat="1" applyFont="1" applyFill="1" applyBorder="1" applyAlignment="1">
      <alignment horizontal="center" vertical="center" wrapText="1"/>
    </xf>
    <xf numFmtId="49" fontId="133" fillId="105" borderId="48" xfId="0" applyNumberFormat="1" applyFont="1" applyFill="1" applyBorder="1" applyAlignment="1">
      <alignment horizontal="center" vertical="center" wrapText="1"/>
    </xf>
    <xf numFmtId="0" fontId="133" fillId="99" borderId="48" xfId="0" applyFont="1" applyFill="1" applyBorder="1" applyAlignment="1">
      <alignment horizontal="center" vertical="center" wrapText="1"/>
    </xf>
    <xf numFmtId="0" fontId="133" fillId="105" borderId="0" xfId="0" applyFont="1" applyFill="1" applyAlignment="1">
      <alignment horizontal="center" vertical="center" wrapText="1"/>
    </xf>
    <xf numFmtId="191" fontId="133" fillId="105" borderId="56" xfId="0" applyNumberFormat="1" applyFont="1" applyFill="1" applyBorder="1" applyAlignment="1">
      <alignment horizontal="center" vertical="center" wrapText="1"/>
    </xf>
    <xf numFmtId="0" fontId="133" fillId="105" borderId="56" xfId="0" applyFont="1" applyFill="1" applyBorder="1" applyAlignment="1">
      <alignment horizontal="center" vertical="center" wrapText="1"/>
    </xf>
    <xf numFmtId="1" fontId="135" fillId="99" borderId="48" xfId="58023" applyNumberFormat="1" applyFont="1" applyFill="1" applyBorder="1" applyAlignment="1" applyProtection="1">
      <alignment horizontal="center" vertical="center" wrapText="1"/>
      <protection locked="0"/>
    </xf>
    <xf numFmtId="0" fontId="133" fillId="99" borderId="48" xfId="0" applyFont="1" applyFill="1" applyBorder="1" applyAlignment="1" applyProtection="1">
      <alignment horizontal="center" vertical="center" wrapText="1"/>
      <protection locked="0"/>
    </xf>
    <xf numFmtId="0" fontId="135" fillId="99" borderId="48" xfId="0" applyFont="1" applyFill="1" applyBorder="1" applyAlignment="1">
      <alignment horizontal="center" vertical="center" wrapText="1"/>
    </xf>
    <xf numFmtId="49" fontId="135" fillId="99" borderId="48" xfId="0" applyNumberFormat="1" applyFont="1" applyFill="1" applyBorder="1" applyAlignment="1">
      <alignment horizontal="center" vertical="center" wrapText="1"/>
    </xf>
    <xf numFmtId="0" fontId="135" fillId="99" borderId="48" xfId="0" applyFont="1" applyFill="1" applyBorder="1" applyAlignment="1" applyProtection="1">
      <alignment horizontal="center" vertical="center" wrapText="1"/>
      <protection locked="0"/>
    </xf>
    <xf numFmtId="49" fontId="135" fillId="99" borderId="48" xfId="58023" applyNumberFormat="1" applyFont="1" applyFill="1" applyBorder="1" applyAlignment="1" applyProtection="1">
      <alignment horizontal="center" vertical="center" wrapText="1"/>
      <protection locked="0"/>
    </xf>
    <xf numFmtId="14" fontId="135" fillId="99" borderId="48" xfId="58023" applyNumberFormat="1" applyFont="1" applyFill="1" applyBorder="1" applyAlignment="1" applyProtection="1">
      <alignment horizontal="center" vertical="center" wrapText="1"/>
      <protection locked="0"/>
    </xf>
    <xf numFmtId="14" fontId="135" fillId="99" borderId="48" xfId="0" applyNumberFormat="1" applyFont="1" applyFill="1" applyBorder="1" applyAlignment="1" applyProtection="1">
      <alignment horizontal="center" vertical="center" wrapText="1"/>
      <protection locked="0"/>
    </xf>
    <xf numFmtId="198" fontId="135" fillId="99" borderId="48" xfId="0" applyNumberFormat="1" applyFont="1" applyFill="1" applyBorder="1" applyAlignment="1" applyProtection="1">
      <alignment horizontal="center" vertical="center" wrapText="1" shrinkToFit="1"/>
    </xf>
    <xf numFmtId="4" fontId="135" fillId="99" borderId="48" xfId="59154" applyNumberFormat="1" applyFont="1" applyFill="1" applyBorder="1" applyAlignment="1" applyProtection="1">
      <alignment horizontal="center" vertical="center" wrapText="1"/>
      <protection locked="0"/>
    </xf>
    <xf numFmtId="173" fontId="135" fillId="99" borderId="48" xfId="59154" applyNumberFormat="1" applyFont="1" applyFill="1" applyBorder="1" applyAlignment="1" applyProtection="1">
      <alignment horizontal="center" vertical="center" wrapText="1"/>
      <protection locked="0"/>
    </xf>
    <xf numFmtId="195" fontId="135" fillId="99" borderId="48" xfId="0" applyNumberFormat="1" applyFont="1" applyFill="1" applyBorder="1" applyAlignment="1" applyProtection="1">
      <alignment horizontal="center" vertical="center" wrapText="1"/>
      <protection locked="0"/>
    </xf>
    <xf numFmtId="0" fontId="133" fillId="99" borderId="0" xfId="0" applyFont="1" applyFill="1" applyAlignment="1">
      <alignment horizontal="center" vertical="center" wrapText="1"/>
    </xf>
    <xf numFmtId="49" fontId="133" fillId="99" borderId="71" xfId="0" applyNumberFormat="1" applyFont="1" applyFill="1" applyBorder="1" applyAlignment="1" applyProtection="1">
      <alignment horizontal="center" vertical="center" wrapText="1"/>
      <protection locked="0"/>
    </xf>
    <xf numFmtId="184" fontId="135" fillId="99" borderId="71" xfId="0" applyNumberFormat="1" applyFont="1" applyFill="1" applyBorder="1" applyAlignment="1" applyProtection="1">
      <alignment horizontal="center" vertical="center" wrapText="1"/>
      <protection locked="0"/>
    </xf>
    <xf numFmtId="0" fontId="136" fillId="99" borderId="71" xfId="0" applyFont="1" applyFill="1" applyBorder="1" applyAlignment="1">
      <alignment horizontal="center" vertical="center" wrapText="1"/>
    </xf>
    <xf numFmtId="49" fontId="137" fillId="99" borderId="71" xfId="0" applyNumberFormat="1" applyFont="1" applyFill="1" applyBorder="1" applyAlignment="1" applyProtection="1">
      <alignment horizontal="center" vertical="center" wrapText="1"/>
      <protection locked="0"/>
    </xf>
    <xf numFmtId="49" fontId="137" fillId="99" borderId="71" xfId="0" applyNumberFormat="1" applyFont="1" applyFill="1" applyBorder="1" applyAlignment="1" applyProtection="1">
      <alignment horizontal="center" vertical="center"/>
      <protection locked="0"/>
    </xf>
    <xf numFmtId="0" fontId="133" fillId="99" borderId="71" xfId="0" applyFont="1" applyFill="1" applyBorder="1" applyAlignment="1" applyProtection="1">
      <alignment horizontal="center" vertical="center" wrapText="1"/>
      <protection locked="0"/>
    </xf>
    <xf numFmtId="49" fontId="138" fillId="99" borderId="71" xfId="0" applyNumberFormat="1" applyFont="1" applyFill="1" applyBorder="1" applyAlignment="1" applyProtection="1">
      <alignment horizontal="center" vertical="center" wrapText="1"/>
      <protection locked="0"/>
    </xf>
    <xf numFmtId="1" fontId="138" fillId="99" borderId="71" xfId="58023" applyNumberFormat="1" applyFont="1" applyFill="1" applyBorder="1" applyAlignment="1" applyProtection="1">
      <alignment horizontal="center" vertical="center" wrapText="1"/>
      <protection locked="0"/>
    </xf>
    <xf numFmtId="0" fontId="133" fillId="0" borderId="71" xfId="0" applyFont="1" applyBorder="1" applyAlignment="1" applyProtection="1">
      <alignment horizontal="center" vertical="center" wrapText="1"/>
      <protection locked="0"/>
    </xf>
    <xf numFmtId="0" fontId="137" fillId="0" borderId="71" xfId="0" applyFont="1" applyBorder="1" applyAlignment="1">
      <alignment horizontal="center" vertical="center" wrapText="1"/>
    </xf>
    <xf numFmtId="191" fontId="133" fillId="99" borderId="71" xfId="0" applyNumberFormat="1" applyFont="1" applyFill="1" applyBorder="1" applyAlignment="1" applyProtection="1">
      <alignment horizontal="center" vertical="center" wrapText="1"/>
      <protection hidden="1"/>
    </xf>
    <xf numFmtId="14" fontId="133" fillId="99" borderId="71" xfId="0" applyNumberFormat="1" applyFont="1" applyFill="1" applyBorder="1" applyAlignment="1" applyProtection="1">
      <alignment horizontal="center" vertical="center" wrapText="1"/>
      <protection locked="0"/>
    </xf>
    <xf numFmtId="1" fontId="138" fillId="99" borderId="71" xfId="58023" applyNumberFormat="1" applyFont="1" applyFill="1" applyBorder="1" applyAlignment="1" applyProtection="1">
      <alignment horizontal="left" vertical="center" wrapText="1"/>
      <protection locked="0"/>
    </xf>
    <xf numFmtId="0" fontId="135" fillId="0" borderId="71" xfId="0" applyFont="1" applyBorder="1" applyAlignment="1" applyProtection="1">
      <alignment horizontal="center" vertical="center" wrapText="1"/>
      <protection locked="0"/>
    </xf>
    <xf numFmtId="0" fontId="138" fillId="0" borderId="71" xfId="58023" applyFont="1" applyBorder="1" applyAlignment="1" applyProtection="1">
      <alignment horizontal="center" vertical="center" wrapText="1"/>
      <protection locked="0"/>
    </xf>
    <xf numFmtId="1" fontId="138" fillId="0" borderId="71" xfId="58023" applyNumberFormat="1" applyFont="1" applyBorder="1" applyAlignment="1" applyProtection="1">
      <alignment horizontal="center" vertical="center" wrapText="1"/>
      <protection locked="0"/>
    </xf>
    <xf numFmtId="0" fontId="136" fillId="99" borderId="71" xfId="0" applyFont="1" applyFill="1" applyBorder="1" applyAlignment="1" applyProtection="1">
      <alignment horizontal="center" vertical="center" wrapText="1"/>
      <protection locked="0"/>
    </xf>
    <xf numFmtId="14" fontId="133" fillId="0" borderId="71" xfId="0" applyNumberFormat="1" applyFont="1" applyBorder="1" applyAlignment="1" applyProtection="1">
      <alignment horizontal="center" vertical="center" wrapText="1"/>
      <protection locked="0"/>
    </xf>
    <xf numFmtId="184" fontId="133" fillId="0" borderId="71" xfId="0" applyNumberFormat="1" applyFont="1" applyBorder="1" applyAlignment="1" applyProtection="1">
      <alignment horizontal="center" vertical="center" wrapText="1"/>
      <protection locked="0"/>
    </xf>
    <xf numFmtId="4" fontId="133" fillId="0" borderId="71" xfId="0" applyNumberFormat="1" applyFont="1" applyBorder="1" applyAlignment="1" applyProtection="1">
      <alignment horizontal="center" vertical="center" wrapText="1"/>
      <protection locked="0"/>
    </xf>
    <xf numFmtId="0" fontId="136" fillId="0" borderId="71" xfId="0" applyFont="1" applyBorder="1" applyAlignment="1">
      <alignment horizontal="center" vertical="center" wrapText="1"/>
    </xf>
    <xf numFmtId="0" fontId="135" fillId="99" borderId="49" xfId="0" applyFont="1" applyFill="1" applyBorder="1" applyAlignment="1" applyProtection="1">
      <alignment horizontal="center" vertical="center" wrapText="1"/>
      <protection locked="0"/>
    </xf>
    <xf numFmtId="0" fontId="135" fillId="99" borderId="49" xfId="0" applyFont="1" applyFill="1" applyBorder="1" applyAlignment="1">
      <alignment horizontal="center" vertical="center" wrapText="1"/>
    </xf>
    <xf numFmtId="191" fontId="135" fillId="99" borderId="49" xfId="58023" applyNumberFormat="1" applyFont="1" applyFill="1" applyBorder="1" applyAlignment="1" applyProtection="1">
      <alignment horizontal="center" vertical="center" wrapText="1"/>
      <protection locked="0"/>
    </xf>
    <xf numFmtId="183" fontId="133" fillId="99" borderId="49" xfId="0" applyNumberFormat="1" applyFont="1" applyFill="1" applyBorder="1" applyAlignment="1" applyProtection="1">
      <alignment horizontal="center" vertical="center" wrapText="1"/>
      <protection hidden="1"/>
    </xf>
    <xf numFmtId="0" fontId="122" fillId="93" borderId="71" xfId="0" applyFont="1" applyFill="1" applyBorder="1"/>
    <xf numFmtId="1" fontId="11" fillId="95" borderId="48" xfId="58023" applyNumberFormat="1" applyFont="1" applyFill="1" applyBorder="1" applyAlignment="1" applyProtection="1">
      <alignment horizontal="center" vertical="center" wrapText="1"/>
      <protection locked="0"/>
    </xf>
    <xf numFmtId="0" fontId="119" fillId="95" borderId="48" xfId="0" applyFont="1" applyFill="1" applyBorder="1" applyAlignment="1" applyProtection="1">
      <alignment horizontal="center" vertical="center" wrapText="1"/>
      <protection locked="0"/>
    </xf>
    <xf numFmtId="49" fontId="123" fillId="0" borderId="71" xfId="0" applyNumberFormat="1" applyFont="1" applyBorder="1" applyAlignment="1" applyProtection="1">
      <alignment horizontal="center" vertical="center" wrapText="1"/>
      <protection locked="0"/>
    </xf>
    <xf numFmtId="0" fontId="123" fillId="0" borderId="71" xfId="0" applyFont="1" applyBorder="1" applyAlignment="1" applyProtection="1">
      <alignment horizontal="center" vertical="center" wrapText="1"/>
      <protection locked="0"/>
    </xf>
    <xf numFmtId="49" fontId="123" fillId="99" borderId="71" xfId="0" applyNumberFormat="1" applyFont="1" applyFill="1" applyBorder="1" applyAlignment="1">
      <alignment horizontal="center" vertical="center" wrapText="1"/>
    </xf>
    <xf numFmtId="191" fontId="123" fillId="0" borderId="71" xfId="0" applyNumberFormat="1" applyFont="1" applyBorder="1" applyAlignment="1" applyProtection="1">
      <alignment horizontal="center" vertical="center" wrapText="1"/>
      <protection hidden="1"/>
    </xf>
    <xf numFmtId="14" fontId="123" fillId="0" borderId="71" xfId="0" applyNumberFormat="1" applyFont="1" applyBorder="1" applyAlignment="1" applyProtection="1">
      <alignment horizontal="center" vertical="center" wrapText="1"/>
      <protection locked="0"/>
    </xf>
    <xf numFmtId="14" fontId="123" fillId="0" borderId="71" xfId="0" applyNumberFormat="1" applyFont="1" applyBorder="1" applyAlignment="1" applyProtection="1">
      <alignment horizontal="center" vertical="center"/>
      <protection locked="0"/>
    </xf>
    <xf numFmtId="0" fontId="123" fillId="0" borderId="71" xfId="0" applyFont="1" applyBorder="1" applyAlignment="1" applyProtection="1">
      <alignment horizontal="center" vertical="center" wrapText="1"/>
      <protection hidden="1"/>
    </xf>
    <xf numFmtId="0" fontId="123" fillId="0" borderId="57" xfId="0" applyFont="1" applyBorder="1" applyAlignment="1" applyProtection="1">
      <alignment horizontal="center" vertical="center" wrapText="1"/>
      <protection locked="0"/>
    </xf>
    <xf numFmtId="198" fontId="11" fillId="99" borderId="48" xfId="0" applyNumberFormat="1" applyFont="1" applyFill="1" applyBorder="1" applyAlignment="1">
      <alignment horizontal="center" vertical="center" wrapText="1" shrinkToFit="1"/>
    </xf>
    <xf numFmtId="198" fontId="11" fillId="99" borderId="71" xfId="0" applyNumberFormat="1" applyFont="1" applyFill="1" applyBorder="1" applyAlignment="1">
      <alignment horizontal="center" vertical="center" wrapText="1" shrinkToFit="1"/>
    </xf>
    <xf numFmtId="1" fontId="11" fillId="99" borderId="48" xfId="58023" applyNumberFormat="1" applyFont="1" applyFill="1" applyBorder="1" applyAlignment="1" applyProtection="1">
      <alignment horizontal="center" vertical="center" wrapText="1"/>
      <protection locked="0"/>
    </xf>
    <xf numFmtId="198" fontId="11" fillId="99" borderId="71" xfId="0" applyNumberFormat="1" applyFont="1" applyFill="1" applyBorder="1" applyAlignment="1" applyProtection="1">
      <alignment horizontal="center" vertical="center" wrapText="1"/>
      <protection locked="0"/>
    </xf>
    <xf numFmtId="198" fontId="11" fillId="99" borderId="48" xfId="0" applyNumberFormat="1" applyFont="1" applyFill="1" applyBorder="1" applyAlignment="1" applyProtection="1">
      <alignment horizontal="center" vertical="center" wrapText="1"/>
      <protection locked="0"/>
    </xf>
    <xf numFmtId="0" fontId="11" fillId="99" borderId="48" xfId="0" applyFont="1" applyFill="1" applyBorder="1" applyAlignment="1" applyProtection="1">
      <alignment horizontal="center" vertical="center" wrapText="1"/>
      <protection locked="0"/>
    </xf>
    <xf numFmtId="0" fontId="119" fillId="99" borderId="48" xfId="0" applyFont="1" applyFill="1" applyBorder="1" applyAlignment="1" applyProtection="1">
      <alignment horizontal="center" vertical="center" wrapText="1"/>
      <protection locked="0"/>
    </xf>
    <xf numFmtId="49" fontId="11" fillId="99" borderId="48" xfId="58023" applyNumberFormat="1" applyFont="1" applyFill="1" applyBorder="1" applyAlignment="1" applyProtection="1">
      <alignment horizontal="center" vertical="center" wrapText="1"/>
      <protection locked="0"/>
    </xf>
    <xf numFmtId="191" fontId="119" fillId="99" borderId="48" xfId="0" applyNumberFormat="1" applyFont="1" applyFill="1" applyBorder="1" applyAlignment="1" applyProtection="1">
      <alignment horizontal="center" vertical="center" wrapText="1"/>
      <protection hidden="1"/>
    </xf>
    <xf numFmtId="182" fontId="119" fillId="99" borderId="48" xfId="0" applyNumberFormat="1" applyFont="1" applyFill="1" applyBorder="1" applyAlignment="1" applyProtection="1">
      <alignment horizontal="center" vertical="center" wrapText="1"/>
      <protection hidden="1"/>
    </xf>
    <xf numFmtId="4" fontId="119" fillId="99" borderId="48" xfId="0" applyNumberFormat="1" applyFont="1" applyFill="1" applyBorder="1" applyAlignment="1" applyProtection="1">
      <alignment horizontal="center" vertical="center" wrapText="1"/>
      <protection hidden="1"/>
    </xf>
    <xf numFmtId="4" fontId="119" fillId="99" borderId="50" xfId="0" applyNumberFormat="1" applyFont="1" applyFill="1" applyBorder="1" applyAlignment="1" applyProtection="1">
      <alignment horizontal="center" vertical="center" wrapText="1"/>
      <protection hidden="1"/>
    </xf>
    <xf numFmtId="0" fontId="119" fillId="99" borderId="71" xfId="0" applyFont="1" applyFill="1" applyBorder="1" applyAlignment="1">
      <alignment horizontal="center" vertical="center" wrapText="1"/>
    </xf>
    <xf numFmtId="0" fontId="119" fillId="99" borderId="51" xfId="0" applyFont="1" applyFill="1" applyBorder="1" applyAlignment="1" applyProtection="1">
      <alignment horizontal="center" vertical="center" wrapText="1"/>
      <protection locked="0"/>
    </xf>
    <xf numFmtId="14" fontId="119" fillId="99" borderId="48" xfId="0" applyNumberFormat="1" applyFont="1" applyFill="1" applyBorder="1" applyAlignment="1" applyProtection="1">
      <alignment horizontal="center" vertical="center" wrapText="1"/>
      <protection locked="0"/>
    </xf>
    <xf numFmtId="14" fontId="11" fillId="99" borderId="48" xfId="0" applyNumberFormat="1" applyFont="1" applyFill="1" applyBorder="1" applyAlignment="1" applyProtection="1">
      <alignment horizontal="center" vertical="center" wrapText="1"/>
      <protection locked="0"/>
    </xf>
    <xf numFmtId="0" fontId="11" fillId="99" borderId="48" xfId="0" applyFont="1" applyFill="1" applyBorder="1" applyAlignment="1">
      <alignment horizontal="center" vertical="center" wrapText="1"/>
    </xf>
    <xf numFmtId="185" fontId="119" fillId="99" borderId="48" xfId="58023" applyNumberFormat="1" applyFont="1" applyFill="1" applyBorder="1" applyAlignment="1" applyProtection="1">
      <alignment horizontal="center" vertical="center" wrapText="1"/>
      <protection locked="0"/>
    </xf>
    <xf numFmtId="0" fontId="11" fillId="99" borderId="48" xfId="58023" applyFont="1" applyFill="1" applyBorder="1" applyAlignment="1" applyProtection="1">
      <alignment horizontal="center" vertical="center" wrapText="1"/>
      <protection locked="0"/>
    </xf>
    <xf numFmtId="0" fontId="11" fillId="99" borderId="50" xfId="0" applyFont="1" applyFill="1" applyBorder="1" applyAlignment="1" applyProtection="1">
      <alignment horizontal="center" vertical="center" wrapText="1"/>
      <protection locked="0"/>
    </xf>
    <xf numFmtId="0" fontId="123" fillId="93" borderId="71" xfId="0" applyFont="1" applyFill="1" applyBorder="1" applyAlignment="1">
      <alignment horizontal="center" vertical="center" wrapText="1"/>
    </xf>
    <xf numFmtId="0" fontId="119" fillId="95" borderId="48" xfId="0" applyFont="1" applyFill="1" applyBorder="1" applyAlignment="1" applyProtection="1">
      <alignment horizontal="center" vertical="center" wrapText="1"/>
      <protection locked="0"/>
    </xf>
    <xf numFmtId="0" fontId="141" fillId="4" borderId="71" xfId="31808" applyFont="1" applyFill="1" applyBorder="1" applyAlignment="1" applyProtection="1">
      <alignment horizontal="left" vertical="top" wrapText="1"/>
    </xf>
    <xf numFmtId="198" fontId="142" fillId="0" borderId="71" xfId="0" applyNumberFormat="1" applyFont="1" applyBorder="1" applyAlignment="1" applyProtection="1">
      <alignment horizontal="center" vertical="center" wrapText="1"/>
    </xf>
    <xf numFmtId="1" fontId="141" fillId="99" borderId="71" xfId="58023" applyNumberFormat="1" applyFont="1" applyFill="1" applyBorder="1" applyAlignment="1" applyProtection="1">
      <alignment horizontal="center" vertical="center" wrapText="1"/>
      <protection locked="0"/>
    </xf>
    <xf numFmtId="173" fontId="141" fillId="99" borderId="71" xfId="58023" applyNumberFormat="1" applyFont="1" applyFill="1" applyBorder="1" applyAlignment="1" applyProtection="1">
      <alignment horizontal="center" vertical="center" wrapText="1"/>
      <protection locked="0"/>
    </xf>
    <xf numFmtId="4" fontId="141" fillId="99" borderId="71" xfId="58023" applyNumberFormat="1" applyFont="1" applyFill="1" applyBorder="1" applyAlignment="1" applyProtection="1">
      <alignment horizontal="center" vertical="center" wrapText="1"/>
      <protection locked="0"/>
    </xf>
    <xf numFmtId="0" fontId="139" fillId="0" borderId="71" xfId="0" applyFont="1" applyBorder="1" applyAlignment="1" applyProtection="1">
      <alignment horizontal="center" vertical="center" wrapText="1"/>
      <protection locked="0"/>
    </xf>
    <xf numFmtId="0" fontId="141" fillId="4" borderId="0" xfId="31808" applyFont="1" applyFill="1" applyAlignment="1">
      <alignment horizontal="left" vertical="top" wrapText="1"/>
    </xf>
    <xf numFmtId="0" fontId="141" fillId="4" borderId="71" xfId="31808" applyFont="1" applyFill="1" applyBorder="1" applyAlignment="1">
      <alignment horizontal="left" vertical="top" wrapText="1"/>
    </xf>
    <xf numFmtId="0" fontId="127" fillId="95" borderId="4" xfId="0" applyFont="1" applyFill="1" applyBorder="1" applyAlignment="1">
      <alignment horizontal="center" vertical="center" wrapText="1"/>
    </xf>
    <xf numFmtId="49" fontId="127" fillId="95" borderId="4" xfId="0" applyNumberFormat="1" applyFont="1" applyFill="1" applyBorder="1" applyAlignment="1">
      <alignment horizontal="center" vertical="center" wrapText="1"/>
    </xf>
    <xf numFmtId="0" fontId="127" fillId="95" borderId="4" xfId="0" applyFont="1" applyFill="1" applyBorder="1" applyAlignment="1" applyProtection="1">
      <alignment horizontal="center" vertical="center"/>
      <protection locked="0"/>
    </xf>
    <xf numFmtId="49" fontId="127" fillId="95" borderId="4" xfId="58023" applyNumberFormat="1" applyFont="1" applyFill="1" applyBorder="1" applyAlignment="1" applyProtection="1">
      <alignment horizontal="center" vertical="center" wrapText="1"/>
      <protection locked="0"/>
    </xf>
    <xf numFmtId="182" fontId="127" fillId="95" borderId="4" xfId="58023" applyNumberFormat="1" applyFont="1" applyFill="1" applyBorder="1" applyAlignment="1" applyProtection="1">
      <alignment horizontal="center" vertical="center" wrapText="1"/>
      <protection locked="0"/>
    </xf>
    <xf numFmtId="191" fontId="127" fillId="95" borderId="39" xfId="58023" applyNumberFormat="1" applyFont="1" applyFill="1" applyBorder="1" applyAlignment="1" applyProtection="1">
      <alignment horizontal="center" vertical="center" wrapText="1"/>
      <protection locked="0"/>
    </xf>
    <xf numFmtId="0" fontId="127" fillId="95" borderId="40" xfId="0" applyFont="1" applyFill="1" applyBorder="1" applyAlignment="1">
      <alignment horizontal="center" vertical="center" wrapText="1"/>
    </xf>
    <xf numFmtId="14" fontId="127" fillId="95" borderId="4" xfId="0" applyNumberFormat="1" applyFont="1" applyFill="1" applyBorder="1" applyAlignment="1" applyProtection="1">
      <alignment horizontal="center" vertical="center" wrapText="1"/>
      <protection locked="0"/>
    </xf>
    <xf numFmtId="0" fontId="127" fillId="95" borderId="4" xfId="28700" applyFont="1" applyFill="1" applyBorder="1" applyAlignment="1">
      <alignment horizontal="center" vertical="center"/>
    </xf>
    <xf numFmtId="1" fontId="127" fillId="95" borderId="39" xfId="58023" applyNumberFormat="1" applyFont="1" applyFill="1" applyBorder="1" applyAlignment="1" applyProtection="1">
      <alignment horizontal="center" vertical="center" wrapText="1"/>
      <protection locked="0"/>
    </xf>
    <xf numFmtId="0" fontId="127" fillId="95" borderId="39" xfId="0" applyFont="1" applyFill="1" applyBorder="1" applyAlignment="1" applyProtection="1">
      <alignment horizontal="center" vertical="center" wrapText="1"/>
      <protection locked="0"/>
    </xf>
    <xf numFmtId="0" fontId="127" fillId="95" borderId="0" xfId="0" applyFont="1" applyFill="1" applyAlignment="1" applyProtection="1">
      <alignment horizontal="center" vertical="center"/>
      <protection locked="0"/>
    </xf>
    <xf numFmtId="1" fontId="142" fillId="99" borderId="71" xfId="58023" applyNumberFormat="1" applyFont="1" applyFill="1" applyBorder="1" applyAlignment="1" applyProtection="1">
      <alignment horizontal="center" vertical="center" wrapText="1"/>
      <protection locked="0"/>
    </xf>
    <xf numFmtId="0" fontId="140" fillId="99" borderId="71" xfId="0" applyFont="1" applyFill="1" applyBorder="1" applyAlignment="1" applyProtection="1">
      <alignment horizontal="center" vertical="center" wrapText="1"/>
      <protection locked="0"/>
    </xf>
    <xf numFmtId="0" fontId="142" fillId="99" borderId="71" xfId="0" applyFont="1" applyFill="1" applyBorder="1" applyAlignment="1">
      <alignment horizontal="center" vertical="center" wrapText="1"/>
    </xf>
    <xf numFmtId="49" fontId="142" fillId="99" borderId="71" xfId="0" applyNumberFormat="1" applyFont="1" applyFill="1" applyBorder="1" applyAlignment="1">
      <alignment horizontal="center" vertical="center" wrapText="1"/>
    </xf>
    <xf numFmtId="49" fontId="142" fillId="99" borderId="71" xfId="0" applyNumberFormat="1" applyFont="1" applyFill="1" applyBorder="1" applyAlignment="1" applyProtection="1">
      <alignment horizontal="center" vertical="center" wrapText="1"/>
      <protection locked="0"/>
    </xf>
    <xf numFmtId="0" fontId="142" fillId="99" borderId="71" xfId="0" applyFont="1" applyFill="1" applyBorder="1" applyAlignment="1" applyProtection="1">
      <alignment horizontal="center" vertical="center" wrapText="1"/>
      <protection locked="0"/>
    </xf>
    <xf numFmtId="210" fontId="142" fillId="99" borderId="40" xfId="0" applyNumberFormat="1" applyFont="1" applyFill="1" applyBorder="1" applyAlignment="1" applyProtection="1">
      <alignment horizontal="center" vertical="center" wrapText="1"/>
      <protection hidden="1"/>
    </xf>
    <xf numFmtId="196" fontId="142" fillId="99" borderId="71" xfId="58023" applyNumberFormat="1" applyFont="1" applyFill="1" applyBorder="1" applyAlignment="1" applyProtection="1">
      <alignment horizontal="center" vertical="center" wrapText="1"/>
      <protection locked="0"/>
    </xf>
    <xf numFmtId="0" fontId="142" fillId="99" borderId="71" xfId="0" applyFont="1" applyFill="1" applyBorder="1" applyAlignment="1" applyProtection="1">
      <alignment horizontal="center" vertical="center" wrapText="1"/>
    </xf>
    <xf numFmtId="14" fontId="142" fillId="99" borderId="71" xfId="58023" applyNumberFormat="1" applyFont="1" applyFill="1" applyBorder="1" applyAlignment="1" applyProtection="1">
      <alignment horizontal="center" vertical="center" wrapText="1"/>
      <protection locked="0"/>
    </xf>
    <xf numFmtId="14" fontId="142" fillId="99" borderId="71" xfId="0" applyNumberFormat="1" applyFont="1" applyFill="1" applyBorder="1" applyAlignment="1" applyProtection="1">
      <alignment horizontal="center" vertical="center" wrapText="1"/>
      <protection locked="0"/>
    </xf>
    <xf numFmtId="0" fontId="142" fillId="99" borderId="71" xfId="0" applyFont="1" applyFill="1" applyBorder="1" applyAlignment="1" applyProtection="1">
      <alignment horizontal="center" vertical="center"/>
      <protection locked="0"/>
    </xf>
    <xf numFmtId="0" fontId="140" fillId="99" borderId="71" xfId="0" applyFont="1" applyFill="1" applyBorder="1" applyAlignment="1">
      <alignment horizontal="center" vertical="center"/>
    </xf>
    <xf numFmtId="0" fontId="142" fillId="0" borderId="71" xfId="0" applyFont="1" applyBorder="1" applyAlignment="1" applyProtection="1">
      <alignment horizontal="center" vertical="center" wrapText="1"/>
      <protection locked="0"/>
    </xf>
    <xf numFmtId="0" fontId="142" fillId="0" borderId="71" xfId="0" applyFont="1" applyBorder="1" applyAlignment="1">
      <alignment horizontal="center" vertical="center"/>
    </xf>
    <xf numFmtId="0" fontId="142" fillId="0" borderId="71" xfId="30172" applyFont="1" applyBorder="1" applyAlignment="1">
      <alignment horizontal="center" vertical="center" wrapText="1"/>
    </xf>
    <xf numFmtId="14" fontId="142" fillId="0" borderId="71" xfId="0" applyNumberFormat="1" applyFont="1" applyBorder="1" applyAlignment="1" applyProtection="1">
      <alignment horizontal="center" vertical="center" wrapText="1"/>
      <protection locked="0"/>
    </xf>
    <xf numFmtId="14" fontId="142" fillId="0" borderId="71" xfId="30172" applyNumberFormat="1" applyFont="1" applyBorder="1" applyAlignment="1">
      <alignment horizontal="center" vertical="center" wrapText="1"/>
    </xf>
    <xf numFmtId="0" fontId="140" fillId="0" borderId="71" xfId="0" applyFont="1" applyBorder="1" applyAlignment="1" applyProtection="1">
      <alignment horizontal="center" vertical="center" wrapText="1"/>
      <protection locked="0"/>
    </xf>
    <xf numFmtId="198" fontId="142" fillId="0" borderId="71" xfId="0" applyNumberFormat="1" applyFont="1" applyBorder="1" applyAlignment="1" applyProtection="1">
      <alignment horizontal="center" vertical="center" wrapText="1" shrinkToFit="1"/>
    </xf>
    <xf numFmtId="173" fontId="141" fillId="99" borderId="71" xfId="59154" applyNumberFormat="1" applyFont="1" applyFill="1" applyBorder="1" applyAlignment="1" applyProtection="1">
      <alignment horizontal="center" vertical="center"/>
      <protection locked="0"/>
    </xf>
    <xf numFmtId="4" fontId="141" fillId="99" borderId="71" xfId="59154" applyNumberFormat="1" applyFont="1" applyFill="1" applyBorder="1" applyAlignment="1" applyProtection="1">
      <alignment horizontal="center" vertical="center"/>
      <protection locked="0"/>
    </xf>
    <xf numFmtId="0" fontId="119" fillId="95" borderId="48" xfId="0" applyFont="1" applyFill="1" applyBorder="1" applyAlignment="1" applyProtection="1">
      <alignment horizontal="center" vertical="center" wrapText="1"/>
      <protection locked="0"/>
    </xf>
    <xf numFmtId="0" fontId="11" fillId="95" borderId="48" xfId="0" applyFont="1" applyFill="1" applyBorder="1" applyAlignment="1">
      <alignment horizontal="center" vertical="center" wrapText="1"/>
    </xf>
    <xf numFmtId="1" fontId="11" fillId="95" borderId="48" xfId="58023" applyNumberFormat="1" applyFont="1" applyFill="1" applyBorder="1" applyAlignment="1" applyProtection="1">
      <alignment horizontal="center" vertical="center" wrapText="1"/>
      <protection locked="0"/>
    </xf>
    <xf numFmtId="182" fontId="123" fillId="0" borderId="71" xfId="0" applyNumberFormat="1" applyFont="1" applyBorder="1" applyAlignment="1" applyProtection="1">
      <alignment horizontal="center" vertical="center" wrapText="1"/>
      <protection hidden="1"/>
    </xf>
    <xf numFmtId="208" fontId="123" fillId="0" borderId="71" xfId="0" applyNumberFormat="1" applyFont="1" applyBorder="1" applyAlignment="1" applyProtection="1">
      <alignment horizontal="center" vertical="center" wrapText="1"/>
      <protection hidden="1"/>
    </xf>
    <xf numFmtId="209" fontId="123" fillId="0" borderId="71" xfId="0" applyNumberFormat="1" applyFont="1" applyBorder="1" applyAlignment="1" applyProtection="1">
      <alignment horizontal="center" vertical="center" wrapText="1"/>
      <protection hidden="1"/>
    </xf>
    <xf numFmtId="16" fontId="139" fillId="0" borderId="48" xfId="0" applyNumberFormat="1" applyFont="1" applyBorder="1" applyAlignment="1" applyProtection="1">
      <alignment horizontal="center" vertical="center" wrapText="1"/>
      <protection locked="0"/>
    </xf>
    <xf numFmtId="1" fontId="142" fillId="0" borderId="48" xfId="58023" applyNumberFormat="1" applyFont="1" applyBorder="1" applyAlignment="1" applyProtection="1">
      <alignment horizontal="center" vertical="center" wrapText="1"/>
      <protection locked="0"/>
    </xf>
    <xf numFmtId="0" fontId="139" fillId="0" borderId="48" xfId="0" applyFont="1" applyBorder="1" applyAlignment="1" applyProtection="1">
      <alignment horizontal="center" vertical="center" wrapText="1"/>
      <protection locked="0"/>
    </xf>
    <xf numFmtId="0" fontId="139" fillId="99" borderId="48" xfId="0" applyFont="1" applyFill="1" applyBorder="1" applyAlignment="1" applyProtection="1">
      <alignment horizontal="center" vertical="center" wrapText="1"/>
      <protection locked="0"/>
    </xf>
    <xf numFmtId="0" fontId="139" fillId="0" borderId="40" xfId="0" applyFont="1" applyBorder="1" applyAlignment="1" applyProtection="1">
      <alignment horizontal="center" vertical="center" wrapText="1"/>
      <protection locked="0"/>
    </xf>
    <xf numFmtId="0" fontId="139" fillId="0" borderId="39" xfId="0" applyFont="1" applyBorder="1" applyAlignment="1" applyProtection="1">
      <alignment horizontal="center" vertical="center" wrapText="1"/>
      <protection locked="0"/>
    </xf>
    <xf numFmtId="1" fontId="142" fillId="0" borderId="72" xfId="58023" applyNumberFormat="1" applyFont="1" applyBorder="1" applyAlignment="1" applyProtection="1">
      <alignment horizontal="center" vertical="center" wrapText="1"/>
      <protection locked="0"/>
    </xf>
    <xf numFmtId="182" fontId="139" fillId="99" borderId="71" xfId="59154" applyNumberFormat="1" applyFont="1" applyFill="1" applyBorder="1" applyAlignment="1">
      <alignment horizontal="center" vertical="center"/>
    </xf>
    <xf numFmtId="200" fontId="140" fillId="99" borderId="39" xfId="59154" applyNumberFormat="1" applyFont="1" applyFill="1" applyBorder="1" applyAlignment="1" applyProtection="1">
      <alignment horizontal="center" vertical="center" wrapText="1"/>
      <protection hidden="1"/>
    </xf>
    <xf numFmtId="14" fontId="139" fillId="99" borderId="71" xfId="0" applyNumberFormat="1" applyFont="1" applyFill="1" applyBorder="1" applyAlignment="1" applyProtection="1">
      <alignment horizontal="center" vertical="center" wrapText="1"/>
      <protection locked="0"/>
    </xf>
    <xf numFmtId="14" fontId="139" fillId="0" borderId="39" xfId="0" applyNumberFormat="1" applyFont="1" applyBorder="1" applyAlignment="1" applyProtection="1">
      <alignment horizontal="center" vertical="center"/>
      <protection locked="0"/>
    </xf>
    <xf numFmtId="0" fontId="139" fillId="0" borderId="71" xfId="0" applyFont="1" applyBorder="1" applyAlignment="1" applyProtection="1">
      <alignment horizontal="center" vertical="center" wrapText="1"/>
      <protection hidden="1"/>
    </xf>
    <xf numFmtId="14" fontId="139" fillId="0" borderId="71" xfId="0" applyNumberFormat="1" applyFont="1" applyBorder="1" applyAlignment="1" applyProtection="1">
      <alignment horizontal="center" vertical="center" wrapText="1"/>
      <protection locked="0"/>
    </xf>
    <xf numFmtId="0" fontId="139" fillId="0" borderId="72" xfId="0" applyFont="1" applyBorder="1" applyAlignment="1" applyProtection="1">
      <alignment horizontal="center" vertical="center" wrapText="1"/>
      <protection locked="0"/>
    </xf>
    <xf numFmtId="1" fontId="143" fillId="99" borderId="72" xfId="58023" applyNumberFormat="1" applyFont="1" applyFill="1" applyBorder="1" applyAlignment="1" applyProtection="1">
      <alignment horizontal="center" vertical="center" wrapText="1"/>
      <protection locked="0"/>
    </xf>
    <xf numFmtId="0" fontId="139" fillId="0" borderId="40" xfId="0" applyFont="1" applyBorder="1" applyAlignment="1">
      <alignment horizontal="center" vertical="center" wrapText="1"/>
    </xf>
    <xf numFmtId="1" fontId="144" fillId="99" borderId="71" xfId="58023" applyNumberFormat="1" applyFont="1" applyFill="1" applyBorder="1" applyAlignment="1" applyProtection="1">
      <alignment horizontal="center" vertical="center" wrapText="1"/>
      <protection locked="0"/>
    </xf>
    <xf numFmtId="203" fontId="141" fillId="99" borderId="71" xfId="58023" applyNumberFormat="1" applyFont="1" applyFill="1" applyBorder="1" applyAlignment="1" applyProtection="1">
      <alignment horizontal="center" vertical="center" wrapText="1"/>
      <protection locked="0"/>
    </xf>
    <xf numFmtId="200" fontId="140" fillId="99" borderId="73" xfId="59154" applyNumberFormat="1" applyFont="1" applyFill="1" applyBorder="1" applyAlignment="1" applyProtection="1">
      <alignment horizontal="center" vertical="center" wrapText="1"/>
      <protection hidden="1"/>
    </xf>
    <xf numFmtId="1" fontId="142" fillId="99" borderId="48" xfId="58023" applyNumberFormat="1" applyFont="1" applyFill="1" applyBorder="1" applyAlignment="1" applyProtection="1">
      <alignment horizontal="center" vertical="center" wrapText="1"/>
      <protection locked="0"/>
    </xf>
    <xf numFmtId="0" fontId="140" fillId="99" borderId="48" xfId="0" applyFont="1" applyFill="1" applyBorder="1" applyAlignment="1" applyProtection="1">
      <alignment horizontal="center" vertical="center" wrapText="1"/>
      <protection locked="0"/>
    </xf>
    <xf numFmtId="0" fontId="142" fillId="99" borderId="48" xfId="0" applyFont="1" applyFill="1" applyBorder="1" applyAlignment="1">
      <alignment horizontal="center" vertical="center" wrapText="1"/>
    </xf>
    <xf numFmtId="49" fontId="142" fillId="99" borderId="48" xfId="0" applyNumberFormat="1" applyFont="1" applyFill="1" applyBorder="1" applyAlignment="1">
      <alignment horizontal="center" vertical="center" wrapText="1"/>
    </xf>
    <xf numFmtId="0" fontId="142" fillId="99" borderId="48" xfId="0" applyFont="1" applyFill="1" applyBorder="1" applyAlignment="1" applyProtection="1">
      <alignment horizontal="center" vertical="center" wrapText="1"/>
      <protection locked="0"/>
    </xf>
    <xf numFmtId="49" fontId="142" fillId="99" borderId="48" xfId="58023" applyNumberFormat="1" applyFont="1" applyFill="1" applyBorder="1" applyAlignment="1" applyProtection="1">
      <alignment horizontal="center" vertical="center" wrapText="1"/>
      <protection locked="0"/>
    </xf>
    <xf numFmtId="191" fontId="142" fillId="99" borderId="48" xfId="58023" applyNumberFormat="1" applyFont="1" applyFill="1" applyBorder="1" applyAlignment="1" applyProtection="1">
      <alignment horizontal="center" vertical="center" wrapText="1"/>
      <protection locked="0"/>
    </xf>
    <xf numFmtId="14" fontId="142" fillId="99" borderId="48" xfId="58023" applyNumberFormat="1" applyFont="1" applyFill="1" applyBorder="1" applyAlignment="1" applyProtection="1">
      <alignment horizontal="center" vertical="center" wrapText="1"/>
      <protection locked="0"/>
    </xf>
    <xf numFmtId="14" fontId="142" fillId="99" borderId="48" xfId="0" applyNumberFormat="1" applyFont="1" applyFill="1" applyBorder="1" applyAlignment="1" applyProtection="1">
      <alignment horizontal="center" vertical="center" wrapText="1"/>
      <protection locked="0"/>
    </xf>
    <xf numFmtId="198" fontId="142" fillId="99" borderId="48" xfId="0" applyNumberFormat="1" applyFont="1" applyFill="1" applyBorder="1" applyAlignment="1" applyProtection="1">
      <alignment horizontal="center" vertical="center" wrapText="1" shrinkToFit="1"/>
    </xf>
    <xf numFmtId="4" fontId="142" fillId="99" borderId="48" xfId="59154" applyNumberFormat="1" applyFont="1" applyFill="1" applyBorder="1" applyAlignment="1" applyProtection="1">
      <alignment horizontal="center" vertical="center" wrapText="1"/>
      <protection locked="0"/>
    </xf>
    <xf numFmtId="173" fontId="142" fillId="99" borderId="48" xfId="59154" applyNumberFormat="1" applyFont="1" applyFill="1" applyBorder="1" applyAlignment="1" applyProtection="1">
      <alignment horizontal="center" vertical="center" wrapText="1"/>
      <protection locked="0"/>
    </xf>
    <xf numFmtId="195" fontId="142" fillId="99" borderId="48" xfId="0" applyNumberFormat="1" applyFont="1" applyFill="1" applyBorder="1" applyAlignment="1" applyProtection="1">
      <alignment horizontal="center" vertical="center" wrapText="1"/>
      <protection locked="0"/>
    </xf>
    <xf numFmtId="0" fontId="127" fillId="95" borderId="4" xfId="0" applyFont="1" applyFill="1" applyBorder="1" applyAlignment="1" applyProtection="1">
      <alignment horizontal="center" vertical="top"/>
      <protection locked="0"/>
    </xf>
    <xf numFmtId="0" fontId="122" fillId="95" borderId="0" xfId="0" applyFont="1" applyFill="1" applyAlignment="1">
      <alignment horizontal="center" vertical="center"/>
    </xf>
    <xf numFmtId="0" fontId="122" fillId="95" borderId="0" xfId="0" applyFont="1" applyFill="1"/>
    <xf numFmtId="14" fontId="127" fillId="95" borderId="71" xfId="58023" applyNumberFormat="1" applyFont="1" applyFill="1" applyBorder="1" applyAlignment="1" applyProtection="1">
      <alignment horizontal="center" vertical="center" wrapText="1"/>
      <protection locked="0"/>
    </xf>
    <xf numFmtId="14" fontId="127" fillId="95" borderId="71" xfId="0" applyNumberFormat="1" applyFont="1" applyFill="1" applyBorder="1" applyAlignment="1" applyProtection="1">
      <alignment horizontal="center" vertical="center" wrapText="1"/>
      <protection locked="0"/>
    </xf>
    <xf numFmtId="1" fontId="127" fillId="95" borderId="71" xfId="58023" applyNumberFormat="1" applyFont="1" applyFill="1" applyBorder="1" applyAlignment="1" applyProtection="1">
      <alignment horizontal="center" vertical="center" wrapText="1"/>
      <protection locked="0"/>
    </xf>
    <xf numFmtId="0" fontId="127" fillId="95" borderId="71" xfId="0" applyFont="1" applyFill="1" applyBorder="1" applyAlignment="1">
      <alignment horizontal="center" vertical="center" wrapText="1"/>
    </xf>
    <xf numFmtId="0" fontId="127" fillId="95" borderId="71" xfId="0" applyFont="1" applyFill="1" applyBorder="1" applyAlignment="1" applyProtection="1">
      <alignment horizontal="center" vertical="center" wrapText="1"/>
      <protection locked="0"/>
    </xf>
    <xf numFmtId="185" fontId="11" fillId="95" borderId="48" xfId="58023" applyNumberFormat="1" applyFont="1" applyFill="1" applyBorder="1" applyAlignment="1" applyProtection="1">
      <alignment horizontal="center" vertical="center" wrapText="1"/>
      <protection locked="0"/>
    </xf>
    <xf numFmtId="49" fontId="142" fillId="95" borderId="48" xfId="0" applyNumberFormat="1" applyFont="1" applyFill="1" applyBorder="1" applyAlignment="1" applyProtection="1">
      <alignment horizontal="center" vertical="center" wrapText="1"/>
      <protection locked="0"/>
    </xf>
    <xf numFmtId="0" fontId="140" fillId="95" borderId="48" xfId="0" applyFont="1" applyFill="1" applyBorder="1" applyAlignment="1" applyProtection="1">
      <alignment horizontal="center" vertical="center" wrapText="1"/>
      <protection locked="0"/>
    </xf>
    <xf numFmtId="49" fontId="142" fillId="95" borderId="48" xfId="58023" applyNumberFormat="1" applyFont="1" applyFill="1" applyBorder="1" applyAlignment="1" applyProtection="1">
      <alignment horizontal="center" vertical="center" wrapText="1"/>
      <protection locked="0"/>
    </xf>
    <xf numFmtId="1" fontId="142" fillId="95" borderId="48" xfId="58023" applyNumberFormat="1" applyFont="1" applyFill="1" applyBorder="1" applyAlignment="1" applyProtection="1">
      <alignment horizontal="center" vertical="center" wrapText="1"/>
      <protection locked="0"/>
    </xf>
    <xf numFmtId="191" fontId="142" fillId="95" borderId="48" xfId="58023" applyNumberFormat="1" applyFont="1" applyFill="1" applyBorder="1" applyAlignment="1" applyProtection="1">
      <alignment horizontal="center" vertical="center" wrapText="1"/>
      <protection locked="0"/>
    </xf>
    <xf numFmtId="182" fontId="140" fillId="95" borderId="48" xfId="0" applyNumberFormat="1" applyFont="1" applyFill="1" applyBorder="1" applyAlignment="1" applyProtection="1">
      <alignment horizontal="center" vertical="center" wrapText="1"/>
      <protection hidden="1"/>
    </xf>
    <xf numFmtId="191" fontId="140" fillId="95" borderId="48" xfId="0" applyNumberFormat="1" applyFont="1" applyFill="1" applyBorder="1" applyAlignment="1">
      <alignment horizontal="center" vertical="center" wrapText="1"/>
    </xf>
    <xf numFmtId="183" fontId="140" fillId="95" borderId="48" xfId="0" applyNumberFormat="1" applyFont="1" applyFill="1" applyBorder="1" applyAlignment="1" applyProtection="1">
      <alignment horizontal="center" vertical="center" wrapText="1"/>
      <protection hidden="1"/>
    </xf>
    <xf numFmtId="0" fontId="140" fillId="95" borderId="48" xfId="0" applyFont="1" applyFill="1" applyBorder="1" applyAlignment="1">
      <alignment horizontal="center" vertical="center" wrapText="1"/>
    </xf>
    <xf numFmtId="14" fontId="140" fillId="95" borderId="48" xfId="0" applyNumberFormat="1" applyFont="1" applyFill="1" applyBorder="1" applyAlignment="1" applyProtection="1">
      <alignment horizontal="center" vertical="center" wrapText="1"/>
      <protection locked="0"/>
    </xf>
    <xf numFmtId="49" fontId="140" fillId="95" borderId="48" xfId="0" applyNumberFormat="1" applyFont="1" applyFill="1" applyBorder="1" applyAlignment="1">
      <alignment horizontal="center" vertical="center" wrapText="1"/>
    </xf>
    <xf numFmtId="185" fontId="140" fillId="95" borderId="48" xfId="58023" applyNumberFormat="1" applyFont="1" applyFill="1" applyBorder="1" applyAlignment="1" applyProtection="1">
      <alignment horizontal="center" vertical="center" wrapText="1"/>
      <protection locked="0"/>
    </xf>
    <xf numFmtId="14" fontId="11" fillId="95" borderId="48" xfId="58023" applyNumberFormat="1" applyFont="1" applyFill="1" applyBorder="1" applyAlignment="1" applyProtection="1">
      <alignment horizontal="center" vertical="center" wrapText="1"/>
      <protection locked="0"/>
    </xf>
    <xf numFmtId="0" fontId="119" fillId="95" borderId="48" xfId="0" applyFont="1" applyFill="1" applyBorder="1" applyAlignment="1" applyProtection="1">
      <alignment horizontal="center" vertical="center" wrapText="1"/>
      <protection locked="0"/>
    </xf>
    <xf numFmtId="0" fontId="11" fillId="95" borderId="48" xfId="0" applyFont="1" applyFill="1" applyBorder="1" applyAlignment="1">
      <alignment horizontal="center" vertical="center" wrapText="1"/>
    </xf>
    <xf numFmtId="49" fontId="11" fillId="95" borderId="48" xfId="0" applyNumberFormat="1" applyFont="1" applyFill="1" applyBorder="1" applyAlignment="1">
      <alignment horizontal="center" vertical="center" wrapText="1"/>
    </xf>
    <xf numFmtId="1" fontId="11" fillId="95" borderId="48" xfId="58023" applyNumberFormat="1" applyFont="1" applyFill="1" applyBorder="1" applyAlignment="1" applyProtection="1">
      <alignment horizontal="center" vertical="center" wrapText="1"/>
      <protection locked="0"/>
    </xf>
    <xf numFmtId="0" fontId="125" fillId="0" borderId="0" xfId="0" applyFont="1" applyAlignment="1">
      <alignment horizontal="center"/>
    </xf>
    <xf numFmtId="0" fontId="125" fillId="93" borderId="0" xfId="0" applyFont="1" applyFill="1" applyAlignment="1">
      <alignment horizontal="center"/>
    </xf>
    <xf numFmtId="49" fontId="11" fillId="0" borderId="38" xfId="58023" applyNumberFormat="1" applyFont="1" applyBorder="1" applyAlignment="1" applyProtection="1">
      <alignment horizontal="center" vertical="top" wrapText="1"/>
      <protection locked="0"/>
    </xf>
    <xf numFmtId="49" fontId="11" fillId="0" borderId="46" xfId="58023" applyNumberFormat="1" applyFont="1" applyBorder="1" applyAlignment="1" applyProtection="1">
      <alignment horizontal="center" vertical="top" wrapText="1"/>
      <protection locked="0"/>
    </xf>
    <xf numFmtId="49" fontId="11" fillId="0" borderId="47" xfId="58023" applyNumberFormat="1" applyFont="1" applyBorder="1" applyAlignment="1" applyProtection="1">
      <alignment horizontal="center" vertical="top" wrapText="1"/>
      <protection locked="0"/>
    </xf>
    <xf numFmtId="49" fontId="11" fillId="0" borderId="39" xfId="58023" applyNumberFormat="1" applyFont="1" applyBorder="1" applyAlignment="1" applyProtection="1">
      <alignment horizontal="center" vertical="top" wrapText="1"/>
      <protection locked="0"/>
    </xf>
    <xf numFmtId="49" fontId="11" fillId="0" borderId="40" xfId="58023" applyNumberFormat="1" applyFont="1" applyBorder="1" applyAlignment="1" applyProtection="1">
      <alignment horizontal="center" vertical="top" wrapText="1"/>
      <protection locked="0"/>
    </xf>
    <xf numFmtId="4" fontId="11" fillId="93" borderId="38" xfId="58023" applyNumberFormat="1" applyFont="1" applyFill="1" applyBorder="1" applyAlignment="1" applyProtection="1">
      <alignment horizontal="center" vertical="top" wrapText="1"/>
      <protection locked="0"/>
    </xf>
    <xf numFmtId="4" fontId="11" fillId="93" borderId="46" xfId="58023" applyNumberFormat="1" applyFont="1" applyFill="1" applyBorder="1" applyAlignment="1" applyProtection="1">
      <alignment horizontal="center" vertical="top" wrapText="1"/>
      <protection locked="0"/>
    </xf>
    <xf numFmtId="4" fontId="11" fillId="93" borderId="47" xfId="58023" applyNumberFormat="1" applyFont="1" applyFill="1" applyBorder="1" applyAlignment="1" applyProtection="1">
      <alignment horizontal="center" vertical="top" wrapText="1"/>
      <protection locked="0"/>
    </xf>
    <xf numFmtId="4" fontId="11" fillId="0" borderId="38" xfId="58023" applyNumberFormat="1" applyFont="1" applyBorder="1" applyAlignment="1" applyProtection="1">
      <alignment horizontal="center" vertical="top" wrapText="1"/>
      <protection locked="0"/>
    </xf>
    <xf numFmtId="4" fontId="11" fillId="0" borderId="46" xfId="58023" applyNumberFormat="1" applyFont="1" applyBorder="1" applyAlignment="1" applyProtection="1">
      <alignment horizontal="center" vertical="top" wrapText="1"/>
      <protection locked="0"/>
    </xf>
    <xf numFmtId="4" fontId="11" fillId="0" borderId="47" xfId="58023" applyNumberFormat="1" applyFont="1" applyBorder="1" applyAlignment="1" applyProtection="1">
      <alignment horizontal="center" vertical="top" wrapText="1"/>
      <protection locked="0"/>
    </xf>
    <xf numFmtId="4" fontId="11" fillId="0" borderId="41" xfId="58023" applyNumberFormat="1" applyFont="1" applyBorder="1" applyAlignment="1" applyProtection="1">
      <alignment horizontal="center" vertical="center" wrapText="1"/>
      <protection locked="0"/>
    </xf>
    <xf numFmtId="4" fontId="11" fillId="0" borderId="42" xfId="58023" applyNumberFormat="1" applyFont="1" applyBorder="1" applyAlignment="1" applyProtection="1">
      <alignment horizontal="center" vertical="center" wrapText="1"/>
      <protection locked="0"/>
    </xf>
    <xf numFmtId="4" fontId="11" fillId="0" borderId="43" xfId="58023" applyNumberFormat="1" applyFont="1" applyBorder="1" applyAlignment="1" applyProtection="1">
      <alignment horizontal="center" vertical="center" wrapText="1"/>
      <protection locked="0"/>
    </xf>
    <xf numFmtId="4" fontId="11" fillId="0" borderId="45" xfId="58023" applyNumberFormat="1" applyFont="1" applyBorder="1" applyAlignment="1" applyProtection="1">
      <alignment horizontal="center" vertical="center" wrapText="1"/>
      <protection locked="0"/>
    </xf>
    <xf numFmtId="4" fontId="11" fillId="0" borderId="0" xfId="58023" applyNumberFormat="1" applyFont="1" applyAlignment="1" applyProtection="1">
      <alignment horizontal="center" vertical="center" wrapText="1"/>
      <protection locked="0"/>
    </xf>
    <xf numFmtId="4" fontId="11" fillId="0" borderId="33" xfId="58023" applyNumberFormat="1" applyFont="1" applyBorder="1" applyAlignment="1" applyProtection="1">
      <alignment horizontal="center" vertical="center" wrapText="1"/>
      <protection locked="0"/>
    </xf>
    <xf numFmtId="192" fontId="11" fillId="0" borderId="4" xfId="58023" applyNumberFormat="1" applyFont="1" applyBorder="1" applyAlignment="1" applyProtection="1">
      <alignment horizontal="center" vertical="top" wrapText="1"/>
      <protection locked="0"/>
    </xf>
    <xf numFmtId="49" fontId="11" fillId="0" borderId="44" xfId="58023" applyNumberFormat="1" applyFont="1" applyBorder="1" applyAlignment="1" applyProtection="1">
      <alignment horizontal="center" vertical="top" wrapText="1"/>
      <protection locked="0"/>
    </xf>
    <xf numFmtId="49" fontId="11" fillId="0" borderId="39" xfId="0" applyNumberFormat="1" applyFont="1" applyBorder="1" applyAlignment="1" applyProtection="1">
      <alignment horizontal="center" vertical="top" wrapText="1"/>
      <protection locked="0"/>
    </xf>
    <xf numFmtId="49" fontId="11" fillId="0" borderId="44" xfId="0" applyNumberFormat="1" applyFont="1" applyBorder="1" applyAlignment="1" applyProtection="1">
      <alignment horizontal="center" vertical="top" wrapText="1"/>
      <protection locked="0"/>
    </xf>
    <xf numFmtId="49" fontId="11" fillId="0" borderId="40" xfId="0" applyNumberFormat="1" applyFont="1" applyBorder="1" applyAlignment="1" applyProtection="1">
      <alignment horizontal="center" vertical="top" wrapText="1"/>
      <protection locked="0"/>
    </xf>
    <xf numFmtId="193" fontId="11" fillId="0" borderId="38" xfId="0" applyNumberFormat="1" applyFont="1" applyBorder="1" applyAlignment="1" applyProtection="1">
      <alignment horizontal="center" vertical="center" wrapText="1"/>
      <protection locked="0"/>
    </xf>
    <xf numFmtId="193" fontId="11" fillId="0" borderId="46" xfId="0" applyNumberFormat="1" applyFont="1" applyBorder="1" applyAlignment="1" applyProtection="1">
      <alignment horizontal="center" vertical="center" wrapText="1"/>
      <protection locked="0"/>
    </xf>
    <xf numFmtId="193" fontId="11" fillId="0" borderId="47" xfId="0" applyNumberFormat="1" applyFont="1" applyBorder="1" applyAlignment="1" applyProtection="1">
      <alignment horizontal="center" vertical="center" wrapText="1"/>
      <protection locked="0"/>
    </xf>
    <xf numFmtId="49" fontId="123" fillId="0" borderId="45" xfId="0" applyNumberFormat="1" applyFont="1" applyBorder="1" applyAlignment="1">
      <alignment horizontal="center" vertical="center" wrapText="1"/>
    </xf>
    <xf numFmtId="194" fontId="11" fillId="0" borderId="38" xfId="58023" applyNumberFormat="1" applyFont="1" applyBorder="1" applyAlignment="1" applyProtection="1">
      <alignment horizontal="center" vertical="top" wrapText="1"/>
      <protection locked="0"/>
    </xf>
    <xf numFmtId="194" fontId="11" fillId="0" borderId="47" xfId="58023" applyNumberFormat="1" applyFont="1" applyBorder="1" applyAlignment="1" applyProtection="1">
      <alignment horizontal="center" vertical="top" wrapText="1"/>
      <protection locked="0"/>
    </xf>
    <xf numFmtId="193" fontId="11" fillId="0" borderId="38" xfId="0" applyNumberFormat="1" applyFont="1" applyBorder="1" applyAlignment="1" applyProtection="1">
      <alignment horizontal="center" vertical="top" wrapText="1"/>
      <protection locked="0"/>
    </xf>
    <xf numFmtId="193" fontId="11" fillId="0" borderId="47" xfId="0" applyNumberFormat="1" applyFont="1" applyBorder="1" applyAlignment="1" applyProtection="1">
      <alignment horizontal="center" vertical="top" wrapText="1"/>
      <protection locked="0"/>
    </xf>
    <xf numFmtId="193" fontId="11" fillId="93" borderId="38" xfId="0" applyNumberFormat="1" applyFont="1" applyFill="1" applyBorder="1" applyAlignment="1" applyProtection="1">
      <alignment horizontal="center" vertical="top" wrapText="1"/>
      <protection locked="0"/>
    </xf>
    <xf numFmtId="193" fontId="11" fillId="93" borderId="47" xfId="0" applyNumberFormat="1" applyFont="1" applyFill="1" applyBorder="1" applyAlignment="1" applyProtection="1">
      <alignment horizontal="center" vertical="top" wrapText="1"/>
      <protection locked="0"/>
    </xf>
    <xf numFmtId="193" fontId="11" fillId="0" borderId="38" xfId="60254" applyNumberFormat="1" applyFont="1" applyBorder="1" applyAlignment="1" applyProtection="1">
      <alignment horizontal="center" vertical="top" wrapText="1"/>
      <protection locked="0"/>
    </xf>
    <xf numFmtId="193" fontId="11" fillId="0" borderId="47" xfId="60254" applyNumberFormat="1" applyFont="1" applyBorder="1" applyAlignment="1" applyProtection="1">
      <alignment horizontal="center" vertical="top" wrapText="1"/>
      <protection locked="0"/>
    </xf>
    <xf numFmtId="1" fontId="11" fillId="95" borderId="48" xfId="58023" applyNumberFormat="1" applyFont="1" applyFill="1" applyBorder="1" applyAlignment="1" applyProtection="1">
      <alignment horizontal="center" vertical="center" wrapText="1"/>
      <protection locked="0"/>
    </xf>
    <xf numFmtId="1" fontId="11" fillId="93" borderId="48" xfId="58023" applyNumberFormat="1" applyFont="1" applyFill="1" applyBorder="1" applyAlignment="1" applyProtection="1">
      <alignment horizontal="center" vertical="center" wrapText="1"/>
      <protection locked="0"/>
    </xf>
    <xf numFmtId="0" fontId="119" fillId="95" borderId="48" xfId="0" applyFont="1" applyFill="1" applyBorder="1" applyAlignment="1" applyProtection="1">
      <alignment horizontal="center" vertical="center" wrapText="1"/>
      <protection locked="0"/>
    </xf>
    <xf numFmtId="0" fontId="119" fillId="93" borderId="48" xfId="0" applyFont="1" applyFill="1" applyBorder="1" applyAlignment="1" applyProtection="1">
      <alignment horizontal="center" vertical="center" wrapText="1"/>
      <protection locked="0"/>
    </xf>
    <xf numFmtId="0" fontId="11" fillId="95" borderId="48" xfId="0" applyFont="1" applyFill="1" applyBorder="1" applyAlignment="1">
      <alignment horizontal="center" vertical="center" wrapText="1"/>
    </xf>
    <xf numFmtId="0" fontId="11" fillId="93" borderId="48" xfId="0" applyFont="1" applyFill="1" applyBorder="1" applyAlignment="1">
      <alignment horizontal="center" vertical="center" wrapText="1"/>
    </xf>
    <xf numFmtId="49" fontId="11" fillId="95" borderId="48" xfId="0" applyNumberFormat="1" applyFont="1" applyFill="1" applyBorder="1" applyAlignment="1">
      <alignment horizontal="center" vertical="center" wrapText="1"/>
    </xf>
    <xf numFmtId="49" fontId="11" fillId="93" borderId="48" xfId="0" applyNumberFormat="1" applyFont="1" applyFill="1" applyBorder="1" applyAlignment="1">
      <alignment horizontal="center" vertical="center" wrapText="1"/>
    </xf>
    <xf numFmtId="49" fontId="119" fillId="93" borderId="48" xfId="0" applyNumberFormat="1" applyFont="1" applyFill="1" applyBorder="1" applyAlignment="1">
      <alignment horizontal="center" vertical="center" wrapText="1"/>
    </xf>
    <xf numFmtId="0" fontId="119" fillId="93" borderId="49" xfId="0" applyFont="1" applyFill="1" applyBorder="1" applyAlignment="1" applyProtection="1">
      <alignment horizontal="center" vertical="center" wrapText="1"/>
      <protection locked="0"/>
    </xf>
    <xf numFmtId="0" fontId="119" fillId="93" borderId="53" xfId="0" applyFont="1" applyFill="1" applyBorder="1" applyAlignment="1" applyProtection="1">
      <alignment horizontal="center" vertical="center" wrapText="1"/>
      <protection locked="0"/>
    </xf>
    <xf numFmtId="0" fontId="11" fillId="93" borderId="48" xfId="0" applyFont="1" applyFill="1" applyBorder="1" applyAlignment="1" applyProtection="1">
      <alignment horizontal="center" vertical="center" wrapText="1"/>
      <protection locked="0"/>
    </xf>
    <xf numFmtId="49" fontId="11" fillId="93" borderId="48" xfId="58023" applyNumberFormat="1" applyFont="1" applyFill="1" applyBorder="1" applyAlignment="1" applyProtection="1">
      <alignment horizontal="center" vertical="center" wrapText="1"/>
      <protection locked="0"/>
    </xf>
    <xf numFmtId="199" fontId="119" fillId="93" borderId="50" xfId="59154" applyNumberFormat="1" applyFont="1" applyFill="1" applyBorder="1" applyAlignment="1" applyProtection="1">
      <alignment horizontal="center" vertical="center" wrapText="1"/>
      <protection hidden="1"/>
    </xf>
    <xf numFmtId="182" fontId="11" fillId="93" borderId="38" xfId="58023" applyNumberFormat="1" applyFont="1" applyFill="1" applyBorder="1" applyAlignment="1" applyProtection="1">
      <alignment horizontal="center" vertical="center" wrapText="1"/>
      <protection locked="0"/>
    </xf>
    <xf numFmtId="182" fontId="11" fillId="93" borderId="46" xfId="58023" applyNumberFormat="1" applyFont="1" applyFill="1" applyBorder="1" applyAlignment="1" applyProtection="1">
      <alignment horizontal="center" vertical="center" wrapText="1"/>
      <protection locked="0"/>
    </xf>
    <xf numFmtId="182" fontId="11" fillId="93" borderId="47" xfId="58023" applyNumberFormat="1" applyFont="1" applyFill="1" applyBorder="1" applyAlignment="1" applyProtection="1">
      <alignment horizontal="center" vertical="center" wrapText="1"/>
      <protection locked="0"/>
    </xf>
    <xf numFmtId="196" fontId="11" fillId="93" borderId="48" xfId="58023" applyNumberFormat="1" applyFont="1" applyFill="1" applyBorder="1" applyAlignment="1" applyProtection="1">
      <alignment horizontal="center" vertical="center" wrapText="1"/>
      <protection locked="0"/>
    </xf>
    <xf numFmtId="197" fontId="119" fillId="93" borderId="48" xfId="0" applyNumberFormat="1" applyFont="1" applyFill="1" applyBorder="1" applyAlignment="1" applyProtection="1">
      <alignment horizontal="center" vertical="center" wrapText="1"/>
      <protection hidden="1"/>
    </xf>
    <xf numFmtId="0" fontId="119" fillId="93" borderId="48" xfId="0" applyFont="1" applyFill="1" applyBorder="1" applyAlignment="1">
      <alignment horizontal="center" vertical="center" wrapText="1"/>
    </xf>
    <xf numFmtId="0" fontId="123" fillId="93" borderId="38" xfId="0" applyFont="1" applyFill="1" applyBorder="1" applyAlignment="1" applyProtection="1">
      <alignment horizontal="center" vertical="center" wrapText="1"/>
      <protection locked="0"/>
    </xf>
    <xf numFmtId="0" fontId="123" fillId="93" borderId="46" xfId="0" applyFont="1" applyFill="1" applyBorder="1" applyAlignment="1" applyProtection="1">
      <alignment horizontal="center" vertical="center" wrapText="1"/>
      <protection locked="0"/>
    </xf>
    <xf numFmtId="0" fontId="123" fillId="93" borderId="47" xfId="0" applyFont="1" applyFill="1" applyBorder="1" applyAlignment="1" applyProtection="1">
      <alignment horizontal="center" vertical="center" wrapText="1"/>
      <protection locked="0"/>
    </xf>
    <xf numFmtId="14" fontId="127" fillId="95" borderId="38" xfId="58023" applyNumberFormat="1" applyFont="1" applyFill="1" applyBorder="1" applyAlignment="1" applyProtection="1">
      <alignment horizontal="center" vertical="center" wrapText="1"/>
      <protection locked="0"/>
    </xf>
    <xf numFmtId="14" fontId="127" fillId="93" borderId="46" xfId="58023" applyNumberFormat="1" applyFont="1" applyFill="1" applyBorder="1" applyAlignment="1" applyProtection="1">
      <alignment horizontal="center" vertical="center" wrapText="1"/>
      <protection locked="0"/>
    </xf>
    <xf numFmtId="14" fontId="127" fillId="93" borderId="47" xfId="58023" applyNumberFormat="1" applyFont="1" applyFill="1" applyBorder="1" applyAlignment="1" applyProtection="1">
      <alignment horizontal="center" vertical="center" wrapText="1"/>
      <protection locked="0"/>
    </xf>
    <xf numFmtId="14" fontId="127" fillId="93" borderId="38" xfId="58023" applyNumberFormat="1" applyFont="1" applyFill="1" applyBorder="1" applyAlignment="1" applyProtection="1">
      <alignment horizontal="center" vertical="center" wrapText="1"/>
      <protection locked="0"/>
    </xf>
    <xf numFmtId="0" fontId="123" fillId="93" borderId="38" xfId="0" applyFont="1" applyFill="1" applyBorder="1" applyAlignment="1">
      <alignment horizontal="center" vertical="center"/>
    </xf>
    <xf numFmtId="0" fontId="123" fillId="93" borderId="46" xfId="0" applyFont="1" applyFill="1" applyBorder="1" applyAlignment="1">
      <alignment horizontal="center" vertical="center"/>
    </xf>
    <xf numFmtId="0" fontId="123" fillId="93" borderId="47" xfId="0" applyFont="1" applyFill="1" applyBorder="1" applyAlignment="1">
      <alignment horizontal="center" vertical="center"/>
    </xf>
    <xf numFmtId="0" fontId="123" fillId="93" borderId="38" xfId="0" applyFont="1" applyFill="1" applyBorder="1" applyAlignment="1" applyProtection="1">
      <alignment horizontal="center" vertical="center" wrapText="1"/>
    </xf>
    <xf numFmtId="0" fontId="123" fillId="93" borderId="46" xfId="0" applyFont="1" applyFill="1" applyBorder="1" applyAlignment="1" applyProtection="1">
      <alignment horizontal="center" vertical="center" wrapText="1"/>
    </xf>
    <xf numFmtId="0" fontId="123" fillId="93" borderId="47" xfId="0" applyFont="1" applyFill="1" applyBorder="1" applyAlignment="1" applyProtection="1">
      <alignment horizontal="center" vertical="center" wrapText="1"/>
    </xf>
    <xf numFmtId="49" fontId="123" fillId="93" borderId="38" xfId="0" applyNumberFormat="1" applyFont="1" applyFill="1" applyBorder="1" applyAlignment="1">
      <alignment horizontal="center" vertical="center" wrapText="1"/>
    </xf>
    <xf numFmtId="49" fontId="123" fillId="93" borderId="46" xfId="0" applyNumberFormat="1" applyFont="1" applyFill="1" applyBorder="1" applyAlignment="1">
      <alignment horizontal="center" vertical="center" wrapText="1"/>
    </xf>
    <xf numFmtId="49" fontId="123" fillId="93" borderId="47" xfId="0" applyNumberFormat="1" applyFont="1" applyFill="1" applyBorder="1" applyAlignment="1">
      <alignment horizontal="center" vertical="center" wrapText="1"/>
    </xf>
    <xf numFmtId="49" fontId="123" fillId="93" borderId="4" xfId="0" applyNumberFormat="1" applyFont="1" applyFill="1" applyBorder="1" applyAlignment="1">
      <alignment horizontal="center" vertical="center" wrapText="1"/>
    </xf>
    <xf numFmtId="14" fontId="123" fillId="93" borderId="4" xfId="0" applyNumberFormat="1" applyFont="1" applyFill="1" applyBorder="1" applyAlignment="1" applyProtection="1">
      <alignment horizontal="center" vertical="center" wrapText="1"/>
      <protection locked="0"/>
    </xf>
    <xf numFmtId="0" fontId="105" fillId="93" borderId="4" xfId="0" applyFont="1" applyFill="1" applyBorder="1" applyAlignment="1" applyProtection="1">
      <alignment horizontal="center" vertical="center" wrapText="1"/>
      <protection locked="0"/>
    </xf>
    <xf numFmtId="0" fontId="123" fillId="93" borderId="4" xfId="0" applyFont="1" applyFill="1" applyBorder="1" applyAlignment="1">
      <alignment horizontal="center" vertical="center"/>
    </xf>
    <xf numFmtId="0" fontId="119" fillId="93" borderId="4" xfId="0" applyFont="1" applyFill="1" applyBorder="1" applyAlignment="1" applyProtection="1">
      <alignment horizontal="center" vertical="center" wrapText="1"/>
      <protection locked="0"/>
    </xf>
    <xf numFmtId="0" fontId="119" fillId="94" borderId="49" xfId="0" applyFont="1" applyFill="1" applyBorder="1" applyAlignment="1" applyProtection="1">
      <alignment horizontal="center" vertical="center" wrapText="1"/>
      <protection locked="0"/>
    </xf>
    <xf numFmtId="0" fontId="119" fillId="93" borderId="56" xfId="0" applyFont="1" applyFill="1" applyBorder="1" applyAlignment="1" applyProtection="1">
      <alignment horizontal="center" vertical="center" wrapText="1"/>
      <protection locked="0"/>
    </xf>
    <xf numFmtId="49" fontId="119" fillId="94" borderId="52" xfId="0" applyNumberFormat="1" applyFont="1" applyFill="1" applyBorder="1" applyAlignment="1">
      <alignment horizontal="center" vertical="center" wrapText="1"/>
    </xf>
    <xf numFmtId="49" fontId="119" fillId="93" borderId="52" xfId="0" applyNumberFormat="1" applyFont="1" applyFill="1" applyBorder="1" applyAlignment="1">
      <alignment horizontal="center" vertical="center" wrapText="1"/>
    </xf>
    <xf numFmtId="0" fontId="119" fillId="94" borderId="48" xfId="0" applyFont="1" applyFill="1" applyBorder="1" applyAlignment="1" applyProtection="1">
      <alignment horizontal="center" vertical="center" wrapText="1"/>
      <protection locked="0"/>
    </xf>
    <xf numFmtId="49" fontId="119" fillId="93" borderId="48" xfId="0" applyNumberFormat="1" applyFont="1" applyFill="1" applyBorder="1" applyAlignment="1" applyProtection="1">
      <alignment horizontal="center" vertical="center" wrapText="1"/>
      <protection locked="0"/>
    </xf>
    <xf numFmtId="199" fontId="119" fillId="93" borderId="49" xfId="0" applyNumberFormat="1" applyFont="1" applyFill="1" applyBorder="1" applyAlignment="1" applyProtection="1">
      <alignment horizontal="center" vertical="center" wrapText="1"/>
      <protection hidden="1"/>
    </xf>
    <xf numFmtId="199" fontId="119" fillId="93" borderId="53" xfId="0" applyNumberFormat="1" applyFont="1" applyFill="1" applyBorder="1" applyAlignment="1" applyProtection="1">
      <alignment horizontal="center" vertical="center" wrapText="1"/>
      <protection hidden="1"/>
    </xf>
    <xf numFmtId="199" fontId="119" fillId="93" borderId="56" xfId="0" applyNumberFormat="1" applyFont="1" applyFill="1" applyBorder="1" applyAlignment="1" applyProtection="1">
      <alignment horizontal="center" vertical="center" wrapText="1"/>
      <protection hidden="1"/>
    </xf>
    <xf numFmtId="197" fontId="119" fillId="93" borderId="49" xfId="0" applyNumberFormat="1" applyFont="1" applyFill="1" applyBorder="1" applyAlignment="1" applyProtection="1">
      <alignment horizontal="center" vertical="center" wrapText="1"/>
      <protection hidden="1"/>
    </xf>
    <xf numFmtId="197" fontId="119" fillId="93" borderId="53" xfId="0" applyNumberFormat="1" applyFont="1" applyFill="1" applyBorder="1" applyAlignment="1" applyProtection="1">
      <alignment horizontal="center" vertical="center" wrapText="1"/>
      <protection hidden="1"/>
    </xf>
    <xf numFmtId="197" fontId="119" fillId="93" borderId="56" xfId="0" applyNumberFormat="1" applyFont="1" applyFill="1" applyBorder="1" applyAlignment="1" applyProtection="1">
      <alignment horizontal="center" vertical="center" wrapText="1"/>
      <protection hidden="1"/>
    </xf>
    <xf numFmtId="0" fontId="119" fillId="93" borderId="49" xfId="0" applyFont="1" applyFill="1" applyBorder="1" applyAlignment="1">
      <alignment horizontal="center" vertical="center" wrapText="1"/>
    </xf>
    <xf numFmtId="0" fontId="119" fillId="93" borderId="53" xfId="0" applyFont="1" applyFill="1" applyBorder="1" applyAlignment="1">
      <alignment horizontal="center" vertical="center" wrapText="1"/>
    </xf>
    <xf numFmtId="0" fontId="119" fillId="93" borderId="56" xfId="0" applyFont="1" applyFill="1" applyBorder="1" applyAlignment="1">
      <alignment horizontal="center" vertical="center" wrapText="1"/>
    </xf>
    <xf numFmtId="0" fontId="11" fillId="93" borderId="48" xfId="0" applyFont="1" applyFill="1" applyBorder="1" applyAlignment="1" applyProtection="1">
      <alignment horizontal="center" vertical="center" wrapText="1"/>
    </xf>
    <xf numFmtId="14" fontId="11" fillId="95" borderId="48" xfId="58023" applyNumberFormat="1" applyFont="1" applyFill="1" applyBorder="1" applyAlignment="1" applyProtection="1">
      <alignment horizontal="center" vertical="center" wrapText="1"/>
      <protection locked="0"/>
    </xf>
    <xf numFmtId="14" fontId="11" fillId="93" borderId="48" xfId="58023" applyNumberFormat="1" applyFont="1" applyFill="1" applyBorder="1" applyAlignment="1" applyProtection="1">
      <alignment horizontal="center" vertical="center" wrapText="1"/>
      <protection locked="0"/>
    </xf>
    <xf numFmtId="14" fontId="119" fillId="93" borderId="48" xfId="0" applyNumberFormat="1" applyFont="1" applyFill="1" applyBorder="1" applyAlignment="1" applyProtection="1">
      <alignment horizontal="center" vertical="center" wrapText="1"/>
      <protection locked="0"/>
    </xf>
    <xf numFmtId="196" fontId="119" fillId="95" borderId="49" xfId="0" applyNumberFormat="1" applyFont="1" applyFill="1" applyBorder="1" applyAlignment="1" applyProtection="1">
      <alignment horizontal="center" vertical="center" wrapText="1"/>
      <protection hidden="1"/>
    </xf>
    <xf numFmtId="196" fontId="119" fillId="93" borderId="53" xfId="0" applyNumberFormat="1" applyFont="1" applyFill="1" applyBorder="1" applyAlignment="1" applyProtection="1">
      <alignment horizontal="center" vertical="center" wrapText="1"/>
      <protection hidden="1"/>
    </xf>
    <xf numFmtId="196" fontId="119" fillId="93" borderId="56" xfId="0" applyNumberFormat="1" applyFont="1" applyFill="1" applyBorder="1" applyAlignment="1" applyProtection="1">
      <alignment horizontal="center" vertical="center" wrapText="1"/>
      <protection hidden="1"/>
    </xf>
    <xf numFmtId="0" fontId="119" fillId="95" borderId="49" xfId="0" applyFont="1" applyFill="1" applyBorder="1" applyAlignment="1" applyProtection="1">
      <alignment horizontal="center" vertical="center" wrapText="1"/>
      <protection locked="0"/>
    </xf>
    <xf numFmtId="0" fontId="11" fillId="95" borderId="49" xfId="0" applyFont="1" applyFill="1" applyBorder="1" applyAlignment="1">
      <alignment horizontal="center" vertical="center" wrapText="1"/>
    </xf>
    <xf numFmtId="0" fontId="11" fillId="93" borderId="53" xfId="0" applyFont="1" applyFill="1" applyBorder="1" applyAlignment="1">
      <alignment horizontal="center" vertical="center" wrapText="1"/>
    </xf>
    <xf numFmtId="0" fontId="11" fillId="93" borderId="56" xfId="0" applyFont="1" applyFill="1" applyBorder="1" applyAlignment="1">
      <alignment horizontal="center" vertical="center" wrapText="1"/>
    </xf>
    <xf numFmtId="49" fontId="11" fillId="95" borderId="49" xfId="0" applyNumberFormat="1" applyFont="1" applyFill="1" applyBorder="1" applyAlignment="1">
      <alignment horizontal="center" vertical="center" wrapText="1"/>
    </xf>
    <xf numFmtId="49" fontId="11" fillId="93" borderId="53" xfId="0" applyNumberFormat="1" applyFont="1" applyFill="1" applyBorder="1" applyAlignment="1">
      <alignment horizontal="center" vertical="center" wrapText="1"/>
    </xf>
    <xf numFmtId="49" fontId="11" fillId="93" borderId="56" xfId="0" applyNumberFormat="1" applyFont="1" applyFill="1" applyBorder="1" applyAlignment="1">
      <alignment horizontal="center" vertical="center" wrapText="1"/>
    </xf>
    <xf numFmtId="199" fontId="119" fillId="93" borderId="48" xfId="0" applyNumberFormat="1" applyFont="1" applyFill="1" applyBorder="1" applyAlignment="1" applyProtection="1">
      <alignment horizontal="center" vertical="center" wrapText="1"/>
      <protection hidden="1"/>
    </xf>
    <xf numFmtId="201" fontId="119" fillId="93" borderId="49" xfId="0" applyNumberFormat="1" applyFont="1" applyFill="1" applyBorder="1" applyAlignment="1" applyProtection="1">
      <alignment horizontal="center" vertical="center" wrapText="1"/>
      <protection hidden="1"/>
    </xf>
    <xf numFmtId="201" fontId="119" fillId="93" borderId="53" xfId="0" applyNumberFormat="1" applyFont="1" applyFill="1" applyBorder="1" applyAlignment="1" applyProtection="1">
      <alignment horizontal="center" vertical="center" wrapText="1"/>
      <protection hidden="1"/>
    </xf>
    <xf numFmtId="201" fontId="119" fillId="93" borderId="56" xfId="0" applyNumberFormat="1" applyFont="1" applyFill="1" applyBorder="1" applyAlignment="1" applyProtection="1">
      <alignment horizontal="center" vertical="center" wrapText="1"/>
      <protection hidden="1"/>
    </xf>
    <xf numFmtId="0" fontId="11" fillId="93" borderId="49" xfId="0" applyFont="1" applyFill="1" applyBorder="1" applyAlignment="1">
      <alignment horizontal="center" vertical="center" wrapText="1"/>
    </xf>
    <xf numFmtId="14" fontId="11" fillId="95" borderId="49" xfId="58023" applyNumberFormat="1" applyFont="1" applyFill="1" applyBorder="1" applyAlignment="1" applyProtection="1">
      <alignment horizontal="center" vertical="center" wrapText="1"/>
      <protection locked="0"/>
    </xf>
    <xf numFmtId="14" fontId="11" fillId="93" borderId="53" xfId="58023" applyNumberFormat="1" applyFont="1" applyFill="1" applyBorder="1" applyAlignment="1" applyProtection="1">
      <alignment horizontal="center" vertical="center" wrapText="1"/>
      <protection locked="0"/>
    </xf>
    <xf numFmtId="14" fontId="11" fillId="93" borderId="56" xfId="58023" applyNumberFormat="1" applyFont="1" applyFill="1" applyBorder="1" applyAlignment="1" applyProtection="1">
      <alignment horizontal="center" vertical="center" wrapText="1"/>
      <protection locked="0"/>
    </xf>
    <xf numFmtId="14" fontId="119" fillId="93" borderId="49" xfId="0" applyNumberFormat="1" applyFont="1" applyFill="1" applyBorder="1" applyAlignment="1" applyProtection="1">
      <alignment horizontal="center" vertical="center" wrapText="1"/>
      <protection locked="0"/>
    </xf>
    <xf numFmtId="14" fontId="119" fillId="93" borderId="53" xfId="0" applyNumberFormat="1" applyFont="1" applyFill="1" applyBorder="1" applyAlignment="1" applyProtection="1">
      <alignment horizontal="center" vertical="center" wrapText="1"/>
      <protection locked="0"/>
    </xf>
    <xf numFmtId="14" fontId="119" fillId="93" borderId="56" xfId="0" applyNumberFormat="1" applyFont="1" applyFill="1" applyBorder="1" applyAlignment="1" applyProtection="1">
      <alignment horizontal="center" vertical="center" wrapText="1"/>
      <protection locked="0"/>
    </xf>
    <xf numFmtId="49" fontId="122" fillId="94" borderId="0" xfId="0" applyNumberFormat="1" applyFont="1" applyFill="1" applyAlignment="1">
      <alignment horizontal="center" vertical="center"/>
    </xf>
    <xf numFmtId="173" fontId="119" fillId="94" borderId="49" xfId="59154" applyNumberFormat="1" applyFont="1" applyFill="1" applyBorder="1" applyAlignment="1" applyProtection="1">
      <alignment horizontal="center" vertical="center" wrapText="1"/>
      <protection locked="0"/>
    </xf>
    <xf numFmtId="173" fontId="119" fillId="93" borderId="53" xfId="59154" applyNumberFormat="1" applyFont="1" applyFill="1" applyBorder="1" applyAlignment="1" applyProtection="1">
      <alignment horizontal="center" vertical="center" wrapText="1"/>
      <protection locked="0"/>
    </xf>
    <xf numFmtId="173" fontId="119" fillId="93" borderId="56" xfId="59154" applyNumberFormat="1" applyFont="1" applyFill="1" applyBorder="1" applyAlignment="1" applyProtection="1">
      <alignment horizontal="center" vertical="center" wrapText="1"/>
      <protection locked="0"/>
    </xf>
    <xf numFmtId="16" fontId="139" fillId="0" borderId="38" xfId="0" applyNumberFormat="1" applyFont="1" applyBorder="1" applyAlignment="1" applyProtection="1">
      <alignment horizontal="center" vertical="center" wrapText="1"/>
      <protection locked="0"/>
    </xf>
    <xf numFmtId="16" fontId="139" fillId="0" borderId="46" xfId="0" applyNumberFormat="1" applyFont="1" applyBorder="1" applyAlignment="1" applyProtection="1">
      <alignment horizontal="center" vertical="center" wrapText="1"/>
      <protection locked="0"/>
    </xf>
    <xf numFmtId="16" fontId="139" fillId="0" borderId="47" xfId="0" applyNumberFormat="1" applyFont="1" applyBorder="1" applyAlignment="1" applyProtection="1">
      <alignment horizontal="center" vertical="center" wrapText="1"/>
      <protection locked="0"/>
    </xf>
    <xf numFmtId="0" fontId="139" fillId="0" borderId="38" xfId="0" applyFont="1" applyBorder="1" applyAlignment="1" applyProtection="1">
      <alignment horizontal="center" vertical="center" wrapText="1"/>
      <protection locked="0"/>
    </xf>
    <xf numFmtId="0" fontId="139" fillId="0" borderId="46" xfId="0" applyFont="1" applyBorder="1" applyAlignment="1" applyProtection="1">
      <alignment horizontal="center" vertical="center" wrapText="1"/>
      <protection locked="0"/>
    </xf>
    <xf numFmtId="0" fontId="139" fillId="0" borderId="47" xfId="0" applyFont="1" applyBorder="1" applyAlignment="1" applyProtection="1">
      <alignment horizontal="center" vertical="center" wrapText="1"/>
      <protection locked="0"/>
    </xf>
    <xf numFmtId="0" fontId="139" fillId="99" borderId="38" xfId="0" applyFont="1" applyFill="1" applyBorder="1" applyAlignment="1" applyProtection="1">
      <alignment horizontal="center" vertical="center" wrapText="1"/>
      <protection locked="0"/>
    </xf>
    <xf numFmtId="0" fontId="139" fillId="99" borderId="46" xfId="0" applyFont="1" applyFill="1" applyBorder="1" applyAlignment="1" applyProtection="1">
      <alignment horizontal="center" vertical="center" wrapText="1"/>
      <protection locked="0"/>
    </xf>
    <xf numFmtId="0" fontId="139" fillId="99" borderId="47" xfId="0" applyFont="1" applyFill="1" applyBorder="1" applyAlignment="1" applyProtection="1">
      <alignment horizontal="center" vertical="center" wrapText="1"/>
      <protection locked="0"/>
    </xf>
    <xf numFmtId="182" fontId="140" fillId="99" borderId="38" xfId="59154" applyNumberFormat="1" applyFont="1" applyFill="1" applyBorder="1" applyAlignment="1">
      <alignment horizontal="center" vertical="center"/>
    </xf>
    <xf numFmtId="182" fontId="140" fillId="99" borderId="46" xfId="59154" applyNumberFormat="1" applyFont="1" applyFill="1" applyBorder="1" applyAlignment="1">
      <alignment horizontal="center" vertical="center"/>
    </xf>
    <xf numFmtId="182" fontId="140" fillId="99" borderId="47" xfId="59154" applyNumberFormat="1" applyFont="1" applyFill="1" applyBorder="1" applyAlignment="1">
      <alignment horizontal="center" vertical="center"/>
    </xf>
    <xf numFmtId="200" fontId="139" fillId="99" borderId="38" xfId="59154" applyNumberFormat="1" applyFont="1" applyFill="1" applyBorder="1" applyAlignment="1" applyProtection="1">
      <alignment horizontal="center" vertical="center" wrapText="1"/>
      <protection hidden="1"/>
    </xf>
    <xf numFmtId="200" fontId="139" fillId="99" borderId="46" xfId="59154" applyNumberFormat="1" applyFont="1" applyFill="1" applyBorder="1" applyAlignment="1" applyProtection="1">
      <alignment horizontal="center" vertical="center" wrapText="1"/>
      <protection hidden="1"/>
    </xf>
    <xf numFmtId="200" fontId="139" fillId="99" borderId="47" xfId="59154" applyNumberFormat="1" applyFont="1" applyFill="1" applyBorder="1" applyAlignment="1" applyProtection="1">
      <alignment horizontal="center" vertical="center" wrapText="1"/>
      <protection hidden="1"/>
    </xf>
    <xf numFmtId="14" fontId="139" fillId="0" borderId="38" xfId="0" applyNumberFormat="1" applyFont="1" applyBorder="1" applyAlignment="1" applyProtection="1">
      <alignment horizontal="center" vertical="center" wrapText="1"/>
      <protection locked="0"/>
    </xf>
    <xf numFmtId="14" fontId="139" fillId="0" borderId="46" xfId="0" applyNumberFormat="1" applyFont="1" applyBorder="1" applyAlignment="1" applyProtection="1">
      <alignment horizontal="center" vertical="center" wrapText="1"/>
      <protection locked="0"/>
    </xf>
    <xf numFmtId="14" fontId="139" fillId="0" borderId="47" xfId="0" applyNumberFormat="1" applyFont="1" applyBorder="1" applyAlignment="1" applyProtection="1">
      <alignment horizontal="center" vertical="center" wrapText="1"/>
      <protection locked="0"/>
    </xf>
    <xf numFmtId="14" fontId="139" fillId="99" borderId="38" xfId="0" applyNumberFormat="1" applyFont="1" applyFill="1" applyBorder="1" applyAlignment="1" applyProtection="1">
      <alignment horizontal="center" vertical="center" wrapText="1"/>
      <protection locked="0"/>
    </xf>
    <xf numFmtId="14" fontId="139" fillId="99" borderId="46" xfId="0" applyNumberFormat="1" applyFont="1" applyFill="1" applyBorder="1" applyAlignment="1" applyProtection="1">
      <alignment horizontal="center" vertical="center" wrapText="1"/>
      <protection locked="0"/>
    </xf>
    <xf numFmtId="14" fontId="139" fillId="99" borderId="47" xfId="0" applyNumberFormat="1" applyFont="1" applyFill="1" applyBorder="1" applyAlignment="1" applyProtection="1">
      <alignment horizontal="center" vertical="center" wrapText="1"/>
      <protection locked="0"/>
    </xf>
    <xf numFmtId="14" fontId="139" fillId="0" borderId="38" xfId="0" applyNumberFormat="1" applyFont="1" applyBorder="1" applyAlignment="1" applyProtection="1">
      <alignment horizontal="center" vertical="center"/>
      <protection locked="0"/>
    </xf>
    <xf numFmtId="14" fontId="139" fillId="0" borderId="46" xfId="0" applyNumberFormat="1" applyFont="1" applyBorder="1" applyAlignment="1" applyProtection="1">
      <alignment horizontal="center" vertical="center"/>
      <protection locked="0"/>
    </xf>
    <xf numFmtId="14" fontId="139" fillId="0" borderId="47" xfId="0" applyNumberFormat="1" applyFont="1" applyBorder="1" applyAlignment="1" applyProtection="1">
      <alignment horizontal="center" vertical="center"/>
      <protection locked="0"/>
    </xf>
    <xf numFmtId="0" fontId="0" fillId="0" borderId="38" xfId="0"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139" fillId="0" borderId="0" xfId="0" applyFont="1" applyAlignment="1" applyProtection="1">
      <alignment horizontal="center" vertical="center" wrapText="1"/>
      <protection locked="0"/>
    </xf>
    <xf numFmtId="0" fontId="139" fillId="0" borderId="68" xfId="0" applyFont="1" applyBorder="1" applyAlignment="1" applyProtection="1">
      <alignment horizontal="center" vertical="center" wrapText="1"/>
      <protection locked="0"/>
    </xf>
    <xf numFmtId="0" fontId="122" fillId="93" borderId="38" xfId="0" applyFont="1" applyFill="1" applyBorder="1" applyAlignment="1">
      <alignment horizontal="center"/>
    </xf>
    <xf numFmtId="0" fontId="122" fillId="93" borderId="46" xfId="0" applyFont="1" applyFill="1" applyBorder="1" applyAlignment="1">
      <alignment horizontal="center"/>
    </xf>
    <xf numFmtId="0" fontId="122" fillId="93" borderId="47" xfId="0" applyFont="1" applyFill="1" applyBorder="1" applyAlignment="1">
      <alignment horizontal="center"/>
    </xf>
    <xf numFmtId="183" fontId="139" fillId="99" borderId="38" xfId="59154" applyNumberFormat="1" applyFont="1" applyFill="1" applyBorder="1" applyAlignment="1" applyProtection="1">
      <alignment horizontal="center" vertical="center" wrapText="1"/>
    </xf>
    <xf numFmtId="183" fontId="139" fillId="99" borderId="46" xfId="59154" applyNumberFormat="1" applyFont="1" applyFill="1" applyBorder="1" applyAlignment="1" applyProtection="1">
      <alignment horizontal="center" vertical="center" wrapText="1"/>
    </xf>
    <xf numFmtId="183" fontId="139" fillId="99" borderId="47" xfId="59154" applyNumberFormat="1" applyFont="1" applyFill="1" applyBorder="1" applyAlignment="1" applyProtection="1">
      <alignment horizontal="center" vertical="center" wrapText="1"/>
    </xf>
    <xf numFmtId="49" fontId="122" fillId="93" borderId="45" xfId="0" applyNumberFormat="1" applyFont="1" applyFill="1" applyBorder="1" applyAlignment="1">
      <alignment horizontal="center" vertical="center"/>
    </xf>
    <xf numFmtId="198" fontId="142" fillId="0" borderId="38" xfId="0" applyNumberFormat="1" applyFont="1" applyBorder="1" applyAlignment="1" applyProtection="1">
      <alignment horizontal="center" vertical="center" wrapText="1"/>
    </xf>
    <xf numFmtId="198" fontId="142" fillId="0" borderId="46" xfId="0" applyNumberFormat="1" applyFont="1" applyBorder="1" applyAlignment="1" applyProtection="1">
      <alignment horizontal="center" vertical="center" wrapText="1"/>
    </xf>
    <xf numFmtId="198" fontId="142" fillId="0" borderId="47" xfId="0" applyNumberFormat="1" applyFont="1" applyBorder="1" applyAlignment="1" applyProtection="1">
      <alignment horizontal="center" vertical="center" wrapText="1"/>
    </xf>
    <xf numFmtId="1" fontId="141" fillId="99" borderId="38" xfId="58023" applyNumberFormat="1" applyFont="1" applyFill="1" applyBorder="1" applyAlignment="1" applyProtection="1">
      <alignment horizontal="center" vertical="center" wrapText="1"/>
      <protection locked="0"/>
    </xf>
    <xf numFmtId="1" fontId="141" fillId="99" borderId="46" xfId="58023" applyNumberFormat="1" applyFont="1" applyFill="1" applyBorder="1" applyAlignment="1" applyProtection="1">
      <alignment horizontal="center" vertical="center" wrapText="1"/>
      <protection locked="0"/>
    </xf>
    <xf numFmtId="1" fontId="141" fillId="99" borderId="47" xfId="58023" applyNumberFormat="1" applyFont="1" applyFill="1" applyBorder="1" applyAlignment="1" applyProtection="1">
      <alignment horizontal="center" vertical="center" wrapText="1"/>
      <protection locked="0"/>
    </xf>
    <xf numFmtId="173" fontId="141" fillId="99" borderId="38" xfId="58023" applyNumberFormat="1" applyFont="1" applyFill="1" applyBorder="1" applyAlignment="1" applyProtection="1">
      <alignment horizontal="center" vertical="center" wrapText="1"/>
      <protection locked="0"/>
    </xf>
    <xf numFmtId="173" fontId="141" fillId="99" borderId="46" xfId="58023" applyNumberFormat="1" applyFont="1" applyFill="1" applyBorder="1" applyAlignment="1" applyProtection="1">
      <alignment horizontal="center" vertical="center" wrapText="1"/>
      <protection locked="0"/>
    </xf>
    <xf numFmtId="173" fontId="141" fillId="99" borderId="47" xfId="58023" applyNumberFormat="1" applyFont="1" applyFill="1" applyBorder="1" applyAlignment="1" applyProtection="1">
      <alignment horizontal="center" vertical="center" wrapText="1"/>
      <protection locked="0"/>
    </xf>
    <xf numFmtId="4" fontId="141" fillId="99" borderId="38" xfId="58023" applyNumberFormat="1" applyFont="1" applyFill="1" applyBorder="1" applyAlignment="1" applyProtection="1">
      <alignment horizontal="center" vertical="center" wrapText="1"/>
      <protection locked="0"/>
    </xf>
    <xf numFmtId="4" fontId="141" fillId="99" borderId="46" xfId="58023" applyNumberFormat="1" applyFont="1" applyFill="1" applyBorder="1" applyAlignment="1" applyProtection="1">
      <alignment horizontal="center" vertical="center" wrapText="1"/>
      <protection locked="0"/>
    </xf>
    <xf numFmtId="4" fontId="141" fillId="99" borderId="47" xfId="58023" applyNumberFormat="1" applyFont="1" applyFill="1" applyBorder="1" applyAlignment="1" applyProtection="1">
      <alignment horizontal="center" vertical="center" wrapText="1"/>
      <protection locked="0"/>
    </xf>
    <xf numFmtId="0" fontId="139" fillId="0" borderId="38" xfId="0" applyFont="1" applyBorder="1" applyAlignment="1" applyProtection="1">
      <alignment horizontal="center" vertical="center" wrapText="1"/>
      <protection hidden="1"/>
    </xf>
    <xf numFmtId="0" fontId="139" fillId="0" borderId="46" xfId="0" applyFont="1" applyBorder="1" applyAlignment="1" applyProtection="1">
      <alignment horizontal="center" vertical="center" wrapText="1"/>
      <protection hidden="1"/>
    </xf>
    <xf numFmtId="0" fontId="139" fillId="0" borderId="47" xfId="0" applyFont="1" applyBorder="1" applyAlignment="1" applyProtection="1">
      <alignment horizontal="center" vertical="center" wrapText="1"/>
      <protection hidden="1"/>
    </xf>
    <xf numFmtId="193" fontId="11" fillId="0" borderId="46" xfId="0" applyNumberFormat="1" applyFont="1" applyBorder="1" applyAlignment="1" applyProtection="1">
      <alignment horizontal="center" vertical="top" wrapText="1"/>
      <protection locked="0"/>
    </xf>
    <xf numFmtId="1" fontId="11" fillId="99" borderId="71" xfId="58023" applyNumberFormat="1" applyFont="1" applyFill="1" applyBorder="1" applyAlignment="1" applyProtection="1">
      <alignment horizontal="center" vertical="center" wrapText="1"/>
      <protection locked="0"/>
    </xf>
    <xf numFmtId="0" fontId="119" fillId="99" borderId="71" xfId="0" applyFont="1" applyFill="1" applyBorder="1" applyAlignment="1" applyProtection="1">
      <alignment horizontal="center" vertical="center" wrapText="1"/>
      <protection locked="0"/>
    </xf>
    <xf numFmtId="0" fontId="11" fillId="99" borderId="71" xfId="0" applyFont="1" applyFill="1" applyBorder="1" applyAlignment="1">
      <alignment horizontal="center" vertical="center" wrapText="1"/>
    </xf>
    <xf numFmtId="49" fontId="11" fillId="99" borderId="71" xfId="0" applyNumberFormat="1" applyFont="1" applyFill="1" applyBorder="1" applyAlignment="1">
      <alignment horizontal="center" vertical="center" wrapText="1"/>
    </xf>
    <xf numFmtId="0" fontId="11" fillId="99" borderId="71" xfId="0" applyFont="1" applyFill="1" applyBorder="1" applyAlignment="1" applyProtection="1">
      <alignment horizontal="center" vertical="center"/>
      <protection locked="0"/>
    </xf>
    <xf numFmtId="49" fontId="11" fillId="99" borderId="71" xfId="58023" applyNumberFormat="1" applyFont="1" applyFill="1" applyBorder="1" applyAlignment="1" applyProtection="1">
      <alignment horizontal="center" vertical="center" wrapText="1"/>
      <protection locked="0"/>
    </xf>
    <xf numFmtId="0" fontId="11" fillId="99" borderId="71" xfId="0" applyFont="1" applyFill="1" applyBorder="1" applyAlignment="1" applyProtection="1">
      <alignment horizontal="center" vertical="center" wrapText="1"/>
      <protection locked="0"/>
    </xf>
    <xf numFmtId="191" fontId="11" fillId="99" borderId="40" xfId="58023" applyNumberFormat="1" applyFont="1" applyFill="1" applyBorder="1" applyAlignment="1" applyProtection="1">
      <alignment horizontal="center" vertical="center" wrapText="1"/>
      <protection locked="0"/>
    </xf>
    <xf numFmtId="191" fontId="11" fillId="99" borderId="71" xfId="58023" applyNumberFormat="1" applyFont="1" applyFill="1" applyBorder="1" applyAlignment="1" applyProtection="1">
      <alignment horizontal="center" vertical="center" wrapText="1"/>
      <protection locked="0"/>
    </xf>
    <xf numFmtId="14" fontId="11" fillId="99" borderId="71" xfId="58023" applyNumberFormat="1" applyFont="1" applyFill="1" applyBorder="1" applyAlignment="1" applyProtection="1">
      <alignment horizontal="center" vertical="center" wrapText="1"/>
      <protection locked="0"/>
    </xf>
    <xf numFmtId="14" fontId="11" fillId="99" borderId="71" xfId="0" applyNumberFormat="1" applyFont="1" applyFill="1" applyBorder="1" applyAlignment="1" applyProtection="1">
      <alignment horizontal="center" vertical="center" wrapText="1"/>
      <protection locked="0"/>
    </xf>
    <xf numFmtId="0" fontId="11" fillId="99" borderId="71" xfId="28700" applyFont="1" applyFill="1" applyBorder="1" applyAlignment="1">
      <alignment horizontal="center" vertical="center"/>
    </xf>
    <xf numFmtId="203" fontId="11" fillId="99" borderId="71" xfId="58023" applyNumberFormat="1" applyFont="1" applyFill="1" applyBorder="1" applyAlignment="1" applyProtection="1">
      <alignment horizontal="center" vertical="center" wrapText="1"/>
      <protection locked="0"/>
    </xf>
    <xf numFmtId="191" fontId="142" fillId="99" borderId="49" xfId="58023" applyNumberFormat="1" applyFont="1" applyFill="1" applyBorder="1" applyAlignment="1" applyProtection="1">
      <alignment horizontal="center" vertical="center" wrapText="1"/>
      <protection locked="0"/>
    </xf>
    <xf numFmtId="183" fontId="140" fillId="99" borderId="49" xfId="0" applyNumberFormat="1" applyFont="1" applyFill="1" applyBorder="1" applyAlignment="1" applyProtection="1">
      <alignment horizontal="center" vertical="center" wrapText="1"/>
      <protection hidden="1"/>
    </xf>
    <xf numFmtId="0" fontId="11" fillId="99" borderId="49" xfId="0" applyFont="1" applyFill="1" applyBorder="1" applyAlignment="1">
      <alignment horizontal="center" vertical="center" wrapText="1"/>
    </xf>
    <xf numFmtId="49" fontId="127" fillId="95" borderId="71" xfId="0" applyNumberFormat="1" applyFont="1" applyFill="1" applyBorder="1" applyAlignment="1">
      <alignment horizontal="center" vertical="center" wrapText="1"/>
    </xf>
    <xf numFmtId="0" fontId="127" fillId="95" borderId="71" xfId="0" applyFont="1" applyFill="1" applyBorder="1" applyAlignment="1" applyProtection="1">
      <alignment horizontal="center" vertical="center"/>
      <protection locked="0"/>
    </xf>
    <xf numFmtId="49" fontId="127" fillId="95" borderId="71" xfId="58023" applyNumberFormat="1" applyFont="1" applyFill="1" applyBorder="1" applyAlignment="1" applyProtection="1">
      <alignment horizontal="center" vertical="center" wrapText="1"/>
      <protection locked="0"/>
    </xf>
    <xf numFmtId="0" fontId="11" fillId="95" borderId="71" xfId="0" applyFont="1" applyFill="1" applyBorder="1" applyAlignment="1">
      <alignment horizontal="center" vertical="center" wrapText="1"/>
    </xf>
    <xf numFmtId="191" fontId="127" fillId="95" borderId="71" xfId="58023" applyNumberFormat="1" applyFont="1" applyFill="1" applyBorder="1" applyAlignment="1" applyProtection="1">
      <alignment horizontal="center" vertical="center" wrapText="1"/>
      <protection locked="0"/>
    </xf>
    <xf numFmtId="182" fontId="127" fillId="95" borderId="71" xfId="58023" applyNumberFormat="1" applyFont="1" applyFill="1" applyBorder="1" applyAlignment="1" applyProtection="1">
      <alignment horizontal="center" vertical="center" wrapText="1"/>
      <protection locked="0"/>
    </xf>
    <xf numFmtId="0" fontId="127" fillId="95" borderId="71" xfId="28700" applyFont="1" applyFill="1" applyBorder="1" applyAlignment="1">
      <alignment horizontal="center" vertical="center"/>
    </xf>
    <xf numFmtId="203" fontId="127" fillId="95" borderId="71" xfId="58023" applyNumberFormat="1" applyFont="1" applyFill="1" applyBorder="1" applyAlignment="1" applyProtection="1">
      <alignment horizontal="center" vertical="center" wrapText="1"/>
      <protection locked="0"/>
    </xf>
    <xf numFmtId="0" fontId="127" fillId="95" borderId="71" xfId="0" applyFont="1" applyFill="1" applyBorder="1" applyAlignment="1" applyProtection="1">
      <alignment horizontal="center" vertical="top"/>
      <protection locked="0"/>
    </xf>
    <xf numFmtId="0" fontId="11" fillId="95" borderId="48" xfId="28700" applyFont="1" applyFill="1" applyBorder="1" applyAlignment="1">
      <alignment horizontal="center" vertical="center" wrapText="1"/>
    </xf>
  </cellXfs>
  <cellStyles count="62013">
    <cellStyle name=" 1" xfId="1"/>
    <cellStyle name=" 1 2" xfId="2"/>
    <cellStyle name="%_Inputs Co" xfId="3"/>
    <cellStyle name="_149_942 - Отчет об исполнении ГКПЗ ОАО АЭК Комиэнерго за 2006 год" xfId="4"/>
    <cellStyle name="_149_942 - Отчет об исполнении ГКПЗ ОАО АЭК Комиэнерго за 2006 год 2" xfId="5"/>
    <cellStyle name="_149_942 - Отчет об исполнении ГКПЗ ОАО АЭК Комиэнерго за 2006 год 2 2" xfId="6"/>
    <cellStyle name="_149_942 - Отчет об исполнении ГКПЗ ОАО АЭК Комиэнерго за 2006 год 3" xfId="7"/>
    <cellStyle name="_Model_RAB_MRSK_svod" xfId="8"/>
    <cellStyle name="_Альбом  от 25.08.06 недействующая редакция" xfId="9"/>
    <cellStyle name="_Альбом  от 25.08.06 недействующая редакция 2" xfId="10"/>
    <cellStyle name="_Альбом бюджетных форм   от 23.08.05" xfId="11"/>
    <cellStyle name="_Альбом бюджетных форм   от 23.08.05 2" xfId="12"/>
    <cellStyle name="_Альбом бюджетных форм   от 25.08.05" xfId="13"/>
    <cellStyle name="_Альбом бюджетных форм   от 25.08.05 2" xfId="14"/>
    <cellStyle name="_Альбом бюджетных форм от 18.07.06" xfId="15"/>
    <cellStyle name="_Альбом бюджетных форм от 18.07.06 2" xfId="16"/>
    <cellStyle name="_АРМ_БП_РСК_V6.1.unprotec" xfId="17"/>
    <cellStyle name="_АРМ_БП_РСК_V6.1.unprotec 2" xfId="18"/>
    <cellStyle name="_Бюджетные формы.Расходы v.3.1" xfId="19"/>
    <cellStyle name="_Бюджетные формы.Расходы v.3.1 2" xfId="20"/>
    <cellStyle name="_Ввод" xfId="21"/>
    <cellStyle name="_Инвест ТЗ" xfId="22"/>
    <cellStyle name="_Инвест ТЗ 2" xfId="23"/>
    <cellStyle name="_Инвест ТЗ АВТОМАТИЗАЦИЯ  1.06.06   Ф" xfId="24"/>
    <cellStyle name="_Инвест ТЗ АВТОМАТИЗАЦИЯ  1.06.06   Ф 2" xfId="25"/>
    <cellStyle name="_Инвест ТЗ АВТОМАТИЗАЦИЯ  31.05.06   Ф нов" xfId="26"/>
    <cellStyle name="_Инвест ТЗ АВТОМАТИЗАЦИЯ  31.05.06   Ф нов 2" xfId="27"/>
    <cellStyle name="_ИСП 2006 свод" xfId="28"/>
    <cellStyle name="_ИСП 2006 свод 2" xfId="29"/>
    <cellStyle name="_ИСП 2006 свод 2 2" xfId="30"/>
    <cellStyle name="_ИСП 2006 свод 3" xfId="31"/>
    <cellStyle name="_Классификаторы" xfId="32"/>
    <cellStyle name="_Классификаторы 2" xfId="33"/>
    <cellStyle name="_классификаторы УБМ (изменения)" xfId="34"/>
    <cellStyle name="_классификаторы УБМ (изменения) 2" xfId="35"/>
    <cellStyle name="_Книга1" xfId="36"/>
    <cellStyle name="_Книга1 2" xfId="37"/>
    <cellStyle name="_Книга1 3" xfId="38"/>
    <cellStyle name="_Книга1_Копия АРМ_БП_РСК_V10 0_20100213" xfId="39"/>
    <cellStyle name="_Книга1_Копия АРМ_БП_РСК_V10 0_20100213 2" xfId="40"/>
    <cellStyle name="_Книга1_Копия АРМ_БП_РСК_V10 0_20100213 3" xfId="41"/>
    <cellStyle name="_Книга3 (8)" xfId="42"/>
    <cellStyle name="_Книга3 (8) 2" xfId="43"/>
    <cellStyle name="_Книга5" xfId="44"/>
    <cellStyle name="_Книга5 2" xfId="45"/>
    <cellStyle name="_МОЭСК корректировка ГКПЗ 2006 обраб" xfId="46"/>
    <cellStyle name="_МОЭСК корректировка ГКПЗ 2006 обраб 2" xfId="47"/>
    <cellStyle name="_МОЭСК корректировка ГКПЗ 2006 обраб 2 2" xfId="48"/>
    <cellStyle name="_МОЭСК корректировка ГКПЗ 2006 обраб 3" xfId="49"/>
    <cellStyle name="_МОЭСК отчет ГД за 2006" xfId="50"/>
    <cellStyle name="_МОЭСК отчет ГД за 2006 2" xfId="51"/>
    <cellStyle name="_МОЭСК отчет ГД за 2006 2 2" xfId="52"/>
    <cellStyle name="_МОЭСК отчет ГД за 2006 3" xfId="53"/>
    <cellStyle name="_МРСК Сибири отчет за 2006" xfId="54"/>
    <cellStyle name="_МРСК Сибири отчет за 2006 2" xfId="55"/>
    <cellStyle name="_МРСК Сибири отчет за 2006 2 2" xfId="56"/>
    <cellStyle name="_МРСК Сибири отчет за 2006 3" xfId="57"/>
    <cellStyle name="_МРСК ЦиСК отчет за 2006" xfId="58"/>
    <cellStyle name="_МРСК ЦиСК отчет за 2006 2" xfId="59"/>
    <cellStyle name="_МРСК ЦиСК отчет за 2006 2 2" xfId="60"/>
    <cellStyle name="_МРСК ЦиСК отчет за 2006 3" xfId="61"/>
    <cellStyle name="_Отчет в МРСК_1149_2006_Псковэнерго (V.3)" xfId="62"/>
    <cellStyle name="_Отчет в МРСК_1149_2006_Псковэнерго (V.3) 2" xfId="63"/>
    <cellStyle name="_Отчет в МРСК_1149_2006_Псковэнерго (V.3) 2 2" xfId="64"/>
    <cellStyle name="_Отчет в МРСК_1149_2006_Псковэнерго (V.3) 3" xfId="65"/>
    <cellStyle name="_Отчет исполнения ГКПЗ за 2006г" xfId="66"/>
    <cellStyle name="_Отчет исполнения ГКПЗ за 2006г 2" xfId="67"/>
    <cellStyle name="_Отчет исполнения ГКПЗ за 2006г 2 2" xfId="68"/>
    <cellStyle name="_Отчет исполнения ГКПЗ за 2006г 3" xfId="69"/>
    <cellStyle name="_Отчет ЛЭ_2006_по форме МРСК" xfId="70"/>
    <cellStyle name="_Отчет ЛЭ_2006_по форме МРСК 2" xfId="71"/>
    <cellStyle name="_Отчет ЛЭ_2006_по форме МРСК 2 2" xfId="72"/>
    <cellStyle name="_Отчет ЛЭ_2006_по форме МРСК 3" xfId="73"/>
    <cellStyle name="_Отчет МРСК С-З за 2006 год" xfId="74"/>
    <cellStyle name="_Отчет МРСК С-З за 2006 год 2" xfId="75"/>
    <cellStyle name="_Отчет МРСК С-З за 2006 год 2 2" xfId="76"/>
    <cellStyle name="_Отчет МРСК С-З за 2006 год 3" xfId="77"/>
    <cellStyle name="_Отчет о выполнении ГКПЗ за 2006" xfId="78"/>
    <cellStyle name="_Отчет о выполнении ГКПЗ за 2006 2" xfId="79"/>
    <cellStyle name="_Отчет о выполнении ГКПЗ за 2006 2 2" xfId="80"/>
    <cellStyle name="_Отчет о выполнении ГКПЗ за 2006 3" xfId="81"/>
    <cellStyle name="_отчет об исполнении ГКПЗ ОАО Колэнерго(МРСК) 2006г." xfId="82"/>
    <cellStyle name="_отчет об исполнении ГКПЗ ОАО Колэнерго(МРСК) 2006г. 2" xfId="83"/>
    <cellStyle name="_отчет об исполнении ГКПЗ ОАО Колэнерго(МРСК) 2006г. 2 2" xfId="84"/>
    <cellStyle name="_отчет об исполнении ГКПЗ ОАО Колэнерго(МРСК) 2006г. 3" xfId="85"/>
    <cellStyle name="_Прил 4_Формат-РСК_29.11.06_new finalприм" xfId="86"/>
    <cellStyle name="_Прил 4_Формат-РСК_29.11.06_new finalприм 2" xfId="87"/>
    <cellStyle name="_Формат ДПН (предложения ФСК) 01.02.08г. Сравнение" xfId="88"/>
    <cellStyle name="_Формат ДПН (предложения ФСК) 01.02.08г. Сравнение 2" xfId="89"/>
    <cellStyle name="_Формат-РСК_2007_12 02 06_м" xfId="90"/>
    <cellStyle name="_Формат-РСК_2007_12 02 06_м 2" xfId="91"/>
    <cellStyle name="_Чек" xfId="92"/>
    <cellStyle name="_ЮСК отчет за 2006" xfId="93"/>
    <cellStyle name="_ЮСК отчет за 2006 2" xfId="94"/>
    <cellStyle name="_ЮСК отчет за 2006 2 2" xfId="95"/>
    <cellStyle name="_ЮСК отчет за 2006 3" xfId="96"/>
    <cellStyle name="”ќђќ‘ћ‚›‰" xfId="97"/>
    <cellStyle name="”ќђќ‘ћ‚›‰ 2" xfId="98"/>
    <cellStyle name="”љ‘ђћ‚ђќќ›‰" xfId="99"/>
    <cellStyle name="”љ‘ђћ‚ђќќ›‰ 2" xfId="100"/>
    <cellStyle name="„…ќ…†ќ›‰" xfId="101"/>
    <cellStyle name="„…ќ…†ќ›‰ 2" xfId="102"/>
    <cellStyle name="‡ђѓћ‹ћ‚ћљ1" xfId="103"/>
    <cellStyle name="‡ђѓћ‹ћ‚ћљ1 2" xfId="104"/>
    <cellStyle name="‡ђѓћ‹ћ‚ћљ1 3" xfId="105"/>
    <cellStyle name="‡ђѓћ‹ћ‚ћљ2" xfId="106"/>
    <cellStyle name="‡ђѓћ‹ћ‚ћљ2 2" xfId="107"/>
    <cellStyle name="‡ђѓћ‹ћ‚ћљ2 3" xfId="108"/>
    <cellStyle name="’ћѓћ‚›‰" xfId="109"/>
    <cellStyle name="’ћѓћ‚›‰ 2" xfId="110"/>
    <cellStyle name="’ћѓћ‚›‰ 3" xfId="111"/>
    <cellStyle name="1Normal" xfId="112"/>
    <cellStyle name="1Normal 2" xfId="113"/>
    <cellStyle name="20% - Accent1 10" xfId="114"/>
    <cellStyle name="20% - Accent1 10 2" xfId="115"/>
    <cellStyle name="20% - Accent1 11" xfId="116"/>
    <cellStyle name="20% - Accent1 11 2" xfId="117"/>
    <cellStyle name="20% - Accent1 12" xfId="118"/>
    <cellStyle name="20% - Accent1 12 2" xfId="119"/>
    <cellStyle name="20% - Accent1 13" xfId="120"/>
    <cellStyle name="20% - Accent1 13 2" xfId="121"/>
    <cellStyle name="20% - Accent1 2" xfId="122"/>
    <cellStyle name="20% - Accent1 2 2" xfId="123"/>
    <cellStyle name="20% - Accent1 3" xfId="124"/>
    <cellStyle name="20% - Accent1 3 2" xfId="125"/>
    <cellStyle name="20% - Accent1 4" xfId="126"/>
    <cellStyle name="20% - Accent1 4 2" xfId="127"/>
    <cellStyle name="20% - Accent1 5" xfId="128"/>
    <cellStyle name="20% - Accent1 5 2" xfId="129"/>
    <cellStyle name="20% - Accent1 6" xfId="130"/>
    <cellStyle name="20% - Accent1 6 2" xfId="131"/>
    <cellStyle name="20% - Accent1 7" xfId="132"/>
    <cellStyle name="20% - Accent1 7 2" xfId="133"/>
    <cellStyle name="20% - Accent1 8" xfId="134"/>
    <cellStyle name="20% - Accent1 8 2" xfId="135"/>
    <cellStyle name="20% - Accent1 9" xfId="136"/>
    <cellStyle name="20% - Accent1 9 2" xfId="137"/>
    <cellStyle name="20% - Accent2 10" xfId="138"/>
    <cellStyle name="20% - Accent2 10 2" xfId="139"/>
    <cellStyle name="20% - Accent2 11" xfId="140"/>
    <cellStyle name="20% - Accent2 11 2" xfId="141"/>
    <cellStyle name="20% - Accent2 12" xfId="142"/>
    <cellStyle name="20% - Accent2 12 2" xfId="143"/>
    <cellStyle name="20% - Accent2 13" xfId="144"/>
    <cellStyle name="20% - Accent2 13 2" xfId="145"/>
    <cellStyle name="20% - Accent2 2" xfId="146"/>
    <cellStyle name="20% - Accent2 2 2" xfId="147"/>
    <cellStyle name="20% - Accent2 3" xfId="148"/>
    <cellStyle name="20% - Accent2 3 2" xfId="149"/>
    <cellStyle name="20% - Accent2 4" xfId="150"/>
    <cellStyle name="20% - Accent2 4 2" xfId="151"/>
    <cellStyle name="20% - Accent2 5" xfId="152"/>
    <cellStyle name="20% - Accent2 5 2" xfId="153"/>
    <cellStyle name="20% - Accent2 6" xfId="154"/>
    <cellStyle name="20% - Accent2 6 2" xfId="155"/>
    <cellStyle name="20% - Accent2 7" xfId="156"/>
    <cellStyle name="20% - Accent2 7 2" xfId="157"/>
    <cellStyle name="20% - Accent2 8" xfId="158"/>
    <cellStyle name="20% - Accent2 8 2" xfId="159"/>
    <cellStyle name="20% - Accent2 9" xfId="160"/>
    <cellStyle name="20% - Accent2 9 2" xfId="161"/>
    <cellStyle name="20% - Accent3 10" xfId="162"/>
    <cellStyle name="20% - Accent3 10 2" xfId="163"/>
    <cellStyle name="20% - Accent3 11" xfId="164"/>
    <cellStyle name="20% - Accent3 11 2" xfId="165"/>
    <cellStyle name="20% - Accent3 12" xfId="166"/>
    <cellStyle name="20% - Accent3 12 2" xfId="167"/>
    <cellStyle name="20% - Accent3 13" xfId="168"/>
    <cellStyle name="20% - Accent3 13 2" xfId="169"/>
    <cellStyle name="20% - Accent3 2" xfId="170"/>
    <cellStyle name="20% - Accent3 2 2" xfId="171"/>
    <cellStyle name="20% - Accent3 3" xfId="172"/>
    <cellStyle name="20% - Accent3 3 2" xfId="173"/>
    <cellStyle name="20% - Accent3 4" xfId="174"/>
    <cellStyle name="20% - Accent3 4 2" xfId="175"/>
    <cellStyle name="20% - Accent3 5" xfId="176"/>
    <cellStyle name="20% - Accent3 5 2" xfId="177"/>
    <cellStyle name="20% - Accent3 6" xfId="178"/>
    <cellStyle name="20% - Accent3 6 2" xfId="179"/>
    <cellStyle name="20% - Accent3 7" xfId="180"/>
    <cellStyle name="20% - Accent3 7 2" xfId="181"/>
    <cellStyle name="20% - Accent3 8" xfId="182"/>
    <cellStyle name="20% - Accent3 8 2" xfId="183"/>
    <cellStyle name="20% - Accent3 9" xfId="184"/>
    <cellStyle name="20% - Accent3 9 2" xfId="185"/>
    <cellStyle name="20% - Accent4 10" xfId="186"/>
    <cellStyle name="20% - Accent4 10 2" xfId="187"/>
    <cellStyle name="20% - Accent4 11" xfId="188"/>
    <cellStyle name="20% - Accent4 11 2" xfId="189"/>
    <cellStyle name="20% - Accent4 12" xfId="190"/>
    <cellStyle name="20% - Accent4 12 2" xfId="191"/>
    <cellStyle name="20% - Accent4 13" xfId="192"/>
    <cellStyle name="20% - Accent4 13 2" xfId="193"/>
    <cellStyle name="20% - Accent4 2" xfId="194"/>
    <cellStyle name="20% - Accent4 2 2" xfId="195"/>
    <cellStyle name="20% - Accent4 3" xfId="196"/>
    <cellStyle name="20% - Accent4 3 2" xfId="197"/>
    <cellStyle name="20% - Accent4 4" xfId="198"/>
    <cellStyle name="20% - Accent4 4 2" xfId="199"/>
    <cellStyle name="20% - Accent4 5" xfId="200"/>
    <cellStyle name="20% - Accent4 5 2" xfId="201"/>
    <cellStyle name="20% - Accent4 6" xfId="202"/>
    <cellStyle name="20% - Accent4 6 2" xfId="203"/>
    <cellStyle name="20% - Accent4 7" xfId="204"/>
    <cellStyle name="20% - Accent4 7 2" xfId="205"/>
    <cellStyle name="20% - Accent4 8" xfId="206"/>
    <cellStyle name="20% - Accent4 8 2" xfId="207"/>
    <cellStyle name="20% - Accent4 9" xfId="208"/>
    <cellStyle name="20% - Accent4 9 2" xfId="209"/>
    <cellStyle name="20% - Accent5 10" xfId="210"/>
    <cellStyle name="20% - Accent5 10 2" xfId="211"/>
    <cellStyle name="20% - Accent5 11" xfId="212"/>
    <cellStyle name="20% - Accent5 11 2" xfId="213"/>
    <cellStyle name="20% - Accent5 12" xfId="214"/>
    <cellStyle name="20% - Accent5 12 2" xfId="215"/>
    <cellStyle name="20% - Accent5 13" xfId="216"/>
    <cellStyle name="20% - Accent5 13 2" xfId="217"/>
    <cellStyle name="20% - Accent5 2" xfId="218"/>
    <cellStyle name="20% - Accent5 2 2" xfId="219"/>
    <cellStyle name="20% - Accent5 3" xfId="220"/>
    <cellStyle name="20% - Accent5 3 2" xfId="221"/>
    <cellStyle name="20% - Accent5 4" xfId="222"/>
    <cellStyle name="20% - Accent5 4 2" xfId="223"/>
    <cellStyle name="20% - Accent5 5" xfId="224"/>
    <cellStyle name="20% - Accent5 5 2" xfId="225"/>
    <cellStyle name="20% - Accent5 6" xfId="226"/>
    <cellStyle name="20% - Accent5 6 2" xfId="227"/>
    <cellStyle name="20% - Accent5 7" xfId="228"/>
    <cellStyle name="20% - Accent5 7 2" xfId="229"/>
    <cellStyle name="20% - Accent5 8" xfId="230"/>
    <cellStyle name="20% - Accent5 8 2" xfId="231"/>
    <cellStyle name="20% - Accent5 9" xfId="232"/>
    <cellStyle name="20% - Accent5 9 2" xfId="233"/>
    <cellStyle name="20% - Accent6 10" xfId="234"/>
    <cellStyle name="20% - Accent6 10 2" xfId="235"/>
    <cellStyle name="20% - Accent6 11" xfId="236"/>
    <cellStyle name="20% - Accent6 11 2" xfId="237"/>
    <cellStyle name="20% - Accent6 12" xfId="238"/>
    <cellStyle name="20% - Accent6 12 2" xfId="239"/>
    <cellStyle name="20% - Accent6 13" xfId="240"/>
    <cellStyle name="20% - Accent6 13 2" xfId="241"/>
    <cellStyle name="20% - Accent6 2" xfId="242"/>
    <cellStyle name="20% - Accent6 2 2" xfId="243"/>
    <cellStyle name="20% - Accent6 3" xfId="244"/>
    <cellStyle name="20% - Accent6 3 2" xfId="245"/>
    <cellStyle name="20% - Accent6 4" xfId="246"/>
    <cellStyle name="20% - Accent6 4 2" xfId="247"/>
    <cellStyle name="20% - Accent6 5" xfId="248"/>
    <cellStyle name="20% - Accent6 5 2" xfId="249"/>
    <cellStyle name="20% - Accent6 6" xfId="250"/>
    <cellStyle name="20% - Accent6 6 2" xfId="251"/>
    <cellStyle name="20% - Accent6 7" xfId="252"/>
    <cellStyle name="20% - Accent6 7 2" xfId="253"/>
    <cellStyle name="20% - Accent6 8" xfId="254"/>
    <cellStyle name="20% - Accent6 8 2" xfId="255"/>
    <cellStyle name="20% - Accent6 9" xfId="256"/>
    <cellStyle name="20% - Accent6 9 2" xfId="257"/>
    <cellStyle name="20% - Акцент1 10" xfId="258"/>
    <cellStyle name="20% - Акцент1 10 2" xfId="259"/>
    <cellStyle name="20% - Акцент1 10 2 2" xfId="260"/>
    <cellStyle name="20% - Акцент1 10 2 2 2" xfId="261"/>
    <cellStyle name="20% - Акцент1 10 2 3" xfId="262"/>
    <cellStyle name="20% - Акцент1 10 3" xfId="263"/>
    <cellStyle name="20% - Акцент1 10 3 2" xfId="264"/>
    <cellStyle name="20% - Акцент1 10 4" xfId="265"/>
    <cellStyle name="20% - Акцент1 11" xfId="266"/>
    <cellStyle name="20% - Акцент1 11 2" xfId="267"/>
    <cellStyle name="20% - Акцент1 11 2 2" xfId="268"/>
    <cellStyle name="20% - Акцент1 11 2 2 2" xfId="269"/>
    <cellStyle name="20% - Акцент1 11 2 3" xfId="270"/>
    <cellStyle name="20% - Акцент1 11 3" xfId="271"/>
    <cellStyle name="20% - Акцент1 11 3 2" xfId="272"/>
    <cellStyle name="20% - Акцент1 11 4" xfId="273"/>
    <cellStyle name="20% - Акцент1 12" xfId="274"/>
    <cellStyle name="20% - Акцент1 12 2" xfId="275"/>
    <cellStyle name="20% - Акцент1 12 2 2" xfId="276"/>
    <cellStyle name="20% - Акцент1 12 2 2 2" xfId="277"/>
    <cellStyle name="20% - Акцент1 12 2 3" xfId="278"/>
    <cellStyle name="20% - Акцент1 12 3" xfId="279"/>
    <cellStyle name="20% - Акцент1 12 3 2" xfId="280"/>
    <cellStyle name="20% - Акцент1 12 4" xfId="281"/>
    <cellStyle name="20% - Акцент1 13" xfId="282"/>
    <cellStyle name="20% - Акцент1 13 2" xfId="283"/>
    <cellStyle name="20% - Акцент1 13 2 2" xfId="284"/>
    <cellStyle name="20% - Акцент1 13 2 2 2" xfId="285"/>
    <cellStyle name="20% - Акцент1 13 2 3" xfId="286"/>
    <cellStyle name="20% - Акцент1 13 3" xfId="287"/>
    <cellStyle name="20% - Акцент1 13 3 2" xfId="288"/>
    <cellStyle name="20% - Акцент1 13 4" xfId="289"/>
    <cellStyle name="20% - Акцент1 14" xfId="290"/>
    <cellStyle name="20% - Акцент1 14 2" xfId="291"/>
    <cellStyle name="20% - Акцент1 14 2 2" xfId="292"/>
    <cellStyle name="20% - Акцент1 14 2 2 2" xfId="293"/>
    <cellStyle name="20% - Акцент1 14 2 3" xfId="294"/>
    <cellStyle name="20% - Акцент1 14 3" xfId="295"/>
    <cellStyle name="20% - Акцент1 14 3 2" xfId="296"/>
    <cellStyle name="20% - Акцент1 14 4" xfId="297"/>
    <cellStyle name="20% - Акцент1 15" xfId="298"/>
    <cellStyle name="20% - Акцент1 15 2" xfId="299"/>
    <cellStyle name="20% - Акцент1 15 2 2" xfId="300"/>
    <cellStyle name="20% - Акцент1 15 2 2 2" xfId="301"/>
    <cellStyle name="20% - Акцент1 15 2 3" xfId="302"/>
    <cellStyle name="20% - Акцент1 15 3" xfId="303"/>
    <cellStyle name="20% - Акцент1 15 3 2" xfId="304"/>
    <cellStyle name="20% - Акцент1 15 4" xfId="305"/>
    <cellStyle name="20% - Акцент1 16" xfId="306"/>
    <cellStyle name="20% - Акцент1 16 2" xfId="307"/>
    <cellStyle name="20% - Акцент1 16 2 2" xfId="308"/>
    <cellStyle name="20% - Акцент1 16 2 2 2" xfId="309"/>
    <cellStyle name="20% - Акцент1 16 2 3" xfId="310"/>
    <cellStyle name="20% - Акцент1 16 3" xfId="311"/>
    <cellStyle name="20% - Акцент1 16 3 2" xfId="312"/>
    <cellStyle name="20% - Акцент1 16 4" xfId="313"/>
    <cellStyle name="20% - Акцент1 17" xfId="314"/>
    <cellStyle name="20% - Акцент1 17 2" xfId="315"/>
    <cellStyle name="20% - Акцент1 17 2 2" xfId="316"/>
    <cellStyle name="20% - Акцент1 17 2 2 2" xfId="317"/>
    <cellStyle name="20% - Акцент1 17 2 3" xfId="318"/>
    <cellStyle name="20% - Акцент1 17 3" xfId="319"/>
    <cellStyle name="20% - Акцент1 17 3 2" xfId="320"/>
    <cellStyle name="20% - Акцент1 17 4" xfId="321"/>
    <cellStyle name="20% - Акцент1 18" xfId="322"/>
    <cellStyle name="20% - Акцент1 18 2" xfId="323"/>
    <cellStyle name="20% - Акцент1 18 2 2" xfId="324"/>
    <cellStyle name="20% - Акцент1 18 3" xfId="325"/>
    <cellStyle name="20% - Акцент1 19" xfId="326"/>
    <cellStyle name="20% - Акцент1 19 2" xfId="327"/>
    <cellStyle name="20% - Акцент1 2" xfId="328"/>
    <cellStyle name="20% - Акцент1 2 10" xfId="329"/>
    <cellStyle name="20% - Акцент1 2 10 2" xfId="330"/>
    <cellStyle name="20% - Акцент1 2 10 2 2" xfId="331"/>
    <cellStyle name="20% - Акцент1 2 10 2 2 2" xfId="332"/>
    <cellStyle name="20% - Акцент1 2 10 2 3" xfId="333"/>
    <cellStyle name="20% - Акцент1 2 10 3" xfId="334"/>
    <cellStyle name="20% - Акцент1 2 10 3 2" xfId="335"/>
    <cellStyle name="20% - Акцент1 2 10 4" xfId="336"/>
    <cellStyle name="20% - Акцент1 2 11" xfId="337"/>
    <cellStyle name="20% - Акцент1 2 11 2" xfId="338"/>
    <cellStyle name="20% - Акцент1 2 11 2 2" xfId="339"/>
    <cellStyle name="20% - Акцент1 2 11 2 2 2" xfId="340"/>
    <cellStyle name="20% - Акцент1 2 11 2 3" xfId="341"/>
    <cellStyle name="20% - Акцент1 2 11 3" xfId="342"/>
    <cellStyle name="20% - Акцент1 2 11 3 2" xfId="343"/>
    <cellStyle name="20% - Акцент1 2 11 4" xfId="344"/>
    <cellStyle name="20% - Акцент1 2 12" xfId="345"/>
    <cellStyle name="20% - Акцент1 2 12 2" xfId="346"/>
    <cellStyle name="20% - Акцент1 2 12 2 2" xfId="347"/>
    <cellStyle name="20% - Акцент1 2 12 2 2 2" xfId="348"/>
    <cellStyle name="20% - Акцент1 2 12 2 3" xfId="349"/>
    <cellStyle name="20% - Акцент1 2 12 3" xfId="350"/>
    <cellStyle name="20% - Акцент1 2 12 3 2" xfId="351"/>
    <cellStyle name="20% - Акцент1 2 12 4" xfId="352"/>
    <cellStyle name="20% - Акцент1 2 13" xfId="353"/>
    <cellStyle name="20% - Акцент1 2 13 2" xfId="354"/>
    <cellStyle name="20% - Акцент1 2 13 2 2" xfId="355"/>
    <cellStyle name="20% - Акцент1 2 13 2 2 2" xfId="356"/>
    <cellStyle name="20% - Акцент1 2 13 2 3" xfId="357"/>
    <cellStyle name="20% - Акцент1 2 13 3" xfId="358"/>
    <cellStyle name="20% - Акцент1 2 13 3 2" xfId="359"/>
    <cellStyle name="20% - Акцент1 2 13 4" xfId="360"/>
    <cellStyle name="20% - Акцент1 2 14" xfId="361"/>
    <cellStyle name="20% - Акцент1 2 14 2" xfId="362"/>
    <cellStyle name="20% - Акцент1 2 14 2 2" xfId="363"/>
    <cellStyle name="20% - Акцент1 2 14 2 2 2" xfId="364"/>
    <cellStyle name="20% - Акцент1 2 14 2 3" xfId="365"/>
    <cellStyle name="20% - Акцент1 2 14 3" xfId="366"/>
    <cellStyle name="20% - Акцент1 2 14 3 2" xfId="367"/>
    <cellStyle name="20% - Акцент1 2 14 4" xfId="368"/>
    <cellStyle name="20% - Акцент1 2 15" xfId="369"/>
    <cellStyle name="20% - Акцент1 2 15 2" xfId="370"/>
    <cellStyle name="20% - Акцент1 2 15 2 2" xfId="371"/>
    <cellStyle name="20% - Акцент1 2 15 2 2 2" xfId="372"/>
    <cellStyle name="20% - Акцент1 2 15 2 3" xfId="373"/>
    <cellStyle name="20% - Акцент1 2 15 3" xfId="374"/>
    <cellStyle name="20% - Акцент1 2 15 3 2" xfId="375"/>
    <cellStyle name="20% - Акцент1 2 15 4" xfId="376"/>
    <cellStyle name="20% - Акцент1 2 16" xfId="377"/>
    <cellStyle name="20% - Акцент1 2 16 2" xfId="378"/>
    <cellStyle name="20% - Акцент1 2 16 2 2" xfId="379"/>
    <cellStyle name="20% - Акцент1 2 16 2 2 2" xfId="380"/>
    <cellStyle name="20% - Акцент1 2 16 2 3" xfId="381"/>
    <cellStyle name="20% - Акцент1 2 16 3" xfId="382"/>
    <cellStyle name="20% - Акцент1 2 16 3 2" xfId="383"/>
    <cellStyle name="20% - Акцент1 2 16 4" xfId="384"/>
    <cellStyle name="20% - Акцент1 2 17" xfId="385"/>
    <cellStyle name="20% - Акцент1 2 17 2" xfId="386"/>
    <cellStyle name="20% - Акцент1 2 17 2 2" xfId="387"/>
    <cellStyle name="20% - Акцент1 2 17 2 2 2" xfId="388"/>
    <cellStyle name="20% - Акцент1 2 17 2 3" xfId="389"/>
    <cellStyle name="20% - Акцент1 2 17 3" xfId="390"/>
    <cellStyle name="20% - Акцент1 2 17 3 2" xfId="391"/>
    <cellStyle name="20% - Акцент1 2 17 4" xfId="392"/>
    <cellStyle name="20% - Акцент1 2 18" xfId="393"/>
    <cellStyle name="20% - Акцент1 2 18 2" xfId="394"/>
    <cellStyle name="20% - Акцент1 2 18 2 2" xfId="395"/>
    <cellStyle name="20% - Акцент1 2 18 2 2 2" xfId="396"/>
    <cellStyle name="20% - Акцент1 2 18 2 3" xfId="397"/>
    <cellStyle name="20% - Акцент1 2 18 3" xfId="398"/>
    <cellStyle name="20% - Акцент1 2 18 3 2" xfId="399"/>
    <cellStyle name="20% - Акцент1 2 18 4" xfId="400"/>
    <cellStyle name="20% - Акцент1 2 19" xfId="401"/>
    <cellStyle name="20% - Акцент1 2 19 2" xfId="402"/>
    <cellStyle name="20% - Акцент1 2 19 2 2" xfId="403"/>
    <cellStyle name="20% - Акцент1 2 19 2 2 2" xfId="404"/>
    <cellStyle name="20% - Акцент1 2 19 2 3" xfId="405"/>
    <cellStyle name="20% - Акцент1 2 19 3" xfId="406"/>
    <cellStyle name="20% - Акцент1 2 19 3 2" xfId="407"/>
    <cellStyle name="20% - Акцент1 2 19 4" xfId="408"/>
    <cellStyle name="20% - Акцент1 2 2" xfId="409"/>
    <cellStyle name="20% - Акцент1 2 2 2" xfId="410"/>
    <cellStyle name="20% - Акцент1 2 2 3" xfId="411"/>
    <cellStyle name="20% - Акцент1 2 20" xfId="412"/>
    <cellStyle name="20% - Акцент1 2 20 2" xfId="413"/>
    <cellStyle name="20% - Акцент1 2 20 2 2" xfId="414"/>
    <cellStyle name="20% - Акцент1 2 20 2 2 2" xfId="415"/>
    <cellStyle name="20% - Акцент1 2 20 2 3" xfId="416"/>
    <cellStyle name="20% - Акцент1 2 20 3" xfId="417"/>
    <cellStyle name="20% - Акцент1 2 20 3 2" xfId="418"/>
    <cellStyle name="20% - Акцент1 2 20 4" xfId="419"/>
    <cellStyle name="20% - Акцент1 2 21" xfId="420"/>
    <cellStyle name="20% - Акцент1 2 21 2" xfId="421"/>
    <cellStyle name="20% - Акцент1 2 21 2 2" xfId="422"/>
    <cellStyle name="20% - Акцент1 2 21 2 2 2" xfId="423"/>
    <cellStyle name="20% - Акцент1 2 21 2 3" xfId="424"/>
    <cellStyle name="20% - Акцент1 2 21 3" xfId="425"/>
    <cellStyle name="20% - Акцент1 2 21 3 2" xfId="426"/>
    <cellStyle name="20% - Акцент1 2 21 4" xfId="427"/>
    <cellStyle name="20% - Акцент1 2 22" xfId="428"/>
    <cellStyle name="20% - Акцент1 2 22 2" xfId="429"/>
    <cellStyle name="20% - Акцент1 2 22 2 2" xfId="430"/>
    <cellStyle name="20% - Акцент1 2 22 2 2 2" xfId="431"/>
    <cellStyle name="20% - Акцент1 2 22 2 3" xfId="432"/>
    <cellStyle name="20% - Акцент1 2 22 3" xfId="433"/>
    <cellStyle name="20% - Акцент1 2 22 3 2" xfId="434"/>
    <cellStyle name="20% - Акцент1 2 22 4" xfId="435"/>
    <cellStyle name="20% - Акцент1 2 23" xfId="436"/>
    <cellStyle name="20% - Акцент1 2 23 2" xfId="437"/>
    <cellStyle name="20% - Акцент1 2 23 2 2" xfId="438"/>
    <cellStyle name="20% - Акцент1 2 23 2 2 2" xfId="439"/>
    <cellStyle name="20% - Акцент1 2 23 2 3" xfId="440"/>
    <cellStyle name="20% - Акцент1 2 23 3" xfId="441"/>
    <cellStyle name="20% - Акцент1 2 23 3 2" xfId="442"/>
    <cellStyle name="20% - Акцент1 2 23 4" xfId="443"/>
    <cellStyle name="20% - Акцент1 2 24" xfId="444"/>
    <cellStyle name="20% - Акцент1 2 24 2" xfId="445"/>
    <cellStyle name="20% - Акцент1 2 24 2 2" xfId="446"/>
    <cellStyle name="20% - Акцент1 2 24 2 2 2" xfId="447"/>
    <cellStyle name="20% - Акцент1 2 24 2 3" xfId="448"/>
    <cellStyle name="20% - Акцент1 2 24 3" xfId="449"/>
    <cellStyle name="20% - Акцент1 2 24 3 2" xfId="450"/>
    <cellStyle name="20% - Акцент1 2 24 4" xfId="451"/>
    <cellStyle name="20% - Акцент1 2 25" xfId="452"/>
    <cellStyle name="20% - Акцент1 2 26" xfId="453"/>
    <cellStyle name="20% - Акцент1 2 27" xfId="454"/>
    <cellStyle name="20% - Акцент1 2 3" xfId="455"/>
    <cellStyle name="20% - Акцент1 2 3 2" xfId="456"/>
    <cellStyle name="20% - Акцент1 2 3 2 2" xfId="457"/>
    <cellStyle name="20% - Акцент1 2 3 2 2 2" xfId="458"/>
    <cellStyle name="20% - Акцент1 2 3 2 3" xfId="459"/>
    <cellStyle name="20% - Акцент1 2 3 3" xfId="460"/>
    <cellStyle name="20% - Акцент1 2 3 3 2" xfId="461"/>
    <cellStyle name="20% - Акцент1 2 3 4" xfId="462"/>
    <cellStyle name="20% - Акцент1 2 3 5" xfId="463"/>
    <cellStyle name="20% - Акцент1 2 4" xfId="464"/>
    <cellStyle name="20% - Акцент1 2 4 2" xfId="465"/>
    <cellStyle name="20% - Акцент1 2 4 2 2" xfId="466"/>
    <cellStyle name="20% - Акцент1 2 4 2 2 2" xfId="467"/>
    <cellStyle name="20% - Акцент1 2 4 2 3" xfId="468"/>
    <cellStyle name="20% - Акцент1 2 4 3" xfId="469"/>
    <cellStyle name="20% - Акцент1 2 4 3 2" xfId="470"/>
    <cellStyle name="20% - Акцент1 2 4 4" xfId="471"/>
    <cellStyle name="20% - Акцент1 2 4 5" xfId="472"/>
    <cellStyle name="20% - Акцент1 2 5" xfId="473"/>
    <cellStyle name="20% - Акцент1 2 5 2" xfId="474"/>
    <cellStyle name="20% - Акцент1 2 5 2 2" xfId="475"/>
    <cellStyle name="20% - Акцент1 2 5 2 2 2" xfId="476"/>
    <cellStyle name="20% - Акцент1 2 5 2 3" xfId="477"/>
    <cellStyle name="20% - Акцент1 2 5 3" xfId="478"/>
    <cellStyle name="20% - Акцент1 2 5 3 2" xfId="479"/>
    <cellStyle name="20% - Акцент1 2 5 4" xfId="480"/>
    <cellStyle name="20% - Акцент1 2 5 5" xfId="481"/>
    <cellStyle name="20% - Акцент1 2 6" xfId="482"/>
    <cellStyle name="20% - Акцент1 2 6 2" xfId="483"/>
    <cellStyle name="20% - Акцент1 2 6 2 2" xfId="484"/>
    <cellStyle name="20% - Акцент1 2 6 2 2 2" xfId="485"/>
    <cellStyle name="20% - Акцент1 2 6 2 3" xfId="486"/>
    <cellStyle name="20% - Акцент1 2 6 3" xfId="487"/>
    <cellStyle name="20% - Акцент1 2 6 3 2" xfId="488"/>
    <cellStyle name="20% - Акцент1 2 6 4" xfId="489"/>
    <cellStyle name="20% - Акцент1 2 7" xfId="490"/>
    <cellStyle name="20% - Акцент1 2 7 2" xfId="491"/>
    <cellStyle name="20% - Акцент1 2 7 2 2" xfId="492"/>
    <cellStyle name="20% - Акцент1 2 7 2 2 2" xfId="493"/>
    <cellStyle name="20% - Акцент1 2 7 2 3" xfId="494"/>
    <cellStyle name="20% - Акцент1 2 7 3" xfId="495"/>
    <cellStyle name="20% - Акцент1 2 7 3 2" xfId="496"/>
    <cellStyle name="20% - Акцент1 2 7 4" xfId="497"/>
    <cellStyle name="20% - Акцент1 2 8" xfId="498"/>
    <cellStyle name="20% - Акцент1 2 8 2" xfId="499"/>
    <cellStyle name="20% - Акцент1 2 8 2 2" xfId="500"/>
    <cellStyle name="20% - Акцент1 2 8 2 2 2" xfId="501"/>
    <cellStyle name="20% - Акцент1 2 8 2 3" xfId="502"/>
    <cellStyle name="20% - Акцент1 2 8 3" xfId="503"/>
    <cellStyle name="20% - Акцент1 2 8 3 2" xfId="504"/>
    <cellStyle name="20% - Акцент1 2 8 4" xfId="505"/>
    <cellStyle name="20% - Акцент1 2 9" xfId="506"/>
    <cellStyle name="20% - Акцент1 2 9 2" xfId="507"/>
    <cellStyle name="20% - Акцент1 2 9 2 2" xfId="508"/>
    <cellStyle name="20% - Акцент1 2 9 2 2 2" xfId="509"/>
    <cellStyle name="20% - Акцент1 2 9 2 3" xfId="510"/>
    <cellStyle name="20% - Акцент1 2 9 3" xfId="511"/>
    <cellStyle name="20% - Акцент1 2 9 3 2" xfId="512"/>
    <cellStyle name="20% - Акцент1 2 9 4" xfId="513"/>
    <cellStyle name="20% - Акцент1 20" xfId="514"/>
    <cellStyle name="20% - Акцент1 3" xfId="515"/>
    <cellStyle name="20% - Акцент1 3 10" xfId="516"/>
    <cellStyle name="20% - Акцент1 3 10 2" xfId="517"/>
    <cellStyle name="20% - Акцент1 3 10 2 2" xfId="518"/>
    <cellStyle name="20% - Акцент1 3 10 2 2 2" xfId="519"/>
    <cellStyle name="20% - Акцент1 3 10 2 3" xfId="520"/>
    <cellStyle name="20% - Акцент1 3 10 3" xfId="521"/>
    <cellStyle name="20% - Акцент1 3 10 3 2" xfId="522"/>
    <cellStyle name="20% - Акцент1 3 10 4" xfId="523"/>
    <cellStyle name="20% - Акцент1 3 11" xfId="524"/>
    <cellStyle name="20% - Акцент1 3 11 2" xfId="525"/>
    <cellStyle name="20% - Акцент1 3 11 2 2" xfId="526"/>
    <cellStyle name="20% - Акцент1 3 11 2 2 2" xfId="527"/>
    <cellStyle name="20% - Акцент1 3 11 2 3" xfId="528"/>
    <cellStyle name="20% - Акцент1 3 11 3" xfId="529"/>
    <cellStyle name="20% - Акцент1 3 11 3 2" xfId="530"/>
    <cellStyle name="20% - Акцент1 3 11 4" xfId="531"/>
    <cellStyle name="20% - Акцент1 3 12" xfId="532"/>
    <cellStyle name="20% - Акцент1 3 12 2" xfId="533"/>
    <cellStyle name="20% - Акцент1 3 12 2 2" xfId="534"/>
    <cellStyle name="20% - Акцент1 3 12 2 2 2" xfId="535"/>
    <cellStyle name="20% - Акцент1 3 12 2 3" xfId="536"/>
    <cellStyle name="20% - Акцент1 3 12 3" xfId="537"/>
    <cellStyle name="20% - Акцент1 3 12 3 2" xfId="538"/>
    <cellStyle name="20% - Акцент1 3 12 4" xfId="539"/>
    <cellStyle name="20% - Акцент1 3 13" xfId="540"/>
    <cellStyle name="20% - Акцент1 3 13 2" xfId="541"/>
    <cellStyle name="20% - Акцент1 3 13 2 2" xfId="542"/>
    <cellStyle name="20% - Акцент1 3 13 2 2 2" xfId="543"/>
    <cellStyle name="20% - Акцент1 3 13 2 3" xfId="544"/>
    <cellStyle name="20% - Акцент1 3 13 3" xfId="545"/>
    <cellStyle name="20% - Акцент1 3 13 3 2" xfId="546"/>
    <cellStyle name="20% - Акцент1 3 13 4" xfId="547"/>
    <cellStyle name="20% - Акцент1 3 14" xfId="548"/>
    <cellStyle name="20% - Акцент1 3 14 2" xfId="549"/>
    <cellStyle name="20% - Акцент1 3 14 2 2" xfId="550"/>
    <cellStyle name="20% - Акцент1 3 14 2 2 2" xfId="551"/>
    <cellStyle name="20% - Акцент1 3 14 2 3" xfId="552"/>
    <cellStyle name="20% - Акцент1 3 14 3" xfId="553"/>
    <cellStyle name="20% - Акцент1 3 14 3 2" xfId="554"/>
    <cellStyle name="20% - Акцент1 3 14 4" xfId="555"/>
    <cellStyle name="20% - Акцент1 3 15" xfId="556"/>
    <cellStyle name="20% - Акцент1 3 15 2" xfId="557"/>
    <cellStyle name="20% - Акцент1 3 15 2 2" xfId="558"/>
    <cellStyle name="20% - Акцент1 3 15 2 2 2" xfId="559"/>
    <cellStyle name="20% - Акцент1 3 15 2 3" xfId="560"/>
    <cellStyle name="20% - Акцент1 3 15 3" xfId="561"/>
    <cellStyle name="20% - Акцент1 3 15 3 2" xfId="562"/>
    <cellStyle name="20% - Акцент1 3 15 4" xfId="563"/>
    <cellStyle name="20% - Акцент1 3 16" xfId="564"/>
    <cellStyle name="20% - Акцент1 3 16 2" xfId="565"/>
    <cellStyle name="20% - Акцент1 3 16 2 2" xfId="566"/>
    <cellStyle name="20% - Акцент1 3 16 2 2 2" xfId="567"/>
    <cellStyle name="20% - Акцент1 3 16 2 3" xfId="568"/>
    <cellStyle name="20% - Акцент1 3 16 3" xfId="569"/>
    <cellStyle name="20% - Акцент1 3 16 3 2" xfId="570"/>
    <cellStyle name="20% - Акцент1 3 16 4" xfId="571"/>
    <cellStyle name="20% - Акцент1 3 17" xfId="572"/>
    <cellStyle name="20% - Акцент1 3 17 2" xfId="573"/>
    <cellStyle name="20% - Акцент1 3 17 2 2" xfId="574"/>
    <cellStyle name="20% - Акцент1 3 17 2 2 2" xfId="575"/>
    <cellStyle name="20% - Акцент1 3 17 2 3" xfId="576"/>
    <cellStyle name="20% - Акцент1 3 17 3" xfId="577"/>
    <cellStyle name="20% - Акцент1 3 17 3 2" xfId="578"/>
    <cellStyle name="20% - Акцент1 3 17 4" xfId="579"/>
    <cellStyle name="20% - Акцент1 3 18" xfId="580"/>
    <cellStyle name="20% - Акцент1 3 18 2" xfId="581"/>
    <cellStyle name="20% - Акцент1 3 18 2 2" xfId="582"/>
    <cellStyle name="20% - Акцент1 3 18 2 2 2" xfId="583"/>
    <cellStyle name="20% - Акцент1 3 18 2 3" xfId="584"/>
    <cellStyle name="20% - Акцент1 3 18 3" xfId="585"/>
    <cellStyle name="20% - Акцент1 3 18 3 2" xfId="586"/>
    <cellStyle name="20% - Акцент1 3 18 4" xfId="587"/>
    <cellStyle name="20% - Акцент1 3 19" xfId="588"/>
    <cellStyle name="20% - Акцент1 3 19 2" xfId="589"/>
    <cellStyle name="20% - Акцент1 3 19 2 2" xfId="590"/>
    <cellStyle name="20% - Акцент1 3 19 2 2 2" xfId="591"/>
    <cellStyle name="20% - Акцент1 3 19 2 3" xfId="592"/>
    <cellStyle name="20% - Акцент1 3 19 3" xfId="593"/>
    <cellStyle name="20% - Акцент1 3 19 3 2" xfId="594"/>
    <cellStyle name="20% - Акцент1 3 19 4" xfId="595"/>
    <cellStyle name="20% - Акцент1 3 2" xfId="596"/>
    <cellStyle name="20% - Акцент1 3 2 2" xfId="597"/>
    <cellStyle name="20% - Акцент1 3 20" xfId="598"/>
    <cellStyle name="20% - Акцент1 3 20 2" xfId="599"/>
    <cellStyle name="20% - Акцент1 3 20 2 2" xfId="600"/>
    <cellStyle name="20% - Акцент1 3 20 2 2 2" xfId="601"/>
    <cellStyle name="20% - Акцент1 3 20 2 3" xfId="602"/>
    <cellStyle name="20% - Акцент1 3 20 3" xfId="603"/>
    <cellStyle name="20% - Акцент1 3 20 3 2" xfId="604"/>
    <cellStyle name="20% - Акцент1 3 20 4" xfId="605"/>
    <cellStyle name="20% - Акцент1 3 21" xfId="606"/>
    <cellStyle name="20% - Акцент1 3 21 2" xfId="607"/>
    <cellStyle name="20% - Акцент1 3 21 2 2" xfId="608"/>
    <cellStyle name="20% - Акцент1 3 21 2 2 2" xfId="609"/>
    <cellStyle name="20% - Акцент1 3 21 2 3" xfId="610"/>
    <cellStyle name="20% - Акцент1 3 21 3" xfId="611"/>
    <cellStyle name="20% - Акцент1 3 21 3 2" xfId="612"/>
    <cellStyle name="20% - Акцент1 3 21 4" xfId="613"/>
    <cellStyle name="20% - Акцент1 3 22" xfId="614"/>
    <cellStyle name="20% - Акцент1 3 22 2" xfId="615"/>
    <cellStyle name="20% - Акцент1 3 22 2 2" xfId="616"/>
    <cellStyle name="20% - Акцент1 3 22 2 2 2" xfId="617"/>
    <cellStyle name="20% - Акцент1 3 22 2 3" xfId="618"/>
    <cellStyle name="20% - Акцент1 3 22 3" xfId="619"/>
    <cellStyle name="20% - Акцент1 3 22 3 2" xfId="620"/>
    <cellStyle name="20% - Акцент1 3 22 4" xfId="621"/>
    <cellStyle name="20% - Акцент1 3 23" xfId="622"/>
    <cellStyle name="20% - Акцент1 3 23 2" xfId="623"/>
    <cellStyle name="20% - Акцент1 3 23 2 2" xfId="624"/>
    <cellStyle name="20% - Акцент1 3 23 2 2 2" xfId="625"/>
    <cellStyle name="20% - Акцент1 3 23 2 3" xfId="626"/>
    <cellStyle name="20% - Акцент1 3 23 3" xfId="627"/>
    <cellStyle name="20% - Акцент1 3 23 3 2" xfId="628"/>
    <cellStyle name="20% - Акцент1 3 23 4" xfId="629"/>
    <cellStyle name="20% - Акцент1 3 24" xfId="630"/>
    <cellStyle name="20% - Акцент1 3 24 2" xfId="631"/>
    <cellStyle name="20% - Акцент1 3 24 2 2" xfId="632"/>
    <cellStyle name="20% - Акцент1 3 24 2 2 2" xfId="633"/>
    <cellStyle name="20% - Акцент1 3 24 2 3" xfId="634"/>
    <cellStyle name="20% - Акцент1 3 24 3" xfId="635"/>
    <cellStyle name="20% - Акцент1 3 24 3 2" xfId="636"/>
    <cellStyle name="20% - Акцент1 3 24 4" xfId="637"/>
    <cellStyle name="20% - Акцент1 3 25" xfId="638"/>
    <cellStyle name="20% - Акцент1 3 3" xfId="639"/>
    <cellStyle name="20% - Акцент1 3 3 2" xfId="640"/>
    <cellStyle name="20% - Акцент1 3 3 2 2" xfId="641"/>
    <cellStyle name="20% - Акцент1 3 3 2 2 2" xfId="642"/>
    <cellStyle name="20% - Акцент1 3 3 2 3" xfId="643"/>
    <cellStyle name="20% - Акцент1 3 3 3" xfId="644"/>
    <cellStyle name="20% - Акцент1 3 3 3 2" xfId="645"/>
    <cellStyle name="20% - Акцент1 3 3 4" xfId="646"/>
    <cellStyle name="20% - Акцент1 3 4" xfId="647"/>
    <cellStyle name="20% - Акцент1 3 4 2" xfId="648"/>
    <cellStyle name="20% - Акцент1 3 4 2 2" xfId="649"/>
    <cellStyle name="20% - Акцент1 3 4 2 2 2" xfId="650"/>
    <cellStyle name="20% - Акцент1 3 4 2 3" xfId="651"/>
    <cellStyle name="20% - Акцент1 3 4 3" xfId="652"/>
    <cellStyle name="20% - Акцент1 3 4 3 2" xfId="653"/>
    <cellStyle name="20% - Акцент1 3 4 4" xfId="654"/>
    <cellStyle name="20% - Акцент1 3 5" xfId="655"/>
    <cellStyle name="20% - Акцент1 3 5 2" xfId="656"/>
    <cellStyle name="20% - Акцент1 3 5 2 2" xfId="657"/>
    <cellStyle name="20% - Акцент1 3 5 2 2 2" xfId="658"/>
    <cellStyle name="20% - Акцент1 3 5 2 3" xfId="659"/>
    <cellStyle name="20% - Акцент1 3 5 3" xfId="660"/>
    <cellStyle name="20% - Акцент1 3 5 3 2" xfId="661"/>
    <cellStyle name="20% - Акцент1 3 5 4" xfId="662"/>
    <cellStyle name="20% - Акцент1 3 6" xfId="663"/>
    <cellStyle name="20% - Акцент1 3 6 2" xfId="664"/>
    <cellStyle name="20% - Акцент1 3 6 2 2" xfId="665"/>
    <cellStyle name="20% - Акцент1 3 6 2 2 2" xfId="666"/>
    <cellStyle name="20% - Акцент1 3 6 2 3" xfId="667"/>
    <cellStyle name="20% - Акцент1 3 6 3" xfId="668"/>
    <cellStyle name="20% - Акцент1 3 6 3 2" xfId="669"/>
    <cellStyle name="20% - Акцент1 3 6 4" xfId="670"/>
    <cellStyle name="20% - Акцент1 3 7" xfId="671"/>
    <cellStyle name="20% - Акцент1 3 7 2" xfId="672"/>
    <cellStyle name="20% - Акцент1 3 7 2 2" xfId="673"/>
    <cellStyle name="20% - Акцент1 3 7 2 2 2" xfId="674"/>
    <cellStyle name="20% - Акцент1 3 7 2 3" xfId="675"/>
    <cellStyle name="20% - Акцент1 3 7 3" xfId="676"/>
    <cellStyle name="20% - Акцент1 3 7 3 2" xfId="677"/>
    <cellStyle name="20% - Акцент1 3 7 4" xfId="678"/>
    <cellStyle name="20% - Акцент1 3 8" xfId="679"/>
    <cellStyle name="20% - Акцент1 3 8 2" xfId="680"/>
    <cellStyle name="20% - Акцент1 3 8 2 2" xfId="681"/>
    <cellStyle name="20% - Акцент1 3 8 2 2 2" xfId="682"/>
    <cellStyle name="20% - Акцент1 3 8 2 3" xfId="683"/>
    <cellStyle name="20% - Акцент1 3 8 3" xfId="684"/>
    <cellStyle name="20% - Акцент1 3 8 3 2" xfId="685"/>
    <cellStyle name="20% - Акцент1 3 8 4" xfId="686"/>
    <cellStyle name="20% - Акцент1 3 9" xfId="687"/>
    <cellStyle name="20% - Акцент1 3 9 2" xfId="688"/>
    <cellStyle name="20% - Акцент1 3 9 2 2" xfId="689"/>
    <cellStyle name="20% - Акцент1 3 9 2 2 2" xfId="690"/>
    <cellStyle name="20% - Акцент1 3 9 2 3" xfId="691"/>
    <cellStyle name="20% - Акцент1 3 9 3" xfId="692"/>
    <cellStyle name="20% - Акцент1 3 9 3 2" xfId="693"/>
    <cellStyle name="20% - Акцент1 3 9 4" xfId="694"/>
    <cellStyle name="20% - Акцент1 4" xfId="695"/>
    <cellStyle name="20% - Акцент1 4 10" xfId="696"/>
    <cellStyle name="20% - Акцент1 4 10 2" xfId="697"/>
    <cellStyle name="20% - Акцент1 4 10 2 2" xfId="698"/>
    <cellStyle name="20% - Акцент1 4 10 2 2 2" xfId="699"/>
    <cellStyle name="20% - Акцент1 4 10 2 3" xfId="700"/>
    <cellStyle name="20% - Акцент1 4 10 3" xfId="701"/>
    <cellStyle name="20% - Акцент1 4 10 3 2" xfId="702"/>
    <cellStyle name="20% - Акцент1 4 10 4" xfId="703"/>
    <cellStyle name="20% - Акцент1 4 11" xfId="704"/>
    <cellStyle name="20% - Акцент1 4 11 2" xfId="705"/>
    <cellStyle name="20% - Акцент1 4 11 2 2" xfId="706"/>
    <cellStyle name="20% - Акцент1 4 11 2 2 2" xfId="707"/>
    <cellStyle name="20% - Акцент1 4 11 2 3" xfId="708"/>
    <cellStyle name="20% - Акцент1 4 11 3" xfId="709"/>
    <cellStyle name="20% - Акцент1 4 11 3 2" xfId="710"/>
    <cellStyle name="20% - Акцент1 4 11 4" xfId="711"/>
    <cellStyle name="20% - Акцент1 4 12" xfId="712"/>
    <cellStyle name="20% - Акцент1 4 12 2" xfId="713"/>
    <cellStyle name="20% - Акцент1 4 12 2 2" xfId="714"/>
    <cellStyle name="20% - Акцент1 4 12 2 2 2" xfId="715"/>
    <cellStyle name="20% - Акцент1 4 12 2 3" xfId="716"/>
    <cellStyle name="20% - Акцент1 4 12 3" xfId="717"/>
    <cellStyle name="20% - Акцент1 4 12 3 2" xfId="718"/>
    <cellStyle name="20% - Акцент1 4 12 4" xfId="719"/>
    <cellStyle name="20% - Акцент1 4 13" xfId="720"/>
    <cellStyle name="20% - Акцент1 4 13 2" xfId="721"/>
    <cellStyle name="20% - Акцент1 4 13 2 2" xfId="722"/>
    <cellStyle name="20% - Акцент1 4 13 2 2 2" xfId="723"/>
    <cellStyle name="20% - Акцент1 4 13 2 3" xfId="724"/>
    <cellStyle name="20% - Акцент1 4 13 3" xfId="725"/>
    <cellStyle name="20% - Акцент1 4 13 3 2" xfId="726"/>
    <cellStyle name="20% - Акцент1 4 13 4" xfId="727"/>
    <cellStyle name="20% - Акцент1 4 14" xfId="728"/>
    <cellStyle name="20% - Акцент1 4 14 2" xfId="729"/>
    <cellStyle name="20% - Акцент1 4 14 2 2" xfId="730"/>
    <cellStyle name="20% - Акцент1 4 14 2 2 2" xfId="731"/>
    <cellStyle name="20% - Акцент1 4 14 2 3" xfId="732"/>
    <cellStyle name="20% - Акцент1 4 14 3" xfId="733"/>
    <cellStyle name="20% - Акцент1 4 14 3 2" xfId="734"/>
    <cellStyle name="20% - Акцент1 4 14 4" xfId="735"/>
    <cellStyle name="20% - Акцент1 4 15" xfId="736"/>
    <cellStyle name="20% - Акцент1 4 15 2" xfId="737"/>
    <cellStyle name="20% - Акцент1 4 15 2 2" xfId="738"/>
    <cellStyle name="20% - Акцент1 4 15 2 2 2" xfId="739"/>
    <cellStyle name="20% - Акцент1 4 15 2 3" xfId="740"/>
    <cellStyle name="20% - Акцент1 4 15 3" xfId="741"/>
    <cellStyle name="20% - Акцент1 4 15 3 2" xfId="742"/>
    <cellStyle name="20% - Акцент1 4 15 4" xfId="743"/>
    <cellStyle name="20% - Акцент1 4 16" xfId="744"/>
    <cellStyle name="20% - Акцент1 4 16 2" xfId="745"/>
    <cellStyle name="20% - Акцент1 4 16 2 2" xfId="746"/>
    <cellStyle name="20% - Акцент1 4 16 2 2 2" xfId="747"/>
    <cellStyle name="20% - Акцент1 4 16 2 3" xfId="748"/>
    <cellStyle name="20% - Акцент1 4 16 3" xfId="749"/>
    <cellStyle name="20% - Акцент1 4 16 3 2" xfId="750"/>
    <cellStyle name="20% - Акцент1 4 16 4" xfId="751"/>
    <cellStyle name="20% - Акцент1 4 17" xfId="752"/>
    <cellStyle name="20% - Акцент1 4 17 2" xfId="753"/>
    <cellStyle name="20% - Акцент1 4 17 2 2" xfId="754"/>
    <cellStyle name="20% - Акцент1 4 17 2 2 2" xfId="755"/>
    <cellStyle name="20% - Акцент1 4 17 2 3" xfId="756"/>
    <cellStyle name="20% - Акцент1 4 17 3" xfId="757"/>
    <cellStyle name="20% - Акцент1 4 17 3 2" xfId="758"/>
    <cellStyle name="20% - Акцент1 4 17 4" xfId="759"/>
    <cellStyle name="20% - Акцент1 4 18" xfId="760"/>
    <cellStyle name="20% - Акцент1 4 18 2" xfId="761"/>
    <cellStyle name="20% - Акцент1 4 18 2 2" xfId="762"/>
    <cellStyle name="20% - Акцент1 4 18 2 2 2" xfId="763"/>
    <cellStyle name="20% - Акцент1 4 18 2 3" xfId="764"/>
    <cellStyle name="20% - Акцент1 4 18 3" xfId="765"/>
    <cellStyle name="20% - Акцент1 4 18 3 2" xfId="766"/>
    <cellStyle name="20% - Акцент1 4 18 4" xfId="767"/>
    <cellStyle name="20% - Акцент1 4 19" xfId="768"/>
    <cellStyle name="20% - Акцент1 4 19 2" xfId="769"/>
    <cellStyle name="20% - Акцент1 4 19 2 2" xfId="770"/>
    <cellStyle name="20% - Акцент1 4 19 2 2 2" xfId="771"/>
    <cellStyle name="20% - Акцент1 4 19 2 3" xfId="772"/>
    <cellStyle name="20% - Акцент1 4 19 3" xfId="773"/>
    <cellStyle name="20% - Акцент1 4 19 3 2" xfId="774"/>
    <cellStyle name="20% - Акцент1 4 19 4" xfId="775"/>
    <cellStyle name="20% - Акцент1 4 2" xfId="776"/>
    <cellStyle name="20% - Акцент1 4 2 2" xfId="777"/>
    <cellStyle name="20% - Акцент1 4 20" xfId="778"/>
    <cellStyle name="20% - Акцент1 4 20 2" xfId="779"/>
    <cellStyle name="20% - Акцент1 4 20 2 2" xfId="780"/>
    <cellStyle name="20% - Акцент1 4 20 2 2 2" xfId="781"/>
    <cellStyle name="20% - Акцент1 4 20 2 3" xfId="782"/>
    <cellStyle name="20% - Акцент1 4 20 3" xfId="783"/>
    <cellStyle name="20% - Акцент1 4 20 3 2" xfId="784"/>
    <cellStyle name="20% - Акцент1 4 20 4" xfId="785"/>
    <cellStyle name="20% - Акцент1 4 21" xfId="786"/>
    <cellStyle name="20% - Акцент1 4 21 2" xfId="787"/>
    <cellStyle name="20% - Акцент1 4 21 2 2" xfId="788"/>
    <cellStyle name="20% - Акцент1 4 21 2 2 2" xfId="789"/>
    <cellStyle name="20% - Акцент1 4 21 2 3" xfId="790"/>
    <cellStyle name="20% - Акцент1 4 21 3" xfId="791"/>
    <cellStyle name="20% - Акцент1 4 21 3 2" xfId="792"/>
    <cellStyle name="20% - Акцент1 4 21 4" xfId="793"/>
    <cellStyle name="20% - Акцент1 4 22" xfId="794"/>
    <cellStyle name="20% - Акцент1 4 22 2" xfId="795"/>
    <cellStyle name="20% - Акцент1 4 22 2 2" xfId="796"/>
    <cellStyle name="20% - Акцент1 4 22 2 2 2" xfId="797"/>
    <cellStyle name="20% - Акцент1 4 22 2 3" xfId="798"/>
    <cellStyle name="20% - Акцент1 4 22 3" xfId="799"/>
    <cellStyle name="20% - Акцент1 4 22 3 2" xfId="800"/>
    <cellStyle name="20% - Акцент1 4 22 4" xfId="801"/>
    <cellStyle name="20% - Акцент1 4 23" xfId="802"/>
    <cellStyle name="20% - Акцент1 4 23 2" xfId="803"/>
    <cellStyle name="20% - Акцент1 4 23 2 2" xfId="804"/>
    <cellStyle name="20% - Акцент1 4 23 2 2 2" xfId="805"/>
    <cellStyle name="20% - Акцент1 4 23 2 3" xfId="806"/>
    <cellStyle name="20% - Акцент1 4 23 3" xfId="807"/>
    <cellStyle name="20% - Акцент1 4 23 3 2" xfId="808"/>
    <cellStyle name="20% - Акцент1 4 23 4" xfId="809"/>
    <cellStyle name="20% - Акцент1 4 24" xfId="810"/>
    <cellStyle name="20% - Акцент1 4 24 2" xfId="811"/>
    <cellStyle name="20% - Акцент1 4 24 2 2" xfId="812"/>
    <cellStyle name="20% - Акцент1 4 24 2 2 2" xfId="813"/>
    <cellStyle name="20% - Акцент1 4 24 2 3" xfId="814"/>
    <cellStyle name="20% - Акцент1 4 24 3" xfId="815"/>
    <cellStyle name="20% - Акцент1 4 24 3 2" xfId="816"/>
    <cellStyle name="20% - Акцент1 4 24 4" xfId="817"/>
    <cellStyle name="20% - Акцент1 4 25" xfId="818"/>
    <cellStyle name="20% - Акцент1 4 3" xfId="819"/>
    <cellStyle name="20% - Акцент1 4 3 2" xfId="820"/>
    <cellStyle name="20% - Акцент1 4 3 2 2" xfId="821"/>
    <cellStyle name="20% - Акцент1 4 3 2 2 2" xfId="822"/>
    <cellStyle name="20% - Акцент1 4 3 2 3" xfId="823"/>
    <cellStyle name="20% - Акцент1 4 3 3" xfId="824"/>
    <cellStyle name="20% - Акцент1 4 3 3 2" xfId="825"/>
    <cellStyle name="20% - Акцент1 4 3 4" xfId="826"/>
    <cellStyle name="20% - Акцент1 4 4" xfId="827"/>
    <cellStyle name="20% - Акцент1 4 4 2" xfId="828"/>
    <cellStyle name="20% - Акцент1 4 4 2 2" xfId="829"/>
    <cellStyle name="20% - Акцент1 4 4 2 2 2" xfId="830"/>
    <cellStyle name="20% - Акцент1 4 4 2 3" xfId="831"/>
    <cellStyle name="20% - Акцент1 4 4 3" xfId="832"/>
    <cellStyle name="20% - Акцент1 4 4 3 2" xfId="833"/>
    <cellStyle name="20% - Акцент1 4 4 4" xfId="834"/>
    <cellStyle name="20% - Акцент1 4 5" xfId="835"/>
    <cellStyle name="20% - Акцент1 4 5 2" xfId="836"/>
    <cellStyle name="20% - Акцент1 4 5 2 2" xfId="837"/>
    <cellStyle name="20% - Акцент1 4 5 2 2 2" xfId="838"/>
    <cellStyle name="20% - Акцент1 4 5 2 3" xfId="839"/>
    <cellStyle name="20% - Акцент1 4 5 3" xfId="840"/>
    <cellStyle name="20% - Акцент1 4 5 3 2" xfId="841"/>
    <cellStyle name="20% - Акцент1 4 5 4" xfId="842"/>
    <cellStyle name="20% - Акцент1 4 6" xfId="843"/>
    <cellStyle name="20% - Акцент1 4 6 2" xfId="844"/>
    <cellStyle name="20% - Акцент1 4 6 2 2" xfId="845"/>
    <cellStyle name="20% - Акцент1 4 6 2 2 2" xfId="846"/>
    <cellStyle name="20% - Акцент1 4 6 2 3" xfId="847"/>
    <cellStyle name="20% - Акцент1 4 6 3" xfId="848"/>
    <cellStyle name="20% - Акцент1 4 6 3 2" xfId="849"/>
    <cellStyle name="20% - Акцент1 4 6 4" xfId="850"/>
    <cellStyle name="20% - Акцент1 4 7" xfId="851"/>
    <cellStyle name="20% - Акцент1 4 7 2" xfId="852"/>
    <cellStyle name="20% - Акцент1 4 7 2 2" xfId="853"/>
    <cellStyle name="20% - Акцент1 4 7 2 2 2" xfId="854"/>
    <cellStyle name="20% - Акцент1 4 7 2 3" xfId="855"/>
    <cellStyle name="20% - Акцент1 4 7 3" xfId="856"/>
    <cellStyle name="20% - Акцент1 4 7 3 2" xfId="857"/>
    <cellStyle name="20% - Акцент1 4 7 4" xfId="858"/>
    <cellStyle name="20% - Акцент1 4 8" xfId="859"/>
    <cellStyle name="20% - Акцент1 4 8 2" xfId="860"/>
    <cellStyle name="20% - Акцент1 4 8 2 2" xfId="861"/>
    <cellStyle name="20% - Акцент1 4 8 2 2 2" xfId="862"/>
    <cellStyle name="20% - Акцент1 4 8 2 3" xfId="863"/>
    <cellStyle name="20% - Акцент1 4 8 3" xfId="864"/>
    <cellStyle name="20% - Акцент1 4 8 3 2" xfId="865"/>
    <cellStyle name="20% - Акцент1 4 8 4" xfId="866"/>
    <cellStyle name="20% - Акцент1 4 9" xfId="867"/>
    <cellStyle name="20% - Акцент1 4 9 2" xfId="868"/>
    <cellStyle name="20% - Акцент1 4 9 2 2" xfId="869"/>
    <cellStyle name="20% - Акцент1 4 9 2 2 2" xfId="870"/>
    <cellStyle name="20% - Акцент1 4 9 2 3" xfId="871"/>
    <cellStyle name="20% - Акцент1 4 9 3" xfId="872"/>
    <cellStyle name="20% - Акцент1 4 9 3 2" xfId="873"/>
    <cellStyle name="20% - Акцент1 4 9 4" xfId="874"/>
    <cellStyle name="20% - Акцент1 5" xfId="875"/>
    <cellStyle name="20% - Акцент1 5 2" xfId="876"/>
    <cellStyle name="20% - Акцент1 5 2 2" xfId="877"/>
    <cellStyle name="20% - Акцент1 5 3" xfId="878"/>
    <cellStyle name="20% - Акцент1 6" xfId="879"/>
    <cellStyle name="20% - Акцент1 6 2" xfId="880"/>
    <cellStyle name="20% - Акцент1 7" xfId="881"/>
    <cellStyle name="20% - Акцент1 7 2" xfId="882"/>
    <cellStyle name="20% - Акцент1 7 2 2" xfId="883"/>
    <cellStyle name="20% - Акцент1 7 2 2 2" xfId="884"/>
    <cellStyle name="20% - Акцент1 7 2 3" xfId="885"/>
    <cellStyle name="20% - Акцент1 7 3" xfId="886"/>
    <cellStyle name="20% - Акцент1 7 3 2" xfId="887"/>
    <cellStyle name="20% - Акцент1 7 4" xfId="888"/>
    <cellStyle name="20% - Акцент1 8" xfId="889"/>
    <cellStyle name="20% - Акцент1 8 2" xfId="890"/>
    <cellStyle name="20% - Акцент1 8 2 2" xfId="891"/>
    <cellStyle name="20% - Акцент1 8 2 2 2" xfId="892"/>
    <cellStyle name="20% - Акцент1 8 2 3" xfId="893"/>
    <cellStyle name="20% - Акцент1 8 3" xfId="894"/>
    <cellStyle name="20% - Акцент1 8 3 2" xfId="895"/>
    <cellStyle name="20% - Акцент1 8 4" xfId="896"/>
    <cellStyle name="20% - Акцент1 9" xfId="897"/>
    <cellStyle name="20% - Акцент1 9 2" xfId="898"/>
    <cellStyle name="20% - Акцент1 9 2 2" xfId="899"/>
    <cellStyle name="20% - Акцент1 9 2 2 2" xfId="900"/>
    <cellStyle name="20% - Акцент1 9 2 3" xfId="901"/>
    <cellStyle name="20% - Акцент1 9 3" xfId="902"/>
    <cellStyle name="20% - Акцент1 9 3 2" xfId="903"/>
    <cellStyle name="20% - Акцент1 9 4" xfId="904"/>
    <cellStyle name="20% - Акцент2 10" xfId="905"/>
    <cellStyle name="20% - Акцент2 10 2" xfId="906"/>
    <cellStyle name="20% - Акцент2 10 2 2" xfId="907"/>
    <cellStyle name="20% - Акцент2 10 2 2 2" xfId="908"/>
    <cellStyle name="20% - Акцент2 10 2 3" xfId="909"/>
    <cellStyle name="20% - Акцент2 10 3" xfId="910"/>
    <cellStyle name="20% - Акцент2 10 3 2" xfId="911"/>
    <cellStyle name="20% - Акцент2 10 4" xfId="912"/>
    <cellStyle name="20% - Акцент2 11" xfId="913"/>
    <cellStyle name="20% - Акцент2 11 2" xfId="914"/>
    <cellStyle name="20% - Акцент2 11 2 2" xfId="915"/>
    <cellStyle name="20% - Акцент2 11 2 2 2" xfId="916"/>
    <cellStyle name="20% - Акцент2 11 2 3" xfId="917"/>
    <cellStyle name="20% - Акцент2 11 3" xfId="918"/>
    <cellStyle name="20% - Акцент2 11 3 2" xfId="919"/>
    <cellStyle name="20% - Акцент2 11 4" xfId="920"/>
    <cellStyle name="20% - Акцент2 12" xfId="921"/>
    <cellStyle name="20% - Акцент2 12 2" xfId="922"/>
    <cellStyle name="20% - Акцент2 12 2 2" xfId="923"/>
    <cellStyle name="20% - Акцент2 12 2 2 2" xfId="924"/>
    <cellStyle name="20% - Акцент2 12 2 3" xfId="925"/>
    <cellStyle name="20% - Акцент2 12 3" xfId="926"/>
    <cellStyle name="20% - Акцент2 12 3 2" xfId="927"/>
    <cellStyle name="20% - Акцент2 12 4" xfId="928"/>
    <cellStyle name="20% - Акцент2 13" xfId="929"/>
    <cellStyle name="20% - Акцент2 13 2" xfId="930"/>
    <cellStyle name="20% - Акцент2 13 2 2" xfId="931"/>
    <cellStyle name="20% - Акцент2 13 2 2 2" xfId="932"/>
    <cellStyle name="20% - Акцент2 13 2 3" xfId="933"/>
    <cellStyle name="20% - Акцент2 13 3" xfId="934"/>
    <cellStyle name="20% - Акцент2 13 3 2" xfId="935"/>
    <cellStyle name="20% - Акцент2 13 4" xfId="936"/>
    <cellStyle name="20% - Акцент2 14" xfId="937"/>
    <cellStyle name="20% - Акцент2 14 2" xfId="938"/>
    <cellStyle name="20% - Акцент2 14 2 2" xfId="939"/>
    <cellStyle name="20% - Акцент2 14 2 2 2" xfId="940"/>
    <cellStyle name="20% - Акцент2 14 2 3" xfId="941"/>
    <cellStyle name="20% - Акцент2 14 3" xfId="942"/>
    <cellStyle name="20% - Акцент2 14 3 2" xfId="943"/>
    <cellStyle name="20% - Акцент2 14 4" xfId="944"/>
    <cellStyle name="20% - Акцент2 15" xfId="945"/>
    <cellStyle name="20% - Акцент2 15 2" xfId="946"/>
    <cellStyle name="20% - Акцент2 15 2 2" xfId="947"/>
    <cellStyle name="20% - Акцент2 15 2 2 2" xfId="948"/>
    <cellStyle name="20% - Акцент2 15 2 3" xfId="949"/>
    <cellStyle name="20% - Акцент2 15 3" xfId="950"/>
    <cellStyle name="20% - Акцент2 15 3 2" xfId="951"/>
    <cellStyle name="20% - Акцент2 15 4" xfId="952"/>
    <cellStyle name="20% - Акцент2 16" xfId="953"/>
    <cellStyle name="20% - Акцент2 16 2" xfId="954"/>
    <cellStyle name="20% - Акцент2 16 2 2" xfId="955"/>
    <cellStyle name="20% - Акцент2 16 2 2 2" xfId="956"/>
    <cellStyle name="20% - Акцент2 16 2 3" xfId="957"/>
    <cellStyle name="20% - Акцент2 16 3" xfId="958"/>
    <cellStyle name="20% - Акцент2 16 3 2" xfId="959"/>
    <cellStyle name="20% - Акцент2 16 4" xfId="960"/>
    <cellStyle name="20% - Акцент2 17" xfId="961"/>
    <cellStyle name="20% - Акцент2 17 2" xfId="962"/>
    <cellStyle name="20% - Акцент2 17 2 2" xfId="963"/>
    <cellStyle name="20% - Акцент2 17 2 2 2" xfId="964"/>
    <cellStyle name="20% - Акцент2 17 2 3" xfId="965"/>
    <cellStyle name="20% - Акцент2 17 3" xfId="966"/>
    <cellStyle name="20% - Акцент2 17 3 2" xfId="967"/>
    <cellStyle name="20% - Акцент2 17 4" xfId="968"/>
    <cellStyle name="20% - Акцент2 18" xfId="969"/>
    <cellStyle name="20% - Акцент2 18 2" xfId="970"/>
    <cellStyle name="20% - Акцент2 18 2 2" xfId="971"/>
    <cellStyle name="20% - Акцент2 18 3" xfId="972"/>
    <cellStyle name="20% - Акцент2 19" xfId="973"/>
    <cellStyle name="20% - Акцент2 19 2" xfId="974"/>
    <cellStyle name="20% - Акцент2 2" xfId="975"/>
    <cellStyle name="20% - Акцент2 2 10" xfId="976"/>
    <cellStyle name="20% - Акцент2 2 10 2" xfId="977"/>
    <cellStyle name="20% - Акцент2 2 10 2 2" xfId="978"/>
    <cellStyle name="20% - Акцент2 2 10 2 2 2" xfId="979"/>
    <cellStyle name="20% - Акцент2 2 10 2 3" xfId="980"/>
    <cellStyle name="20% - Акцент2 2 10 3" xfId="981"/>
    <cellStyle name="20% - Акцент2 2 10 3 2" xfId="982"/>
    <cellStyle name="20% - Акцент2 2 10 4" xfId="983"/>
    <cellStyle name="20% - Акцент2 2 11" xfId="984"/>
    <cellStyle name="20% - Акцент2 2 11 2" xfId="985"/>
    <cellStyle name="20% - Акцент2 2 11 2 2" xfId="986"/>
    <cellStyle name="20% - Акцент2 2 11 2 2 2" xfId="987"/>
    <cellStyle name="20% - Акцент2 2 11 2 3" xfId="988"/>
    <cellStyle name="20% - Акцент2 2 11 3" xfId="989"/>
    <cellStyle name="20% - Акцент2 2 11 3 2" xfId="990"/>
    <cellStyle name="20% - Акцент2 2 11 4" xfId="991"/>
    <cellStyle name="20% - Акцент2 2 12" xfId="992"/>
    <cellStyle name="20% - Акцент2 2 12 2" xfId="993"/>
    <cellStyle name="20% - Акцент2 2 12 2 2" xfId="994"/>
    <cellStyle name="20% - Акцент2 2 12 2 2 2" xfId="995"/>
    <cellStyle name="20% - Акцент2 2 12 2 3" xfId="996"/>
    <cellStyle name="20% - Акцент2 2 12 3" xfId="997"/>
    <cellStyle name="20% - Акцент2 2 12 3 2" xfId="998"/>
    <cellStyle name="20% - Акцент2 2 12 4" xfId="999"/>
    <cellStyle name="20% - Акцент2 2 13" xfId="1000"/>
    <cellStyle name="20% - Акцент2 2 13 2" xfId="1001"/>
    <cellStyle name="20% - Акцент2 2 13 2 2" xfId="1002"/>
    <cellStyle name="20% - Акцент2 2 13 2 2 2" xfId="1003"/>
    <cellStyle name="20% - Акцент2 2 13 2 3" xfId="1004"/>
    <cellStyle name="20% - Акцент2 2 13 3" xfId="1005"/>
    <cellStyle name="20% - Акцент2 2 13 3 2" xfId="1006"/>
    <cellStyle name="20% - Акцент2 2 13 4" xfId="1007"/>
    <cellStyle name="20% - Акцент2 2 14" xfId="1008"/>
    <cellStyle name="20% - Акцент2 2 14 2" xfId="1009"/>
    <cellStyle name="20% - Акцент2 2 14 2 2" xfId="1010"/>
    <cellStyle name="20% - Акцент2 2 14 2 2 2" xfId="1011"/>
    <cellStyle name="20% - Акцент2 2 14 2 3" xfId="1012"/>
    <cellStyle name="20% - Акцент2 2 14 3" xfId="1013"/>
    <cellStyle name="20% - Акцент2 2 14 3 2" xfId="1014"/>
    <cellStyle name="20% - Акцент2 2 14 4" xfId="1015"/>
    <cellStyle name="20% - Акцент2 2 15" xfId="1016"/>
    <cellStyle name="20% - Акцент2 2 15 2" xfId="1017"/>
    <cellStyle name="20% - Акцент2 2 15 2 2" xfId="1018"/>
    <cellStyle name="20% - Акцент2 2 15 2 2 2" xfId="1019"/>
    <cellStyle name="20% - Акцент2 2 15 2 3" xfId="1020"/>
    <cellStyle name="20% - Акцент2 2 15 3" xfId="1021"/>
    <cellStyle name="20% - Акцент2 2 15 3 2" xfId="1022"/>
    <cellStyle name="20% - Акцент2 2 15 4" xfId="1023"/>
    <cellStyle name="20% - Акцент2 2 16" xfId="1024"/>
    <cellStyle name="20% - Акцент2 2 16 2" xfId="1025"/>
    <cellStyle name="20% - Акцент2 2 16 2 2" xfId="1026"/>
    <cellStyle name="20% - Акцент2 2 16 2 2 2" xfId="1027"/>
    <cellStyle name="20% - Акцент2 2 16 2 3" xfId="1028"/>
    <cellStyle name="20% - Акцент2 2 16 3" xfId="1029"/>
    <cellStyle name="20% - Акцент2 2 16 3 2" xfId="1030"/>
    <cellStyle name="20% - Акцент2 2 16 4" xfId="1031"/>
    <cellStyle name="20% - Акцент2 2 17" xfId="1032"/>
    <cellStyle name="20% - Акцент2 2 17 2" xfId="1033"/>
    <cellStyle name="20% - Акцент2 2 17 2 2" xfId="1034"/>
    <cellStyle name="20% - Акцент2 2 17 2 2 2" xfId="1035"/>
    <cellStyle name="20% - Акцент2 2 17 2 3" xfId="1036"/>
    <cellStyle name="20% - Акцент2 2 17 3" xfId="1037"/>
    <cellStyle name="20% - Акцент2 2 17 3 2" xfId="1038"/>
    <cellStyle name="20% - Акцент2 2 17 4" xfId="1039"/>
    <cellStyle name="20% - Акцент2 2 18" xfId="1040"/>
    <cellStyle name="20% - Акцент2 2 18 2" xfId="1041"/>
    <cellStyle name="20% - Акцент2 2 18 2 2" xfId="1042"/>
    <cellStyle name="20% - Акцент2 2 18 2 2 2" xfId="1043"/>
    <cellStyle name="20% - Акцент2 2 18 2 3" xfId="1044"/>
    <cellStyle name="20% - Акцент2 2 18 3" xfId="1045"/>
    <cellStyle name="20% - Акцент2 2 18 3 2" xfId="1046"/>
    <cellStyle name="20% - Акцент2 2 18 4" xfId="1047"/>
    <cellStyle name="20% - Акцент2 2 19" xfId="1048"/>
    <cellStyle name="20% - Акцент2 2 19 2" xfId="1049"/>
    <cellStyle name="20% - Акцент2 2 19 2 2" xfId="1050"/>
    <cellStyle name="20% - Акцент2 2 19 2 2 2" xfId="1051"/>
    <cellStyle name="20% - Акцент2 2 19 2 3" xfId="1052"/>
    <cellStyle name="20% - Акцент2 2 19 3" xfId="1053"/>
    <cellStyle name="20% - Акцент2 2 19 3 2" xfId="1054"/>
    <cellStyle name="20% - Акцент2 2 19 4" xfId="1055"/>
    <cellStyle name="20% - Акцент2 2 2" xfId="1056"/>
    <cellStyle name="20% - Акцент2 2 2 2" xfId="1057"/>
    <cellStyle name="20% - Акцент2 2 2 3" xfId="1058"/>
    <cellStyle name="20% - Акцент2 2 20" xfId="1059"/>
    <cellStyle name="20% - Акцент2 2 20 2" xfId="1060"/>
    <cellStyle name="20% - Акцент2 2 20 2 2" xfId="1061"/>
    <cellStyle name="20% - Акцент2 2 20 2 2 2" xfId="1062"/>
    <cellStyle name="20% - Акцент2 2 20 2 3" xfId="1063"/>
    <cellStyle name="20% - Акцент2 2 20 3" xfId="1064"/>
    <cellStyle name="20% - Акцент2 2 20 3 2" xfId="1065"/>
    <cellStyle name="20% - Акцент2 2 20 4" xfId="1066"/>
    <cellStyle name="20% - Акцент2 2 21" xfId="1067"/>
    <cellStyle name="20% - Акцент2 2 21 2" xfId="1068"/>
    <cellStyle name="20% - Акцент2 2 21 2 2" xfId="1069"/>
    <cellStyle name="20% - Акцент2 2 21 2 2 2" xfId="1070"/>
    <cellStyle name="20% - Акцент2 2 21 2 3" xfId="1071"/>
    <cellStyle name="20% - Акцент2 2 21 3" xfId="1072"/>
    <cellStyle name="20% - Акцент2 2 21 3 2" xfId="1073"/>
    <cellStyle name="20% - Акцент2 2 21 4" xfId="1074"/>
    <cellStyle name="20% - Акцент2 2 22" xfId="1075"/>
    <cellStyle name="20% - Акцент2 2 22 2" xfId="1076"/>
    <cellStyle name="20% - Акцент2 2 22 2 2" xfId="1077"/>
    <cellStyle name="20% - Акцент2 2 22 2 2 2" xfId="1078"/>
    <cellStyle name="20% - Акцент2 2 22 2 3" xfId="1079"/>
    <cellStyle name="20% - Акцент2 2 22 3" xfId="1080"/>
    <cellStyle name="20% - Акцент2 2 22 3 2" xfId="1081"/>
    <cellStyle name="20% - Акцент2 2 22 4" xfId="1082"/>
    <cellStyle name="20% - Акцент2 2 23" xfId="1083"/>
    <cellStyle name="20% - Акцент2 2 23 2" xfId="1084"/>
    <cellStyle name="20% - Акцент2 2 23 2 2" xfId="1085"/>
    <cellStyle name="20% - Акцент2 2 23 2 2 2" xfId="1086"/>
    <cellStyle name="20% - Акцент2 2 23 2 3" xfId="1087"/>
    <cellStyle name="20% - Акцент2 2 23 3" xfId="1088"/>
    <cellStyle name="20% - Акцент2 2 23 3 2" xfId="1089"/>
    <cellStyle name="20% - Акцент2 2 23 4" xfId="1090"/>
    <cellStyle name="20% - Акцент2 2 24" xfId="1091"/>
    <cellStyle name="20% - Акцент2 2 24 2" xfId="1092"/>
    <cellStyle name="20% - Акцент2 2 24 2 2" xfId="1093"/>
    <cellStyle name="20% - Акцент2 2 24 2 2 2" xfId="1094"/>
    <cellStyle name="20% - Акцент2 2 24 2 3" xfId="1095"/>
    <cellStyle name="20% - Акцент2 2 24 3" xfId="1096"/>
    <cellStyle name="20% - Акцент2 2 24 3 2" xfId="1097"/>
    <cellStyle name="20% - Акцент2 2 24 4" xfId="1098"/>
    <cellStyle name="20% - Акцент2 2 25" xfId="1099"/>
    <cellStyle name="20% - Акцент2 2 26" xfId="1100"/>
    <cellStyle name="20% - Акцент2 2 27" xfId="1101"/>
    <cellStyle name="20% - Акцент2 2 3" xfId="1102"/>
    <cellStyle name="20% - Акцент2 2 3 2" xfId="1103"/>
    <cellStyle name="20% - Акцент2 2 3 2 2" xfId="1104"/>
    <cellStyle name="20% - Акцент2 2 3 2 2 2" xfId="1105"/>
    <cellStyle name="20% - Акцент2 2 3 2 3" xfId="1106"/>
    <cellStyle name="20% - Акцент2 2 3 3" xfId="1107"/>
    <cellStyle name="20% - Акцент2 2 3 3 2" xfId="1108"/>
    <cellStyle name="20% - Акцент2 2 3 4" xfId="1109"/>
    <cellStyle name="20% - Акцент2 2 3 5" xfId="1110"/>
    <cellStyle name="20% - Акцент2 2 4" xfId="1111"/>
    <cellStyle name="20% - Акцент2 2 4 2" xfId="1112"/>
    <cellStyle name="20% - Акцент2 2 4 2 2" xfId="1113"/>
    <cellStyle name="20% - Акцент2 2 4 2 2 2" xfId="1114"/>
    <cellStyle name="20% - Акцент2 2 4 2 3" xfId="1115"/>
    <cellStyle name="20% - Акцент2 2 4 3" xfId="1116"/>
    <cellStyle name="20% - Акцент2 2 4 3 2" xfId="1117"/>
    <cellStyle name="20% - Акцент2 2 4 4" xfId="1118"/>
    <cellStyle name="20% - Акцент2 2 4 5" xfId="1119"/>
    <cellStyle name="20% - Акцент2 2 5" xfId="1120"/>
    <cellStyle name="20% - Акцент2 2 5 2" xfId="1121"/>
    <cellStyle name="20% - Акцент2 2 5 2 2" xfId="1122"/>
    <cellStyle name="20% - Акцент2 2 5 2 2 2" xfId="1123"/>
    <cellStyle name="20% - Акцент2 2 5 2 3" xfId="1124"/>
    <cellStyle name="20% - Акцент2 2 5 3" xfId="1125"/>
    <cellStyle name="20% - Акцент2 2 5 3 2" xfId="1126"/>
    <cellStyle name="20% - Акцент2 2 5 4" xfId="1127"/>
    <cellStyle name="20% - Акцент2 2 5 5" xfId="1128"/>
    <cellStyle name="20% - Акцент2 2 6" xfId="1129"/>
    <cellStyle name="20% - Акцент2 2 6 2" xfId="1130"/>
    <cellStyle name="20% - Акцент2 2 6 2 2" xfId="1131"/>
    <cellStyle name="20% - Акцент2 2 6 2 2 2" xfId="1132"/>
    <cellStyle name="20% - Акцент2 2 6 2 3" xfId="1133"/>
    <cellStyle name="20% - Акцент2 2 6 3" xfId="1134"/>
    <cellStyle name="20% - Акцент2 2 6 3 2" xfId="1135"/>
    <cellStyle name="20% - Акцент2 2 6 4" xfId="1136"/>
    <cellStyle name="20% - Акцент2 2 7" xfId="1137"/>
    <cellStyle name="20% - Акцент2 2 7 2" xfId="1138"/>
    <cellStyle name="20% - Акцент2 2 7 2 2" xfId="1139"/>
    <cellStyle name="20% - Акцент2 2 7 2 2 2" xfId="1140"/>
    <cellStyle name="20% - Акцент2 2 7 2 3" xfId="1141"/>
    <cellStyle name="20% - Акцент2 2 7 3" xfId="1142"/>
    <cellStyle name="20% - Акцент2 2 7 3 2" xfId="1143"/>
    <cellStyle name="20% - Акцент2 2 7 4" xfId="1144"/>
    <cellStyle name="20% - Акцент2 2 8" xfId="1145"/>
    <cellStyle name="20% - Акцент2 2 8 2" xfId="1146"/>
    <cellStyle name="20% - Акцент2 2 8 2 2" xfId="1147"/>
    <cellStyle name="20% - Акцент2 2 8 2 2 2" xfId="1148"/>
    <cellStyle name="20% - Акцент2 2 8 2 3" xfId="1149"/>
    <cellStyle name="20% - Акцент2 2 8 3" xfId="1150"/>
    <cellStyle name="20% - Акцент2 2 8 3 2" xfId="1151"/>
    <cellStyle name="20% - Акцент2 2 8 4" xfId="1152"/>
    <cellStyle name="20% - Акцент2 2 9" xfId="1153"/>
    <cellStyle name="20% - Акцент2 2 9 2" xfId="1154"/>
    <cellStyle name="20% - Акцент2 2 9 2 2" xfId="1155"/>
    <cellStyle name="20% - Акцент2 2 9 2 2 2" xfId="1156"/>
    <cellStyle name="20% - Акцент2 2 9 2 3" xfId="1157"/>
    <cellStyle name="20% - Акцент2 2 9 3" xfId="1158"/>
    <cellStyle name="20% - Акцент2 2 9 3 2" xfId="1159"/>
    <cellStyle name="20% - Акцент2 2 9 4" xfId="1160"/>
    <cellStyle name="20% - Акцент2 20" xfId="1161"/>
    <cellStyle name="20% - Акцент2 3" xfId="1162"/>
    <cellStyle name="20% - Акцент2 3 10" xfId="1163"/>
    <cellStyle name="20% - Акцент2 3 10 2" xfId="1164"/>
    <cellStyle name="20% - Акцент2 3 10 2 2" xfId="1165"/>
    <cellStyle name="20% - Акцент2 3 10 2 2 2" xfId="1166"/>
    <cellStyle name="20% - Акцент2 3 10 2 3" xfId="1167"/>
    <cellStyle name="20% - Акцент2 3 10 3" xfId="1168"/>
    <cellStyle name="20% - Акцент2 3 10 3 2" xfId="1169"/>
    <cellStyle name="20% - Акцент2 3 10 4" xfId="1170"/>
    <cellStyle name="20% - Акцент2 3 11" xfId="1171"/>
    <cellStyle name="20% - Акцент2 3 11 2" xfId="1172"/>
    <cellStyle name="20% - Акцент2 3 11 2 2" xfId="1173"/>
    <cellStyle name="20% - Акцент2 3 11 2 2 2" xfId="1174"/>
    <cellStyle name="20% - Акцент2 3 11 2 3" xfId="1175"/>
    <cellStyle name="20% - Акцент2 3 11 3" xfId="1176"/>
    <cellStyle name="20% - Акцент2 3 11 3 2" xfId="1177"/>
    <cellStyle name="20% - Акцент2 3 11 4" xfId="1178"/>
    <cellStyle name="20% - Акцент2 3 12" xfId="1179"/>
    <cellStyle name="20% - Акцент2 3 12 2" xfId="1180"/>
    <cellStyle name="20% - Акцент2 3 12 2 2" xfId="1181"/>
    <cellStyle name="20% - Акцент2 3 12 2 2 2" xfId="1182"/>
    <cellStyle name="20% - Акцент2 3 12 2 3" xfId="1183"/>
    <cellStyle name="20% - Акцент2 3 12 3" xfId="1184"/>
    <cellStyle name="20% - Акцент2 3 12 3 2" xfId="1185"/>
    <cellStyle name="20% - Акцент2 3 12 4" xfId="1186"/>
    <cellStyle name="20% - Акцент2 3 13" xfId="1187"/>
    <cellStyle name="20% - Акцент2 3 13 2" xfId="1188"/>
    <cellStyle name="20% - Акцент2 3 13 2 2" xfId="1189"/>
    <cellStyle name="20% - Акцент2 3 13 2 2 2" xfId="1190"/>
    <cellStyle name="20% - Акцент2 3 13 2 3" xfId="1191"/>
    <cellStyle name="20% - Акцент2 3 13 3" xfId="1192"/>
    <cellStyle name="20% - Акцент2 3 13 3 2" xfId="1193"/>
    <cellStyle name="20% - Акцент2 3 13 4" xfId="1194"/>
    <cellStyle name="20% - Акцент2 3 14" xfId="1195"/>
    <cellStyle name="20% - Акцент2 3 14 2" xfId="1196"/>
    <cellStyle name="20% - Акцент2 3 14 2 2" xfId="1197"/>
    <cellStyle name="20% - Акцент2 3 14 2 2 2" xfId="1198"/>
    <cellStyle name="20% - Акцент2 3 14 2 3" xfId="1199"/>
    <cellStyle name="20% - Акцент2 3 14 3" xfId="1200"/>
    <cellStyle name="20% - Акцент2 3 14 3 2" xfId="1201"/>
    <cellStyle name="20% - Акцент2 3 14 4" xfId="1202"/>
    <cellStyle name="20% - Акцент2 3 15" xfId="1203"/>
    <cellStyle name="20% - Акцент2 3 15 2" xfId="1204"/>
    <cellStyle name="20% - Акцент2 3 15 2 2" xfId="1205"/>
    <cellStyle name="20% - Акцент2 3 15 2 2 2" xfId="1206"/>
    <cellStyle name="20% - Акцент2 3 15 2 3" xfId="1207"/>
    <cellStyle name="20% - Акцент2 3 15 3" xfId="1208"/>
    <cellStyle name="20% - Акцент2 3 15 3 2" xfId="1209"/>
    <cellStyle name="20% - Акцент2 3 15 4" xfId="1210"/>
    <cellStyle name="20% - Акцент2 3 16" xfId="1211"/>
    <cellStyle name="20% - Акцент2 3 16 2" xfId="1212"/>
    <cellStyle name="20% - Акцент2 3 16 2 2" xfId="1213"/>
    <cellStyle name="20% - Акцент2 3 16 2 2 2" xfId="1214"/>
    <cellStyle name="20% - Акцент2 3 16 2 3" xfId="1215"/>
    <cellStyle name="20% - Акцент2 3 16 3" xfId="1216"/>
    <cellStyle name="20% - Акцент2 3 16 3 2" xfId="1217"/>
    <cellStyle name="20% - Акцент2 3 16 4" xfId="1218"/>
    <cellStyle name="20% - Акцент2 3 17" xfId="1219"/>
    <cellStyle name="20% - Акцент2 3 17 2" xfId="1220"/>
    <cellStyle name="20% - Акцент2 3 17 2 2" xfId="1221"/>
    <cellStyle name="20% - Акцент2 3 17 2 2 2" xfId="1222"/>
    <cellStyle name="20% - Акцент2 3 17 2 3" xfId="1223"/>
    <cellStyle name="20% - Акцент2 3 17 3" xfId="1224"/>
    <cellStyle name="20% - Акцент2 3 17 3 2" xfId="1225"/>
    <cellStyle name="20% - Акцент2 3 17 4" xfId="1226"/>
    <cellStyle name="20% - Акцент2 3 18" xfId="1227"/>
    <cellStyle name="20% - Акцент2 3 18 2" xfId="1228"/>
    <cellStyle name="20% - Акцент2 3 18 2 2" xfId="1229"/>
    <cellStyle name="20% - Акцент2 3 18 2 2 2" xfId="1230"/>
    <cellStyle name="20% - Акцент2 3 18 2 3" xfId="1231"/>
    <cellStyle name="20% - Акцент2 3 18 3" xfId="1232"/>
    <cellStyle name="20% - Акцент2 3 18 3 2" xfId="1233"/>
    <cellStyle name="20% - Акцент2 3 18 4" xfId="1234"/>
    <cellStyle name="20% - Акцент2 3 19" xfId="1235"/>
    <cellStyle name="20% - Акцент2 3 19 2" xfId="1236"/>
    <cellStyle name="20% - Акцент2 3 19 2 2" xfId="1237"/>
    <cellStyle name="20% - Акцент2 3 19 2 2 2" xfId="1238"/>
    <cellStyle name="20% - Акцент2 3 19 2 3" xfId="1239"/>
    <cellStyle name="20% - Акцент2 3 19 3" xfId="1240"/>
    <cellStyle name="20% - Акцент2 3 19 3 2" xfId="1241"/>
    <cellStyle name="20% - Акцент2 3 19 4" xfId="1242"/>
    <cellStyle name="20% - Акцент2 3 2" xfId="1243"/>
    <cellStyle name="20% - Акцент2 3 2 2" xfId="1244"/>
    <cellStyle name="20% - Акцент2 3 20" xfId="1245"/>
    <cellStyle name="20% - Акцент2 3 20 2" xfId="1246"/>
    <cellStyle name="20% - Акцент2 3 20 2 2" xfId="1247"/>
    <cellStyle name="20% - Акцент2 3 20 2 2 2" xfId="1248"/>
    <cellStyle name="20% - Акцент2 3 20 2 3" xfId="1249"/>
    <cellStyle name="20% - Акцент2 3 20 3" xfId="1250"/>
    <cellStyle name="20% - Акцент2 3 20 3 2" xfId="1251"/>
    <cellStyle name="20% - Акцент2 3 20 4" xfId="1252"/>
    <cellStyle name="20% - Акцент2 3 21" xfId="1253"/>
    <cellStyle name="20% - Акцент2 3 21 2" xfId="1254"/>
    <cellStyle name="20% - Акцент2 3 21 2 2" xfId="1255"/>
    <cellStyle name="20% - Акцент2 3 21 2 2 2" xfId="1256"/>
    <cellStyle name="20% - Акцент2 3 21 2 3" xfId="1257"/>
    <cellStyle name="20% - Акцент2 3 21 3" xfId="1258"/>
    <cellStyle name="20% - Акцент2 3 21 3 2" xfId="1259"/>
    <cellStyle name="20% - Акцент2 3 21 4" xfId="1260"/>
    <cellStyle name="20% - Акцент2 3 22" xfId="1261"/>
    <cellStyle name="20% - Акцент2 3 22 2" xfId="1262"/>
    <cellStyle name="20% - Акцент2 3 22 2 2" xfId="1263"/>
    <cellStyle name="20% - Акцент2 3 22 2 2 2" xfId="1264"/>
    <cellStyle name="20% - Акцент2 3 22 2 3" xfId="1265"/>
    <cellStyle name="20% - Акцент2 3 22 3" xfId="1266"/>
    <cellStyle name="20% - Акцент2 3 22 3 2" xfId="1267"/>
    <cellStyle name="20% - Акцент2 3 22 4" xfId="1268"/>
    <cellStyle name="20% - Акцент2 3 23" xfId="1269"/>
    <cellStyle name="20% - Акцент2 3 23 2" xfId="1270"/>
    <cellStyle name="20% - Акцент2 3 23 2 2" xfId="1271"/>
    <cellStyle name="20% - Акцент2 3 23 2 2 2" xfId="1272"/>
    <cellStyle name="20% - Акцент2 3 23 2 3" xfId="1273"/>
    <cellStyle name="20% - Акцент2 3 23 3" xfId="1274"/>
    <cellStyle name="20% - Акцент2 3 23 3 2" xfId="1275"/>
    <cellStyle name="20% - Акцент2 3 23 4" xfId="1276"/>
    <cellStyle name="20% - Акцент2 3 24" xfId="1277"/>
    <cellStyle name="20% - Акцент2 3 24 2" xfId="1278"/>
    <cellStyle name="20% - Акцент2 3 24 2 2" xfId="1279"/>
    <cellStyle name="20% - Акцент2 3 24 2 2 2" xfId="1280"/>
    <cellStyle name="20% - Акцент2 3 24 2 3" xfId="1281"/>
    <cellStyle name="20% - Акцент2 3 24 3" xfId="1282"/>
    <cellStyle name="20% - Акцент2 3 24 3 2" xfId="1283"/>
    <cellStyle name="20% - Акцент2 3 24 4" xfId="1284"/>
    <cellStyle name="20% - Акцент2 3 25" xfId="1285"/>
    <cellStyle name="20% - Акцент2 3 3" xfId="1286"/>
    <cellStyle name="20% - Акцент2 3 3 2" xfId="1287"/>
    <cellStyle name="20% - Акцент2 3 3 2 2" xfId="1288"/>
    <cellStyle name="20% - Акцент2 3 3 2 2 2" xfId="1289"/>
    <cellStyle name="20% - Акцент2 3 3 2 3" xfId="1290"/>
    <cellStyle name="20% - Акцент2 3 3 3" xfId="1291"/>
    <cellStyle name="20% - Акцент2 3 3 3 2" xfId="1292"/>
    <cellStyle name="20% - Акцент2 3 3 4" xfId="1293"/>
    <cellStyle name="20% - Акцент2 3 4" xfId="1294"/>
    <cellStyle name="20% - Акцент2 3 4 2" xfId="1295"/>
    <cellStyle name="20% - Акцент2 3 4 2 2" xfId="1296"/>
    <cellStyle name="20% - Акцент2 3 4 2 2 2" xfId="1297"/>
    <cellStyle name="20% - Акцент2 3 4 2 3" xfId="1298"/>
    <cellStyle name="20% - Акцент2 3 4 3" xfId="1299"/>
    <cellStyle name="20% - Акцент2 3 4 3 2" xfId="1300"/>
    <cellStyle name="20% - Акцент2 3 4 4" xfId="1301"/>
    <cellStyle name="20% - Акцент2 3 5" xfId="1302"/>
    <cellStyle name="20% - Акцент2 3 5 2" xfId="1303"/>
    <cellStyle name="20% - Акцент2 3 5 2 2" xfId="1304"/>
    <cellStyle name="20% - Акцент2 3 5 2 2 2" xfId="1305"/>
    <cellStyle name="20% - Акцент2 3 5 2 3" xfId="1306"/>
    <cellStyle name="20% - Акцент2 3 5 3" xfId="1307"/>
    <cellStyle name="20% - Акцент2 3 5 3 2" xfId="1308"/>
    <cellStyle name="20% - Акцент2 3 5 4" xfId="1309"/>
    <cellStyle name="20% - Акцент2 3 6" xfId="1310"/>
    <cellStyle name="20% - Акцент2 3 6 2" xfId="1311"/>
    <cellStyle name="20% - Акцент2 3 6 2 2" xfId="1312"/>
    <cellStyle name="20% - Акцент2 3 6 2 2 2" xfId="1313"/>
    <cellStyle name="20% - Акцент2 3 6 2 3" xfId="1314"/>
    <cellStyle name="20% - Акцент2 3 6 3" xfId="1315"/>
    <cellStyle name="20% - Акцент2 3 6 3 2" xfId="1316"/>
    <cellStyle name="20% - Акцент2 3 6 4" xfId="1317"/>
    <cellStyle name="20% - Акцент2 3 7" xfId="1318"/>
    <cellStyle name="20% - Акцент2 3 7 2" xfId="1319"/>
    <cellStyle name="20% - Акцент2 3 7 2 2" xfId="1320"/>
    <cellStyle name="20% - Акцент2 3 7 2 2 2" xfId="1321"/>
    <cellStyle name="20% - Акцент2 3 7 2 3" xfId="1322"/>
    <cellStyle name="20% - Акцент2 3 7 3" xfId="1323"/>
    <cellStyle name="20% - Акцент2 3 7 3 2" xfId="1324"/>
    <cellStyle name="20% - Акцент2 3 7 4" xfId="1325"/>
    <cellStyle name="20% - Акцент2 3 8" xfId="1326"/>
    <cellStyle name="20% - Акцент2 3 8 2" xfId="1327"/>
    <cellStyle name="20% - Акцент2 3 8 2 2" xfId="1328"/>
    <cellStyle name="20% - Акцент2 3 8 2 2 2" xfId="1329"/>
    <cellStyle name="20% - Акцент2 3 8 2 3" xfId="1330"/>
    <cellStyle name="20% - Акцент2 3 8 3" xfId="1331"/>
    <cellStyle name="20% - Акцент2 3 8 3 2" xfId="1332"/>
    <cellStyle name="20% - Акцент2 3 8 4" xfId="1333"/>
    <cellStyle name="20% - Акцент2 3 9" xfId="1334"/>
    <cellStyle name="20% - Акцент2 3 9 2" xfId="1335"/>
    <cellStyle name="20% - Акцент2 3 9 2 2" xfId="1336"/>
    <cellStyle name="20% - Акцент2 3 9 2 2 2" xfId="1337"/>
    <cellStyle name="20% - Акцент2 3 9 2 3" xfId="1338"/>
    <cellStyle name="20% - Акцент2 3 9 3" xfId="1339"/>
    <cellStyle name="20% - Акцент2 3 9 3 2" xfId="1340"/>
    <cellStyle name="20% - Акцент2 3 9 4" xfId="1341"/>
    <cellStyle name="20% - Акцент2 4" xfId="1342"/>
    <cellStyle name="20% - Акцент2 4 10" xfId="1343"/>
    <cellStyle name="20% - Акцент2 4 10 2" xfId="1344"/>
    <cellStyle name="20% - Акцент2 4 10 2 2" xfId="1345"/>
    <cellStyle name="20% - Акцент2 4 10 2 2 2" xfId="1346"/>
    <cellStyle name="20% - Акцент2 4 10 2 3" xfId="1347"/>
    <cellStyle name="20% - Акцент2 4 10 3" xfId="1348"/>
    <cellStyle name="20% - Акцент2 4 10 3 2" xfId="1349"/>
    <cellStyle name="20% - Акцент2 4 10 4" xfId="1350"/>
    <cellStyle name="20% - Акцент2 4 11" xfId="1351"/>
    <cellStyle name="20% - Акцент2 4 11 2" xfId="1352"/>
    <cellStyle name="20% - Акцент2 4 11 2 2" xfId="1353"/>
    <cellStyle name="20% - Акцент2 4 11 2 2 2" xfId="1354"/>
    <cellStyle name="20% - Акцент2 4 11 2 3" xfId="1355"/>
    <cellStyle name="20% - Акцент2 4 11 3" xfId="1356"/>
    <cellStyle name="20% - Акцент2 4 11 3 2" xfId="1357"/>
    <cellStyle name="20% - Акцент2 4 11 4" xfId="1358"/>
    <cellStyle name="20% - Акцент2 4 12" xfId="1359"/>
    <cellStyle name="20% - Акцент2 4 12 2" xfId="1360"/>
    <cellStyle name="20% - Акцент2 4 12 2 2" xfId="1361"/>
    <cellStyle name="20% - Акцент2 4 12 2 2 2" xfId="1362"/>
    <cellStyle name="20% - Акцент2 4 12 2 3" xfId="1363"/>
    <cellStyle name="20% - Акцент2 4 12 3" xfId="1364"/>
    <cellStyle name="20% - Акцент2 4 12 3 2" xfId="1365"/>
    <cellStyle name="20% - Акцент2 4 12 4" xfId="1366"/>
    <cellStyle name="20% - Акцент2 4 13" xfId="1367"/>
    <cellStyle name="20% - Акцент2 4 13 2" xfId="1368"/>
    <cellStyle name="20% - Акцент2 4 13 2 2" xfId="1369"/>
    <cellStyle name="20% - Акцент2 4 13 2 2 2" xfId="1370"/>
    <cellStyle name="20% - Акцент2 4 13 2 3" xfId="1371"/>
    <cellStyle name="20% - Акцент2 4 13 3" xfId="1372"/>
    <cellStyle name="20% - Акцент2 4 13 3 2" xfId="1373"/>
    <cellStyle name="20% - Акцент2 4 13 4" xfId="1374"/>
    <cellStyle name="20% - Акцент2 4 14" xfId="1375"/>
    <cellStyle name="20% - Акцент2 4 14 2" xfId="1376"/>
    <cellStyle name="20% - Акцент2 4 14 2 2" xfId="1377"/>
    <cellStyle name="20% - Акцент2 4 14 2 2 2" xfId="1378"/>
    <cellStyle name="20% - Акцент2 4 14 2 3" xfId="1379"/>
    <cellStyle name="20% - Акцент2 4 14 3" xfId="1380"/>
    <cellStyle name="20% - Акцент2 4 14 3 2" xfId="1381"/>
    <cellStyle name="20% - Акцент2 4 14 4" xfId="1382"/>
    <cellStyle name="20% - Акцент2 4 15" xfId="1383"/>
    <cellStyle name="20% - Акцент2 4 15 2" xfId="1384"/>
    <cellStyle name="20% - Акцент2 4 15 2 2" xfId="1385"/>
    <cellStyle name="20% - Акцент2 4 15 2 2 2" xfId="1386"/>
    <cellStyle name="20% - Акцент2 4 15 2 3" xfId="1387"/>
    <cellStyle name="20% - Акцент2 4 15 3" xfId="1388"/>
    <cellStyle name="20% - Акцент2 4 15 3 2" xfId="1389"/>
    <cellStyle name="20% - Акцент2 4 15 4" xfId="1390"/>
    <cellStyle name="20% - Акцент2 4 16" xfId="1391"/>
    <cellStyle name="20% - Акцент2 4 16 2" xfId="1392"/>
    <cellStyle name="20% - Акцент2 4 16 2 2" xfId="1393"/>
    <cellStyle name="20% - Акцент2 4 16 2 2 2" xfId="1394"/>
    <cellStyle name="20% - Акцент2 4 16 2 3" xfId="1395"/>
    <cellStyle name="20% - Акцент2 4 16 3" xfId="1396"/>
    <cellStyle name="20% - Акцент2 4 16 3 2" xfId="1397"/>
    <cellStyle name="20% - Акцент2 4 16 4" xfId="1398"/>
    <cellStyle name="20% - Акцент2 4 17" xfId="1399"/>
    <cellStyle name="20% - Акцент2 4 17 2" xfId="1400"/>
    <cellStyle name="20% - Акцент2 4 17 2 2" xfId="1401"/>
    <cellStyle name="20% - Акцент2 4 17 2 2 2" xfId="1402"/>
    <cellStyle name="20% - Акцент2 4 17 2 3" xfId="1403"/>
    <cellStyle name="20% - Акцент2 4 17 3" xfId="1404"/>
    <cellStyle name="20% - Акцент2 4 17 3 2" xfId="1405"/>
    <cellStyle name="20% - Акцент2 4 17 4" xfId="1406"/>
    <cellStyle name="20% - Акцент2 4 18" xfId="1407"/>
    <cellStyle name="20% - Акцент2 4 18 2" xfId="1408"/>
    <cellStyle name="20% - Акцент2 4 18 2 2" xfId="1409"/>
    <cellStyle name="20% - Акцент2 4 18 2 2 2" xfId="1410"/>
    <cellStyle name="20% - Акцент2 4 18 2 3" xfId="1411"/>
    <cellStyle name="20% - Акцент2 4 18 3" xfId="1412"/>
    <cellStyle name="20% - Акцент2 4 18 3 2" xfId="1413"/>
    <cellStyle name="20% - Акцент2 4 18 4" xfId="1414"/>
    <cellStyle name="20% - Акцент2 4 19" xfId="1415"/>
    <cellStyle name="20% - Акцент2 4 19 2" xfId="1416"/>
    <cellStyle name="20% - Акцент2 4 19 2 2" xfId="1417"/>
    <cellStyle name="20% - Акцент2 4 19 2 2 2" xfId="1418"/>
    <cellStyle name="20% - Акцент2 4 19 2 3" xfId="1419"/>
    <cellStyle name="20% - Акцент2 4 19 3" xfId="1420"/>
    <cellStyle name="20% - Акцент2 4 19 3 2" xfId="1421"/>
    <cellStyle name="20% - Акцент2 4 19 4" xfId="1422"/>
    <cellStyle name="20% - Акцент2 4 2" xfId="1423"/>
    <cellStyle name="20% - Акцент2 4 2 2" xfId="1424"/>
    <cellStyle name="20% - Акцент2 4 20" xfId="1425"/>
    <cellStyle name="20% - Акцент2 4 20 2" xfId="1426"/>
    <cellStyle name="20% - Акцент2 4 20 2 2" xfId="1427"/>
    <cellStyle name="20% - Акцент2 4 20 2 2 2" xfId="1428"/>
    <cellStyle name="20% - Акцент2 4 20 2 3" xfId="1429"/>
    <cellStyle name="20% - Акцент2 4 20 3" xfId="1430"/>
    <cellStyle name="20% - Акцент2 4 20 3 2" xfId="1431"/>
    <cellStyle name="20% - Акцент2 4 20 4" xfId="1432"/>
    <cellStyle name="20% - Акцент2 4 21" xfId="1433"/>
    <cellStyle name="20% - Акцент2 4 21 2" xfId="1434"/>
    <cellStyle name="20% - Акцент2 4 21 2 2" xfId="1435"/>
    <cellStyle name="20% - Акцент2 4 21 2 2 2" xfId="1436"/>
    <cellStyle name="20% - Акцент2 4 21 2 3" xfId="1437"/>
    <cellStyle name="20% - Акцент2 4 21 3" xfId="1438"/>
    <cellStyle name="20% - Акцент2 4 21 3 2" xfId="1439"/>
    <cellStyle name="20% - Акцент2 4 21 4" xfId="1440"/>
    <cellStyle name="20% - Акцент2 4 22" xfId="1441"/>
    <cellStyle name="20% - Акцент2 4 22 2" xfId="1442"/>
    <cellStyle name="20% - Акцент2 4 22 2 2" xfId="1443"/>
    <cellStyle name="20% - Акцент2 4 22 2 2 2" xfId="1444"/>
    <cellStyle name="20% - Акцент2 4 22 2 3" xfId="1445"/>
    <cellStyle name="20% - Акцент2 4 22 3" xfId="1446"/>
    <cellStyle name="20% - Акцент2 4 22 3 2" xfId="1447"/>
    <cellStyle name="20% - Акцент2 4 22 4" xfId="1448"/>
    <cellStyle name="20% - Акцент2 4 23" xfId="1449"/>
    <cellStyle name="20% - Акцент2 4 23 2" xfId="1450"/>
    <cellStyle name="20% - Акцент2 4 23 2 2" xfId="1451"/>
    <cellStyle name="20% - Акцент2 4 23 2 2 2" xfId="1452"/>
    <cellStyle name="20% - Акцент2 4 23 2 3" xfId="1453"/>
    <cellStyle name="20% - Акцент2 4 23 3" xfId="1454"/>
    <cellStyle name="20% - Акцент2 4 23 3 2" xfId="1455"/>
    <cellStyle name="20% - Акцент2 4 23 4" xfId="1456"/>
    <cellStyle name="20% - Акцент2 4 24" xfId="1457"/>
    <cellStyle name="20% - Акцент2 4 24 2" xfId="1458"/>
    <cellStyle name="20% - Акцент2 4 24 2 2" xfId="1459"/>
    <cellStyle name="20% - Акцент2 4 24 2 2 2" xfId="1460"/>
    <cellStyle name="20% - Акцент2 4 24 2 3" xfId="1461"/>
    <cellStyle name="20% - Акцент2 4 24 3" xfId="1462"/>
    <cellStyle name="20% - Акцент2 4 24 3 2" xfId="1463"/>
    <cellStyle name="20% - Акцент2 4 24 4" xfId="1464"/>
    <cellStyle name="20% - Акцент2 4 25" xfId="1465"/>
    <cellStyle name="20% - Акцент2 4 3" xfId="1466"/>
    <cellStyle name="20% - Акцент2 4 3 2" xfId="1467"/>
    <cellStyle name="20% - Акцент2 4 3 2 2" xfId="1468"/>
    <cellStyle name="20% - Акцент2 4 3 2 2 2" xfId="1469"/>
    <cellStyle name="20% - Акцент2 4 3 2 3" xfId="1470"/>
    <cellStyle name="20% - Акцент2 4 3 3" xfId="1471"/>
    <cellStyle name="20% - Акцент2 4 3 3 2" xfId="1472"/>
    <cellStyle name="20% - Акцент2 4 3 4" xfId="1473"/>
    <cellStyle name="20% - Акцент2 4 4" xfId="1474"/>
    <cellStyle name="20% - Акцент2 4 4 2" xfId="1475"/>
    <cellStyle name="20% - Акцент2 4 4 2 2" xfId="1476"/>
    <cellStyle name="20% - Акцент2 4 4 2 2 2" xfId="1477"/>
    <cellStyle name="20% - Акцент2 4 4 2 3" xfId="1478"/>
    <cellStyle name="20% - Акцент2 4 4 3" xfId="1479"/>
    <cellStyle name="20% - Акцент2 4 4 3 2" xfId="1480"/>
    <cellStyle name="20% - Акцент2 4 4 4" xfId="1481"/>
    <cellStyle name="20% - Акцент2 4 5" xfId="1482"/>
    <cellStyle name="20% - Акцент2 4 5 2" xfId="1483"/>
    <cellStyle name="20% - Акцент2 4 5 2 2" xfId="1484"/>
    <cellStyle name="20% - Акцент2 4 5 2 2 2" xfId="1485"/>
    <cellStyle name="20% - Акцент2 4 5 2 3" xfId="1486"/>
    <cellStyle name="20% - Акцент2 4 5 3" xfId="1487"/>
    <cellStyle name="20% - Акцент2 4 5 3 2" xfId="1488"/>
    <cellStyle name="20% - Акцент2 4 5 4" xfId="1489"/>
    <cellStyle name="20% - Акцент2 4 6" xfId="1490"/>
    <cellStyle name="20% - Акцент2 4 6 2" xfId="1491"/>
    <cellStyle name="20% - Акцент2 4 6 2 2" xfId="1492"/>
    <cellStyle name="20% - Акцент2 4 6 2 2 2" xfId="1493"/>
    <cellStyle name="20% - Акцент2 4 6 2 3" xfId="1494"/>
    <cellStyle name="20% - Акцент2 4 6 3" xfId="1495"/>
    <cellStyle name="20% - Акцент2 4 6 3 2" xfId="1496"/>
    <cellStyle name="20% - Акцент2 4 6 4" xfId="1497"/>
    <cellStyle name="20% - Акцент2 4 7" xfId="1498"/>
    <cellStyle name="20% - Акцент2 4 7 2" xfId="1499"/>
    <cellStyle name="20% - Акцент2 4 7 2 2" xfId="1500"/>
    <cellStyle name="20% - Акцент2 4 7 2 2 2" xfId="1501"/>
    <cellStyle name="20% - Акцент2 4 7 2 3" xfId="1502"/>
    <cellStyle name="20% - Акцент2 4 7 3" xfId="1503"/>
    <cellStyle name="20% - Акцент2 4 7 3 2" xfId="1504"/>
    <cellStyle name="20% - Акцент2 4 7 4" xfId="1505"/>
    <cellStyle name="20% - Акцент2 4 8" xfId="1506"/>
    <cellStyle name="20% - Акцент2 4 8 2" xfId="1507"/>
    <cellStyle name="20% - Акцент2 4 8 2 2" xfId="1508"/>
    <cellStyle name="20% - Акцент2 4 8 2 2 2" xfId="1509"/>
    <cellStyle name="20% - Акцент2 4 8 2 3" xfId="1510"/>
    <cellStyle name="20% - Акцент2 4 8 3" xfId="1511"/>
    <cellStyle name="20% - Акцент2 4 8 3 2" xfId="1512"/>
    <cellStyle name="20% - Акцент2 4 8 4" xfId="1513"/>
    <cellStyle name="20% - Акцент2 4 9" xfId="1514"/>
    <cellStyle name="20% - Акцент2 4 9 2" xfId="1515"/>
    <cellStyle name="20% - Акцент2 4 9 2 2" xfId="1516"/>
    <cellStyle name="20% - Акцент2 4 9 2 2 2" xfId="1517"/>
    <cellStyle name="20% - Акцент2 4 9 2 3" xfId="1518"/>
    <cellStyle name="20% - Акцент2 4 9 3" xfId="1519"/>
    <cellStyle name="20% - Акцент2 4 9 3 2" xfId="1520"/>
    <cellStyle name="20% - Акцент2 4 9 4" xfId="1521"/>
    <cellStyle name="20% - Акцент2 5" xfId="1522"/>
    <cellStyle name="20% - Акцент2 5 2" xfId="1523"/>
    <cellStyle name="20% - Акцент2 5 2 2" xfId="1524"/>
    <cellStyle name="20% - Акцент2 5 3" xfId="1525"/>
    <cellStyle name="20% - Акцент2 6" xfId="1526"/>
    <cellStyle name="20% - Акцент2 6 2" xfId="1527"/>
    <cellStyle name="20% - Акцент2 7" xfId="1528"/>
    <cellStyle name="20% - Акцент2 7 2" xfId="1529"/>
    <cellStyle name="20% - Акцент2 7 2 2" xfId="1530"/>
    <cellStyle name="20% - Акцент2 7 2 2 2" xfId="1531"/>
    <cellStyle name="20% - Акцент2 7 2 3" xfId="1532"/>
    <cellStyle name="20% - Акцент2 7 3" xfId="1533"/>
    <cellStyle name="20% - Акцент2 7 3 2" xfId="1534"/>
    <cellStyle name="20% - Акцент2 7 4" xfId="1535"/>
    <cellStyle name="20% - Акцент2 8" xfId="1536"/>
    <cellStyle name="20% - Акцент2 8 2" xfId="1537"/>
    <cellStyle name="20% - Акцент2 8 2 2" xfId="1538"/>
    <cellStyle name="20% - Акцент2 8 2 2 2" xfId="1539"/>
    <cellStyle name="20% - Акцент2 8 2 3" xfId="1540"/>
    <cellStyle name="20% - Акцент2 8 3" xfId="1541"/>
    <cellStyle name="20% - Акцент2 8 3 2" xfId="1542"/>
    <cellStyle name="20% - Акцент2 8 4" xfId="1543"/>
    <cellStyle name="20% - Акцент2 9" xfId="1544"/>
    <cellStyle name="20% - Акцент2 9 2" xfId="1545"/>
    <cellStyle name="20% - Акцент2 9 2 2" xfId="1546"/>
    <cellStyle name="20% - Акцент2 9 2 2 2" xfId="1547"/>
    <cellStyle name="20% - Акцент2 9 2 3" xfId="1548"/>
    <cellStyle name="20% - Акцент2 9 3" xfId="1549"/>
    <cellStyle name="20% - Акцент2 9 3 2" xfId="1550"/>
    <cellStyle name="20% - Акцент2 9 4" xfId="1551"/>
    <cellStyle name="20% - Акцент3 10" xfId="1552"/>
    <cellStyle name="20% - Акцент3 10 2" xfId="1553"/>
    <cellStyle name="20% - Акцент3 10 2 2" xfId="1554"/>
    <cellStyle name="20% - Акцент3 10 2 2 2" xfId="1555"/>
    <cellStyle name="20% - Акцент3 10 2 3" xfId="1556"/>
    <cellStyle name="20% - Акцент3 10 3" xfId="1557"/>
    <cellStyle name="20% - Акцент3 10 3 2" xfId="1558"/>
    <cellStyle name="20% - Акцент3 10 4" xfId="1559"/>
    <cellStyle name="20% - Акцент3 11" xfId="1560"/>
    <cellStyle name="20% - Акцент3 11 2" xfId="1561"/>
    <cellStyle name="20% - Акцент3 11 2 2" xfId="1562"/>
    <cellStyle name="20% - Акцент3 11 2 2 2" xfId="1563"/>
    <cellStyle name="20% - Акцент3 11 2 3" xfId="1564"/>
    <cellStyle name="20% - Акцент3 11 3" xfId="1565"/>
    <cellStyle name="20% - Акцент3 11 3 2" xfId="1566"/>
    <cellStyle name="20% - Акцент3 11 4" xfId="1567"/>
    <cellStyle name="20% - Акцент3 12" xfId="1568"/>
    <cellStyle name="20% - Акцент3 12 2" xfId="1569"/>
    <cellStyle name="20% - Акцент3 12 2 2" xfId="1570"/>
    <cellStyle name="20% - Акцент3 12 2 2 2" xfId="1571"/>
    <cellStyle name="20% - Акцент3 12 2 3" xfId="1572"/>
    <cellStyle name="20% - Акцент3 12 3" xfId="1573"/>
    <cellStyle name="20% - Акцент3 12 3 2" xfId="1574"/>
    <cellStyle name="20% - Акцент3 12 4" xfId="1575"/>
    <cellStyle name="20% - Акцент3 13" xfId="1576"/>
    <cellStyle name="20% - Акцент3 13 2" xfId="1577"/>
    <cellStyle name="20% - Акцент3 13 2 2" xfId="1578"/>
    <cellStyle name="20% - Акцент3 13 2 2 2" xfId="1579"/>
    <cellStyle name="20% - Акцент3 13 2 3" xfId="1580"/>
    <cellStyle name="20% - Акцент3 13 3" xfId="1581"/>
    <cellStyle name="20% - Акцент3 13 3 2" xfId="1582"/>
    <cellStyle name="20% - Акцент3 13 4" xfId="1583"/>
    <cellStyle name="20% - Акцент3 14" xfId="1584"/>
    <cellStyle name="20% - Акцент3 14 2" xfId="1585"/>
    <cellStyle name="20% - Акцент3 14 2 2" xfId="1586"/>
    <cellStyle name="20% - Акцент3 14 2 2 2" xfId="1587"/>
    <cellStyle name="20% - Акцент3 14 2 3" xfId="1588"/>
    <cellStyle name="20% - Акцент3 14 3" xfId="1589"/>
    <cellStyle name="20% - Акцент3 14 3 2" xfId="1590"/>
    <cellStyle name="20% - Акцент3 14 4" xfId="1591"/>
    <cellStyle name="20% - Акцент3 15" xfId="1592"/>
    <cellStyle name="20% - Акцент3 15 2" xfId="1593"/>
    <cellStyle name="20% - Акцент3 15 2 2" xfId="1594"/>
    <cellStyle name="20% - Акцент3 15 2 2 2" xfId="1595"/>
    <cellStyle name="20% - Акцент3 15 2 3" xfId="1596"/>
    <cellStyle name="20% - Акцент3 15 3" xfId="1597"/>
    <cellStyle name="20% - Акцент3 15 3 2" xfId="1598"/>
    <cellStyle name="20% - Акцент3 15 4" xfId="1599"/>
    <cellStyle name="20% - Акцент3 16" xfId="1600"/>
    <cellStyle name="20% - Акцент3 16 2" xfId="1601"/>
    <cellStyle name="20% - Акцент3 16 2 2" xfId="1602"/>
    <cellStyle name="20% - Акцент3 16 2 2 2" xfId="1603"/>
    <cellStyle name="20% - Акцент3 16 2 3" xfId="1604"/>
    <cellStyle name="20% - Акцент3 16 3" xfId="1605"/>
    <cellStyle name="20% - Акцент3 16 3 2" xfId="1606"/>
    <cellStyle name="20% - Акцент3 16 4" xfId="1607"/>
    <cellStyle name="20% - Акцент3 17" xfId="1608"/>
    <cellStyle name="20% - Акцент3 17 2" xfId="1609"/>
    <cellStyle name="20% - Акцент3 17 2 2" xfId="1610"/>
    <cellStyle name="20% - Акцент3 17 2 2 2" xfId="1611"/>
    <cellStyle name="20% - Акцент3 17 2 3" xfId="1612"/>
    <cellStyle name="20% - Акцент3 17 3" xfId="1613"/>
    <cellStyle name="20% - Акцент3 17 3 2" xfId="1614"/>
    <cellStyle name="20% - Акцент3 17 4" xfId="1615"/>
    <cellStyle name="20% - Акцент3 18" xfId="1616"/>
    <cellStyle name="20% - Акцент3 18 2" xfId="1617"/>
    <cellStyle name="20% - Акцент3 18 2 2" xfId="1618"/>
    <cellStyle name="20% - Акцент3 18 3" xfId="1619"/>
    <cellStyle name="20% - Акцент3 19" xfId="1620"/>
    <cellStyle name="20% - Акцент3 19 2" xfId="1621"/>
    <cellStyle name="20% - Акцент3 2" xfId="1622"/>
    <cellStyle name="20% - Акцент3 2 10" xfId="1623"/>
    <cellStyle name="20% - Акцент3 2 10 2" xfId="1624"/>
    <cellStyle name="20% - Акцент3 2 10 2 2" xfId="1625"/>
    <cellStyle name="20% - Акцент3 2 10 2 2 2" xfId="1626"/>
    <cellStyle name="20% - Акцент3 2 10 2 3" xfId="1627"/>
    <cellStyle name="20% - Акцент3 2 10 3" xfId="1628"/>
    <cellStyle name="20% - Акцент3 2 10 3 2" xfId="1629"/>
    <cellStyle name="20% - Акцент3 2 10 4" xfId="1630"/>
    <cellStyle name="20% - Акцент3 2 11" xfId="1631"/>
    <cellStyle name="20% - Акцент3 2 11 2" xfId="1632"/>
    <cellStyle name="20% - Акцент3 2 11 2 2" xfId="1633"/>
    <cellStyle name="20% - Акцент3 2 11 2 2 2" xfId="1634"/>
    <cellStyle name="20% - Акцент3 2 11 2 3" xfId="1635"/>
    <cellStyle name="20% - Акцент3 2 11 3" xfId="1636"/>
    <cellStyle name="20% - Акцент3 2 11 3 2" xfId="1637"/>
    <cellStyle name="20% - Акцент3 2 11 4" xfId="1638"/>
    <cellStyle name="20% - Акцент3 2 12" xfId="1639"/>
    <cellStyle name="20% - Акцент3 2 12 2" xfId="1640"/>
    <cellStyle name="20% - Акцент3 2 12 2 2" xfId="1641"/>
    <cellStyle name="20% - Акцент3 2 12 2 2 2" xfId="1642"/>
    <cellStyle name="20% - Акцент3 2 12 2 3" xfId="1643"/>
    <cellStyle name="20% - Акцент3 2 12 3" xfId="1644"/>
    <cellStyle name="20% - Акцент3 2 12 3 2" xfId="1645"/>
    <cellStyle name="20% - Акцент3 2 12 4" xfId="1646"/>
    <cellStyle name="20% - Акцент3 2 13" xfId="1647"/>
    <cellStyle name="20% - Акцент3 2 13 2" xfId="1648"/>
    <cellStyle name="20% - Акцент3 2 13 2 2" xfId="1649"/>
    <cellStyle name="20% - Акцент3 2 13 2 2 2" xfId="1650"/>
    <cellStyle name="20% - Акцент3 2 13 2 3" xfId="1651"/>
    <cellStyle name="20% - Акцент3 2 13 3" xfId="1652"/>
    <cellStyle name="20% - Акцент3 2 13 3 2" xfId="1653"/>
    <cellStyle name="20% - Акцент3 2 13 4" xfId="1654"/>
    <cellStyle name="20% - Акцент3 2 14" xfId="1655"/>
    <cellStyle name="20% - Акцент3 2 14 2" xfId="1656"/>
    <cellStyle name="20% - Акцент3 2 14 2 2" xfId="1657"/>
    <cellStyle name="20% - Акцент3 2 14 2 2 2" xfId="1658"/>
    <cellStyle name="20% - Акцент3 2 14 2 3" xfId="1659"/>
    <cellStyle name="20% - Акцент3 2 14 3" xfId="1660"/>
    <cellStyle name="20% - Акцент3 2 14 3 2" xfId="1661"/>
    <cellStyle name="20% - Акцент3 2 14 4" xfId="1662"/>
    <cellStyle name="20% - Акцент3 2 15" xfId="1663"/>
    <cellStyle name="20% - Акцент3 2 15 2" xfId="1664"/>
    <cellStyle name="20% - Акцент3 2 15 2 2" xfId="1665"/>
    <cellStyle name="20% - Акцент3 2 15 2 2 2" xfId="1666"/>
    <cellStyle name="20% - Акцент3 2 15 2 3" xfId="1667"/>
    <cellStyle name="20% - Акцент3 2 15 3" xfId="1668"/>
    <cellStyle name="20% - Акцент3 2 15 3 2" xfId="1669"/>
    <cellStyle name="20% - Акцент3 2 15 4" xfId="1670"/>
    <cellStyle name="20% - Акцент3 2 16" xfId="1671"/>
    <cellStyle name="20% - Акцент3 2 16 2" xfId="1672"/>
    <cellStyle name="20% - Акцент3 2 16 2 2" xfId="1673"/>
    <cellStyle name="20% - Акцент3 2 16 2 2 2" xfId="1674"/>
    <cellStyle name="20% - Акцент3 2 16 2 3" xfId="1675"/>
    <cellStyle name="20% - Акцент3 2 16 3" xfId="1676"/>
    <cellStyle name="20% - Акцент3 2 16 3 2" xfId="1677"/>
    <cellStyle name="20% - Акцент3 2 16 4" xfId="1678"/>
    <cellStyle name="20% - Акцент3 2 17" xfId="1679"/>
    <cellStyle name="20% - Акцент3 2 17 2" xfId="1680"/>
    <cellStyle name="20% - Акцент3 2 17 2 2" xfId="1681"/>
    <cellStyle name="20% - Акцент3 2 17 2 2 2" xfId="1682"/>
    <cellStyle name="20% - Акцент3 2 17 2 3" xfId="1683"/>
    <cellStyle name="20% - Акцент3 2 17 3" xfId="1684"/>
    <cellStyle name="20% - Акцент3 2 17 3 2" xfId="1685"/>
    <cellStyle name="20% - Акцент3 2 17 4" xfId="1686"/>
    <cellStyle name="20% - Акцент3 2 18" xfId="1687"/>
    <cellStyle name="20% - Акцент3 2 18 2" xfId="1688"/>
    <cellStyle name="20% - Акцент3 2 18 2 2" xfId="1689"/>
    <cellStyle name="20% - Акцент3 2 18 2 2 2" xfId="1690"/>
    <cellStyle name="20% - Акцент3 2 18 2 3" xfId="1691"/>
    <cellStyle name="20% - Акцент3 2 18 3" xfId="1692"/>
    <cellStyle name="20% - Акцент3 2 18 3 2" xfId="1693"/>
    <cellStyle name="20% - Акцент3 2 18 4" xfId="1694"/>
    <cellStyle name="20% - Акцент3 2 19" xfId="1695"/>
    <cellStyle name="20% - Акцент3 2 19 2" xfId="1696"/>
    <cellStyle name="20% - Акцент3 2 19 2 2" xfId="1697"/>
    <cellStyle name="20% - Акцент3 2 19 2 2 2" xfId="1698"/>
    <cellStyle name="20% - Акцент3 2 19 2 3" xfId="1699"/>
    <cellStyle name="20% - Акцент3 2 19 3" xfId="1700"/>
    <cellStyle name="20% - Акцент3 2 19 3 2" xfId="1701"/>
    <cellStyle name="20% - Акцент3 2 19 4" xfId="1702"/>
    <cellStyle name="20% - Акцент3 2 2" xfId="1703"/>
    <cellStyle name="20% - Акцент3 2 2 2" xfId="1704"/>
    <cellStyle name="20% - Акцент3 2 2 3" xfId="1705"/>
    <cellStyle name="20% - Акцент3 2 20" xfId="1706"/>
    <cellStyle name="20% - Акцент3 2 20 2" xfId="1707"/>
    <cellStyle name="20% - Акцент3 2 20 2 2" xfId="1708"/>
    <cellStyle name="20% - Акцент3 2 20 2 2 2" xfId="1709"/>
    <cellStyle name="20% - Акцент3 2 20 2 3" xfId="1710"/>
    <cellStyle name="20% - Акцент3 2 20 3" xfId="1711"/>
    <cellStyle name="20% - Акцент3 2 20 3 2" xfId="1712"/>
    <cellStyle name="20% - Акцент3 2 20 4" xfId="1713"/>
    <cellStyle name="20% - Акцент3 2 21" xfId="1714"/>
    <cellStyle name="20% - Акцент3 2 21 2" xfId="1715"/>
    <cellStyle name="20% - Акцент3 2 21 2 2" xfId="1716"/>
    <cellStyle name="20% - Акцент3 2 21 2 2 2" xfId="1717"/>
    <cellStyle name="20% - Акцент3 2 21 2 3" xfId="1718"/>
    <cellStyle name="20% - Акцент3 2 21 3" xfId="1719"/>
    <cellStyle name="20% - Акцент3 2 21 3 2" xfId="1720"/>
    <cellStyle name="20% - Акцент3 2 21 4" xfId="1721"/>
    <cellStyle name="20% - Акцент3 2 22" xfId="1722"/>
    <cellStyle name="20% - Акцент3 2 22 2" xfId="1723"/>
    <cellStyle name="20% - Акцент3 2 22 2 2" xfId="1724"/>
    <cellStyle name="20% - Акцент3 2 22 2 2 2" xfId="1725"/>
    <cellStyle name="20% - Акцент3 2 22 2 3" xfId="1726"/>
    <cellStyle name="20% - Акцент3 2 22 3" xfId="1727"/>
    <cellStyle name="20% - Акцент3 2 22 3 2" xfId="1728"/>
    <cellStyle name="20% - Акцент3 2 22 4" xfId="1729"/>
    <cellStyle name="20% - Акцент3 2 23" xfId="1730"/>
    <cellStyle name="20% - Акцент3 2 23 2" xfId="1731"/>
    <cellStyle name="20% - Акцент3 2 23 2 2" xfId="1732"/>
    <cellStyle name="20% - Акцент3 2 23 2 2 2" xfId="1733"/>
    <cellStyle name="20% - Акцент3 2 23 2 3" xfId="1734"/>
    <cellStyle name="20% - Акцент3 2 23 3" xfId="1735"/>
    <cellStyle name="20% - Акцент3 2 23 3 2" xfId="1736"/>
    <cellStyle name="20% - Акцент3 2 23 4" xfId="1737"/>
    <cellStyle name="20% - Акцент3 2 24" xfId="1738"/>
    <cellStyle name="20% - Акцент3 2 24 2" xfId="1739"/>
    <cellStyle name="20% - Акцент3 2 24 2 2" xfId="1740"/>
    <cellStyle name="20% - Акцент3 2 24 2 2 2" xfId="1741"/>
    <cellStyle name="20% - Акцент3 2 24 2 3" xfId="1742"/>
    <cellStyle name="20% - Акцент3 2 24 3" xfId="1743"/>
    <cellStyle name="20% - Акцент3 2 24 3 2" xfId="1744"/>
    <cellStyle name="20% - Акцент3 2 24 4" xfId="1745"/>
    <cellStyle name="20% - Акцент3 2 25" xfId="1746"/>
    <cellStyle name="20% - Акцент3 2 26" xfId="1747"/>
    <cellStyle name="20% - Акцент3 2 27" xfId="1748"/>
    <cellStyle name="20% - Акцент3 2 3" xfId="1749"/>
    <cellStyle name="20% - Акцент3 2 3 2" xfId="1750"/>
    <cellStyle name="20% - Акцент3 2 3 2 2" xfId="1751"/>
    <cellStyle name="20% - Акцент3 2 3 2 2 2" xfId="1752"/>
    <cellStyle name="20% - Акцент3 2 3 2 3" xfId="1753"/>
    <cellStyle name="20% - Акцент3 2 3 3" xfId="1754"/>
    <cellStyle name="20% - Акцент3 2 3 3 2" xfId="1755"/>
    <cellStyle name="20% - Акцент3 2 3 4" xfId="1756"/>
    <cellStyle name="20% - Акцент3 2 3 5" xfId="1757"/>
    <cellStyle name="20% - Акцент3 2 4" xfId="1758"/>
    <cellStyle name="20% - Акцент3 2 4 2" xfId="1759"/>
    <cellStyle name="20% - Акцент3 2 4 2 2" xfId="1760"/>
    <cellStyle name="20% - Акцент3 2 4 2 2 2" xfId="1761"/>
    <cellStyle name="20% - Акцент3 2 4 2 3" xfId="1762"/>
    <cellStyle name="20% - Акцент3 2 4 3" xfId="1763"/>
    <cellStyle name="20% - Акцент3 2 4 3 2" xfId="1764"/>
    <cellStyle name="20% - Акцент3 2 4 4" xfId="1765"/>
    <cellStyle name="20% - Акцент3 2 4 5" xfId="1766"/>
    <cellStyle name="20% - Акцент3 2 5" xfId="1767"/>
    <cellStyle name="20% - Акцент3 2 5 2" xfId="1768"/>
    <cellStyle name="20% - Акцент3 2 5 2 2" xfId="1769"/>
    <cellStyle name="20% - Акцент3 2 5 2 2 2" xfId="1770"/>
    <cellStyle name="20% - Акцент3 2 5 2 3" xfId="1771"/>
    <cellStyle name="20% - Акцент3 2 5 3" xfId="1772"/>
    <cellStyle name="20% - Акцент3 2 5 3 2" xfId="1773"/>
    <cellStyle name="20% - Акцент3 2 5 4" xfId="1774"/>
    <cellStyle name="20% - Акцент3 2 5 5" xfId="1775"/>
    <cellStyle name="20% - Акцент3 2 6" xfId="1776"/>
    <cellStyle name="20% - Акцент3 2 6 2" xfId="1777"/>
    <cellStyle name="20% - Акцент3 2 6 2 2" xfId="1778"/>
    <cellStyle name="20% - Акцент3 2 6 2 2 2" xfId="1779"/>
    <cellStyle name="20% - Акцент3 2 6 2 3" xfId="1780"/>
    <cellStyle name="20% - Акцент3 2 6 3" xfId="1781"/>
    <cellStyle name="20% - Акцент3 2 6 3 2" xfId="1782"/>
    <cellStyle name="20% - Акцент3 2 6 4" xfId="1783"/>
    <cellStyle name="20% - Акцент3 2 7" xfId="1784"/>
    <cellStyle name="20% - Акцент3 2 7 2" xfId="1785"/>
    <cellStyle name="20% - Акцент3 2 7 2 2" xfId="1786"/>
    <cellStyle name="20% - Акцент3 2 7 2 2 2" xfId="1787"/>
    <cellStyle name="20% - Акцент3 2 7 2 3" xfId="1788"/>
    <cellStyle name="20% - Акцент3 2 7 3" xfId="1789"/>
    <cellStyle name="20% - Акцент3 2 7 3 2" xfId="1790"/>
    <cellStyle name="20% - Акцент3 2 7 4" xfId="1791"/>
    <cellStyle name="20% - Акцент3 2 8" xfId="1792"/>
    <cellStyle name="20% - Акцент3 2 8 2" xfId="1793"/>
    <cellStyle name="20% - Акцент3 2 8 2 2" xfId="1794"/>
    <cellStyle name="20% - Акцент3 2 8 2 2 2" xfId="1795"/>
    <cellStyle name="20% - Акцент3 2 8 2 3" xfId="1796"/>
    <cellStyle name="20% - Акцент3 2 8 3" xfId="1797"/>
    <cellStyle name="20% - Акцент3 2 8 3 2" xfId="1798"/>
    <cellStyle name="20% - Акцент3 2 8 4" xfId="1799"/>
    <cellStyle name="20% - Акцент3 2 9" xfId="1800"/>
    <cellStyle name="20% - Акцент3 2 9 2" xfId="1801"/>
    <cellStyle name="20% - Акцент3 2 9 2 2" xfId="1802"/>
    <cellStyle name="20% - Акцент3 2 9 2 2 2" xfId="1803"/>
    <cellStyle name="20% - Акцент3 2 9 2 3" xfId="1804"/>
    <cellStyle name="20% - Акцент3 2 9 3" xfId="1805"/>
    <cellStyle name="20% - Акцент3 2 9 3 2" xfId="1806"/>
    <cellStyle name="20% - Акцент3 2 9 4" xfId="1807"/>
    <cellStyle name="20% - Акцент3 20" xfId="1808"/>
    <cellStyle name="20% - Акцент3 3" xfId="1809"/>
    <cellStyle name="20% - Акцент3 3 10" xfId="1810"/>
    <cellStyle name="20% - Акцент3 3 10 2" xfId="1811"/>
    <cellStyle name="20% - Акцент3 3 10 2 2" xfId="1812"/>
    <cellStyle name="20% - Акцент3 3 10 2 2 2" xfId="1813"/>
    <cellStyle name="20% - Акцент3 3 10 2 3" xfId="1814"/>
    <cellStyle name="20% - Акцент3 3 10 3" xfId="1815"/>
    <cellStyle name="20% - Акцент3 3 10 3 2" xfId="1816"/>
    <cellStyle name="20% - Акцент3 3 10 4" xfId="1817"/>
    <cellStyle name="20% - Акцент3 3 11" xfId="1818"/>
    <cellStyle name="20% - Акцент3 3 11 2" xfId="1819"/>
    <cellStyle name="20% - Акцент3 3 11 2 2" xfId="1820"/>
    <cellStyle name="20% - Акцент3 3 11 2 2 2" xfId="1821"/>
    <cellStyle name="20% - Акцент3 3 11 2 3" xfId="1822"/>
    <cellStyle name="20% - Акцент3 3 11 3" xfId="1823"/>
    <cellStyle name="20% - Акцент3 3 11 3 2" xfId="1824"/>
    <cellStyle name="20% - Акцент3 3 11 4" xfId="1825"/>
    <cellStyle name="20% - Акцент3 3 12" xfId="1826"/>
    <cellStyle name="20% - Акцент3 3 12 2" xfId="1827"/>
    <cellStyle name="20% - Акцент3 3 12 2 2" xfId="1828"/>
    <cellStyle name="20% - Акцент3 3 12 2 2 2" xfId="1829"/>
    <cellStyle name="20% - Акцент3 3 12 2 3" xfId="1830"/>
    <cellStyle name="20% - Акцент3 3 12 3" xfId="1831"/>
    <cellStyle name="20% - Акцент3 3 12 3 2" xfId="1832"/>
    <cellStyle name="20% - Акцент3 3 12 4" xfId="1833"/>
    <cellStyle name="20% - Акцент3 3 13" xfId="1834"/>
    <cellStyle name="20% - Акцент3 3 13 2" xfId="1835"/>
    <cellStyle name="20% - Акцент3 3 13 2 2" xfId="1836"/>
    <cellStyle name="20% - Акцент3 3 13 2 2 2" xfId="1837"/>
    <cellStyle name="20% - Акцент3 3 13 2 3" xfId="1838"/>
    <cellStyle name="20% - Акцент3 3 13 3" xfId="1839"/>
    <cellStyle name="20% - Акцент3 3 13 3 2" xfId="1840"/>
    <cellStyle name="20% - Акцент3 3 13 4" xfId="1841"/>
    <cellStyle name="20% - Акцент3 3 14" xfId="1842"/>
    <cellStyle name="20% - Акцент3 3 14 2" xfId="1843"/>
    <cellStyle name="20% - Акцент3 3 14 2 2" xfId="1844"/>
    <cellStyle name="20% - Акцент3 3 14 2 2 2" xfId="1845"/>
    <cellStyle name="20% - Акцент3 3 14 2 3" xfId="1846"/>
    <cellStyle name="20% - Акцент3 3 14 3" xfId="1847"/>
    <cellStyle name="20% - Акцент3 3 14 3 2" xfId="1848"/>
    <cellStyle name="20% - Акцент3 3 14 4" xfId="1849"/>
    <cellStyle name="20% - Акцент3 3 15" xfId="1850"/>
    <cellStyle name="20% - Акцент3 3 15 2" xfId="1851"/>
    <cellStyle name="20% - Акцент3 3 15 2 2" xfId="1852"/>
    <cellStyle name="20% - Акцент3 3 15 2 2 2" xfId="1853"/>
    <cellStyle name="20% - Акцент3 3 15 2 3" xfId="1854"/>
    <cellStyle name="20% - Акцент3 3 15 3" xfId="1855"/>
    <cellStyle name="20% - Акцент3 3 15 3 2" xfId="1856"/>
    <cellStyle name="20% - Акцент3 3 15 4" xfId="1857"/>
    <cellStyle name="20% - Акцент3 3 16" xfId="1858"/>
    <cellStyle name="20% - Акцент3 3 16 2" xfId="1859"/>
    <cellStyle name="20% - Акцент3 3 16 2 2" xfId="1860"/>
    <cellStyle name="20% - Акцент3 3 16 2 2 2" xfId="1861"/>
    <cellStyle name="20% - Акцент3 3 16 2 3" xfId="1862"/>
    <cellStyle name="20% - Акцент3 3 16 3" xfId="1863"/>
    <cellStyle name="20% - Акцент3 3 16 3 2" xfId="1864"/>
    <cellStyle name="20% - Акцент3 3 16 4" xfId="1865"/>
    <cellStyle name="20% - Акцент3 3 17" xfId="1866"/>
    <cellStyle name="20% - Акцент3 3 17 2" xfId="1867"/>
    <cellStyle name="20% - Акцент3 3 17 2 2" xfId="1868"/>
    <cellStyle name="20% - Акцент3 3 17 2 2 2" xfId="1869"/>
    <cellStyle name="20% - Акцент3 3 17 2 3" xfId="1870"/>
    <cellStyle name="20% - Акцент3 3 17 3" xfId="1871"/>
    <cellStyle name="20% - Акцент3 3 17 3 2" xfId="1872"/>
    <cellStyle name="20% - Акцент3 3 17 4" xfId="1873"/>
    <cellStyle name="20% - Акцент3 3 18" xfId="1874"/>
    <cellStyle name="20% - Акцент3 3 18 2" xfId="1875"/>
    <cellStyle name="20% - Акцент3 3 18 2 2" xfId="1876"/>
    <cellStyle name="20% - Акцент3 3 18 2 2 2" xfId="1877"/>
    <cellStyle name="20% - Акцент3 3 18 2 3" xfId="1878"/>
    <cellStyle name="20% - Акцент3 3 18 3" xfId="1879"/>
    <cellStyle name="20% - Акцент3 3 18 3 2" xfId="1880"/>
    <cellStyle name="20% - Акцент3 3 18 4" xfId="1881"/>
    <cellStyle name="20% - Акцент3 3 19" xfId="1882"/>
    <cellStyle name="20% - Акцент3 3 19 2" xfId="1883"/>
    <cellStyle name="20% - Акцент3 3 19 2 2" xfId="1884"/>
    <cellStyle name="20% - Акцент3 3 19 2 2 2" xfId="1885"/>
    <cellStyle name="20% - Акцент3 3 19 2 3" xfId="1886"/>
    <cellStyle name="20% - Акцент3 3 19 3" xfId="1887"/>
    <cellStyle name="20% - Акцент3 3 19 3 2" xfId="1888"/>
    <cellStyle name="20% - Акцент3 3 19 4" xfId="1889"/>
    <cellStyle name="20% - Акцент3 3 2" xfId="1890"/>
    <cellStyle name="20% - Акцент3 3 2 2" xfId="1891"/>
    <cellStyle name="20% - Акцент3 3 20" xfId="1892"/>
    <cellStyle name="20% - Акцент3 3 20 2" xfId="1893"/>
    <cellStyle name="20% - Акцент3 3 20 2 2" xfId="1894"/>
    <cellStyle name="20% - Акцент3 3 20 2 2 2" xfId="1895"/>
    <cellStyle name="20% - Акцент3 3 20 2 3" xfId="1896"/>
    <cellStyle name="20% - Акцент3 3 20 3" xfId="1897"/>
    <cellStyle name="20% - Акцент3 3 20 3 2" xfId="1898"/>
    <cellStyle name="20% - Акцент3 3 20 4" xfId="1899"/>
    <cellStyle name="20% - Акцент3 3 21" xfId="1900"/>
    <cellStyle name="20% - Акцент3 3 21 2" xfId="1901"/>
    <cellStyle name="20% - Акцент3 3 21 2 2" xfId="1902"/>
    <cellStyle name="20% - Акцент3 3 21 2 2 2" xfId="1903"/>
    <cellStyle name="20% - Акцент3 3 21 2 3" xfId="1904"/>
    <cellStyle name="20% - Акцент3 3 21 3" xfId="1905"/>
    <cellStyle name="20% - Акцент3 3 21 3 2" xfId="1906"/>
    <cellStyle name="20% - Акцент3 3 21 4" xfId="1907"/>
    <cellStyle name="20% - Акцент3 3 22" xfId="1908"/>
    <cellStyle name="20% - Акцент3 3 22 2" xfId="1909"/>
    <cellStyle name="20% - Акцент3 3 22 2 2" xfId="1910"/>
    <cellStyle name="20% - Акцент3 3 22 2 2 2" xfId="1911"/>
    <cellStyle name="20% - Акцент3 3 22 2 3" xfId="1912"/>
    <cellStyle name="20% - Акцент3 3 22 3" xfId="1913"/>
    <cellStyle name="20% - Акцент3 3 22 3 2" xfId="1914"/>
    <cellStyle name="20% - Акцент3 3 22 4" xfId="1915"/>
    <cellStyle name="20% - Акцент3 3 23" xfId="1916"/>
    <cellStyle name="20% - Акцент3 3 23 2" xfId="1917"/>
    <cellStyle name="20% - Акцент3 3 23 2 2" xfId="1918"/>
    <cellStyle name="20% - Акцент3 3 23 2 2 2" xfId="1919"/>
    <cellStyle name="20% - Акцент3 3 23 2 3" xfId="1920"/>
    <cellStyle name="20% - Акцент3 3 23 3" xfId="1921"/>
    <cellStyle name="20% - Акцент3 3 23 3 2" xfId="1922"/>
    <cellStyle name="20% - Акцент3 3 23 4" xfId="1923"/>
    <cellStyle name="20% - Акцент3 3 24" xfId="1924"/>
    <cellStyle name="20% - Акцент3 3 24 2" xfId="1925"/>
    <cellStyle name="20% - Акцент3 3 24 2 2" xfId="1926"/>
    <cellStyle name="20% - Акцент3 3 24 2 2 2" xfId="1927"/>
    <cellStyle name="20% - Акцент3 3 24 2 3" xfId="1928"/>
    <cellStyle name="20% - Акцент3 3 24 3" xfId="1929"/>
    <cellStyle name="20% - Акцент3 3 24 3 2" xfId="1930"/>
    <cellStyle name="20% - Акцент3 3 24 4" xfId="1931"/>
    <cellStyle name="20% - Акцент3 3 25" xfId="1932"/>
    <cellStyle name="20% - Акцент3 3 3" xfId="1933"/>
    <cellStyle name="20% - Акцент3 3 3 2" xfId="1934"/>
    <cellStyle name="20% - Акцент3 3 3 2 2" xfId="1935"/>
    <cellStyle name="20% - Акцент3 3 3 2 2 2" xfId="1936"/>
    <cellStyle name="20% - Акцент3 3 3 2 3" xfId="1937"/>
    <cellStyle name="20% - Акцент3 3 3 3" xfId="1938"/>
    <cellStyle name="20% - Акцент3 3 3 3 2" xfId="1939"/>
    <cellStyle name="20% - Акцент3 3 3 4" xfId="1940"/>
    <cellStyle name="20% - Акцент3 3 4" xfId="1941"/>
    <cellStyle name="20% - Акцент3 3 4 2" xfId="1942"/>
    <cellStyle name="20% - Акцент3 3 4 2 2" xfId="1943"/>
    <cellStyle name="20% - Акцент3 3 4 2 2 2" xfId="1944"/>
    <cellStyle name="20% - Акцент3 3 4 2 3" xfId="1945"/>
    <cellStyle name="20% - Акцент3 3 4 3" xfId="1946"/>
    <cellStyle name="20% - Акцент3 3 4 3 2" xfId="1947"/>
    <cellStyle name="20% - Акцент3 3 4 4" xfId="1948"/>
    <cellStyle name="20% - Акцент3 3 5" xfId="1949"/>
    <cellStyle name="20% - Акцент3 3 5 2" xfId="1950"/>
    <cellStyle name="20% - Акцент3 3 5 2 2" xfId="1951"/>
    <cellStyle name="20% - Акцент3 3 5 2 2 2" xfId="1952"/>
    <cellStyle name="20% - Акцент3 3 5 2 3" xfId="1953"/>
    <cellStyle name="20% - Акцент3 3 5 3" xfId="1954"/>
    <cellStyle name="20% - Акцент3 3 5 3 2" xfId="1955"/>
    <cellStyle name="20% - Акцент3 3 5 4" xfId="1956"/>
    <cellStyle name="20% - Акцент3 3 6" xfId="1957"/>
    <cellStyle name="20% - Акцент3 3 6 2" xfId="1958"/>
    <cellStyle name="20% - Акцент3 3 6 2 2" xfId="1959"/>
    <cellStyle name="20% - Акцент3 3 6 2 2 2" xfId="1960"/>
    <cellStyle name="20% - Акцент3 3 6 2 3" xfId="1961"/>
    <cellStyle name="20% - Акцент3 3 6 3" xfId="1962"/>
    <cellStyle name="20% - Акцент3 3 6 3 2" xfId="1963"/>
    <cellStyle name="20% - Акцент3 3 6 4" xfId="1964"/>
    <cellStyle name="20% - Акцент3 3 7" xfId="1965"/>
    <cellStyle name="20% - Акцент3 3 7 2" xfId="1966"/>
    <cellStyle name="20% - Акцент3 3 7 2 2" xfId="1967"/>
    <cellStyle name="20% - Акцент3 3 7 2 2 2" xfId="1968"/>
    <cellStyle name="20% - Акцент3 3 7 2 3" xfId="1969"/>
    <cellStyle name="20% - Акцент3 3 7 3" xfId="1970"/>
    <cellStyle name="20% - Акцент3 3 7 3 2" xfId="1971"/>
    <cellStyle name="20% - Акцент3 3 7 4" xfId="1972"/>
    <cellStyle name="20% - Акцент3 3 8" xfId="1973"/>
    <cellStyle name="20% - Акцент3 3 8 2" xfId="1974"/>
    <cellStyle name="20% - Акцент3 3 8 2 2" xfId="1975"/>
    <cellStyle name="20% - Акцент3 3 8 2 2 2" xfId="1976"/>
    <cellStyle name="20% - Акцент3 3 8 2 3" xfId="1977"/>
    <cellStyle name="20% - Акцент3 3 8 3" xfId="1978"/>
    <cellStyle name="20% - Акцент3 3 8 3 2" xfId="1979"/>
    <cellStyle name="20% - Акцент3 3 8 4" xfId="1980"/>
    <cellStyle name="20% - Акцент3 3 9" xfId="1981"/>
    <cellStyle name="20% - Акцент3 3 9 2" xfId="1982"/>
    <cellStyle name="20% - Акцент3 3 9 2 2" xfId="1983"/>
    <cellStyle name="20% - Акцент3 3 9 2 2 2" xfId="1984"/>
    <cellStyle name="20% - Акцент3 3 9 2 3" xfId="1985"/>
    <cellStyle name="20% - Акцент3 3 9 3" xfId="1986"/>
    <cellStyle name="20% - Акцент3 3 9 3 2" xfId="1987"/>
    <cellStyle name="20% - Акцент3 3 9 4" xfId="1988"/>
    <cellStyle name="20% - Акцент3 4" xfId="1989"/>
    <cellStyle name="20% - Акцент3 4 10" xfId="1990"/>
    <cellStyle name="20% - Акцент3 4 10 2" xfId="1991"/>
    <cellStyle name="20% - Акцент3 4 10 2 2" xfId="1992"/>
    <cellStyle name="20% - Акцент3 4 10 2 2 2" xfId="1993"/>
    <cellStyle name="20% - Акцент3 4 10 2 3" xfId="1994"/>
    <cellStyle name="20% - Акцент3 4 10 3" xfId="1995"/>
    <cellStyle name="20% - Акцент3 4 10 3 2" xfId="1996"/>
    <cellStyle name="20% - Акцент3 4 10 4" xfId="1997"/>
    <cellStyle name="20% - Акцент3 4 11" xfId="1998"/>
    <cellStyle name="20% - Акцент3 4 11 2" xfId="1999"/>
    <cellStyle name="20% - Акцент3 4 11 2 2" xfId="2000"/>
    <cellStyle name="20% - Акцент3 4 11 2 2 2" xfId="2001"/>
    <cellStyle name="20% - Акцент3 4 11 2 3" xfId="2002"/>
    <cellStyle name="20% - Акцент3 4 11 3" xfId="2003"/>
    <cellStyle name="20% - Акцент3 4 11 3 2" xfId="2004"/>
    <cellStyle name="20% - Акцент3 4 11 4" xfId="2005"/>
    <cellStyle name="20% - Акцент3 4 12" xfId="2006"/>
    <cellStyle name="20% - Акцент3 4 12 2" xfId="2007"/>
    <cellStyle name="20% - Акцент3 4 12 2 2" xfId="2008"/>
    <cellStyle name="20% - Акцент3 4 12 2 2 2" xfId="2009"/>
    <cellStyle name="20% - Акцент3 4 12 2 3" xfId="2010"/>
    <cellStyle name="20% - Акцент3 4 12 3" xfId="2011"/>
    <cellStyle name="20% - Акцент3 4 12 3 2" xfId="2012"/>
    <cellStyle name="20% - Акцент3 4 12 4" xfId="2013"/>
    <cellStyle name="20% - Акцент3 4 13" xfId="2014"/>
    <cellStyle name="20% - Акцент3 4 13 2" xfId="2015"/>
    <cellStyle name="20% - Акцент3 4 13 2 2" xfId="2016"/>
    <cellStyle name="20% - Акцент3 4 13 2 2 2" xfId="2017"/>
    <cellStyle name="20% - Акцент3 4 13 2 3" xfId="2018"/>
    <cellStyle name="20% - Акцент3 4 13 3" xfId="2019"/>
    <cellStyle name="20% - Акцент3 4 13 3 2" xfId="2020"/>
    <cellStyle name="20% - Акцент3 4 13 4" xfId="2021"/>
    <cellStyle name="20% - Акцент3 4 14" xfId="2022"/>
    <cellStyle name="20% - Акцент3 4 14 2" xfId="2023"/>
    <cellStyle name="20% - Акцент3 4 14 2 2" xfId="2024"/>
    <cellStyle name="20% - Акцент3 4 14 2 2 2" xfId="2025"/>
    <cellStyle name="20% - Акцент3 4 14 2 3" xfId="2026"/>
    <cellStyle name="20% - Акцент3 4 14 3" xfId="2027"/>
    <cellStyle name="20% - Акцент3 4 14 3 2" xfId="2028"/>
    <cellStyle name="20% - Акцент3 4 14 4" xfId="2029"/>
    <cellStyle name="20% - Акцент3 4 15" xfId="2030"/>
    <cellStyle name="20% - Акцент3 4 15 2" xfId="2031"/>
    <cellStyle name="20% - Акцент3 4 15 2 2" xfId="2032"/>
    <cellStyle name="20% - Акцент3 4 15 2 2 2" xfId="2033"/>
    <cellStyle name="20% - Акцент3 4 15 2 3" xfId="2034"/>
    <cellStyle name="20% - Акцент3 4 15 3" xfId="2035"/>
    <cellStyle name="20% - Акцент3 4 15 3 2" xfId="2036"/>
    <cellStyle name="20% - Акцент3 4 15 4" xfId="2037"/>
    <cellStyle name="20% - Акцент3 4 16" xfId="2038"/>
    <cellStyle name="20% - Акцент3 4 16 2" xfId="2039"/>
    <cellStyle name="20% - Акцент3 4 16 2 2" xfId="2040"/>
    <cellStyle name="20% - Акцент3 4 16 2 2 2" xfId="2041"/>
    <cellStyle name="20% - Акцент3 4 16 2 3" xfId="2042"/>
    <cellStyle name="20% - Акцент3 4 16 3" xfId="2043"/>
    <cellStyle name="20% - Акцент3 4 16 3 2" xfId="2044"/>
    <cellStyle name="20% - Акцент3 4 16 4" xfId="2045"/>
    <cellStyle name="20% - Акцент3 4 17" xfId="2046"/>
    <cellStyle name="20% - Акцент3 4 17 2" xfId="2047"/>
    <cellStyle name="20% - Акцент3 4 17 2 2" xfId="2048"/>
    <cellStyle name="20% - Акцент3 4 17 2 2 2" xfId="2049"/>
    <cellStyle name="20% - Акцент3 4 17 2 3" xfId="2050"/>
    <cellStyle name="20% - Акцент3 4 17 3" xfId="2051"/>
    <cellStyle name="20% - Акцент3 4 17 3 2" xfId="2052"/>
    <cellStyle name="20% - Акцент3 4 17 4" xfId="2053"/>
    <cellStyle name="20% - Акцент3 4 18" xfId="2054"/>
    <cellStyle name="20% - Акцент3 4 18 2" xfId="2055"/>
    <cellStyle name="20% - Акцент3 4 18 2 2" xfId="2056"/>
    <cellStyle name="20% - Акцент3 4 18 2 2 2" xfId="2057"/>
    <cellStyle name="20% - Акцент3 4 18 2 3" xfId="2058"/>
    <cellStyle name="20% - Акцент3 4 18 3" xfId="2059"/>
    <cellStyle name="20% - Акцент3 4 18 3 2" xfId="2060"/>
    <cellStyle name="20% - Акцент3 4 18 4" xfId="2061"/>
    <cellStyle name="20% - Акцент3 4 19" xfId="2062"/>
    <cellStyle name="20% - Акцент3 4 19 2" xfId="2063"/>
    <cellStyle name="20% - Акцент3 4 19 2 2" xfId="2064"/>
    <cellStyle name="20% - Акцент3 4 19 2 2 2" xfId="2065"/>
    <cellStyle name="20% - Акцент3 4 19 2 3" xfId="2066"/>
    <cellStyle name="20% - Акцент3 4 19 3" xfId="2067"/>
    <cellStyle name="20% - Акцент3 4 19 3 2" xfId="2068"/>
    <cellStyle name="20% - Акцент3 4 19 4" xfId="2069"/>
    <cellStyle name="20% - Акцент3 4 2" xfId="2070"/>
    <cellStyle name="20% - Акцент3 4 2 2" xfId="2071"/>
    <cellStyle name="20% - Акцент3 4 20" xfId="2072"/>
    <cellStyle name="20% - Акцент3 4 20 2" xfId="2073"/>
    <cellStyle name="20% - Акцент3 4 20 2 2" xfId="2074"/>
    <cellStyle name="20% - Акцент3 4 20 2 2 2" xfId="2075"/>
    <cellStyle name="20% - Акцент3 4 20 2 3" xfId="2076"/>
    <cellStyle name="20% - Акцент3 4 20 3" xfId="2077"/>
    <cellStyle name="20% - Акцент3 4 20 3 2" xfId="2078"/>
    <cellStyle name="20% - Акцент3 4 20 4" xfId="2079"/>
    <cellStyle name="20% - Акцент3 4 21" xfId="2080"/>
    <cellStyle name="20% - Акцент3 4 21 2" xfId="2081"/>
    <cellStyle name="20% - Акцент3 4 21 2 2" xfId="2082"/>
    <cellStyle name="20% - Акцент3 4 21 2 2 2" xfId="2083"/>
    <cellStyle name="20% - Акцент3 4 21 2 3" xfId="2084"/>
    <cellStyle name="20% - Акцент3 4 21 3" xfId="2085"/>
    <cellStyle name="20% - Акцент3 4 21 3 2" xfId="2086"/>
    <cellStyle name="20% - Акцент3 4 21 4" xfId="2087"/>
    <cellStyle name="20% - Акцент3 4 22" xfId="2088"/>
    <cellStyle name="20% - Акцент3 4 22 2" xfId="2089"/>
    <cellStyle name="20% - Акцент3 4 22 2 2" xfId="2090"/>
    <cellStyle name="20% - Акцент3 4 22 2 2 2" xfId="2091"/>
    <cellStyle name="20% - Акцент3 4 22 2 3" xfId="2092"/>
    <cellStyle name="20% - Акцент3 4 22 3" xfId="2093"/>
    <cellStyle name="20% - Акцент3 4 22 3 2" xfId="2094"/>
    <cellStyle name="20% - Акцент3 4 22 4" xfId="2095"/>
    <cellStyle name="20% - Акцент3 4 23" xfId="2096"/>
    <cellStyle name="20% - Акцент3 4 23 2" xfId="2097"/>
    <cellStyle name="20% - Акцент3 4 23 2 2" xfId="2098"/>
    <cellStyle name="20% - Акцент3 4 23 2 2 2" xfId="2099"/>
    <cellStyle name="20% - Акцент3 4 23 2 3" xfId="2100"/>
    <cellStyle name="20% - Акцент3 4 23 3" xfId="2101"/>
    <cellStyle name="20% - Акцент3 4 23 3 2" xfId="2102"/>
    <cellStyle name="20% - Акцент3 4 23 4" xfId="2103"/>
    <cellStyle name="20% - Акцент3 4 24" xfId="2104"/>
    <cellStyle name="20% - Акцент3 4 24 2" xfId="2105"/>
    <cellStyle name="20% - Акцент3 4 24 2 2" xfId="2106"/>
    <cellStyle name="20% - Акцент3 4 24 2 2 2" xfId="2107"/>
    <cellStyle name="20% - Акцент3 4 24 2 3" xfId="2108"/>
    <cellStyle name="20% - Акцент3 4 24 3" xfId="2109"/>
    <cellStyle name="20% - Акцент3 4 24 3 2" xfId="2110"/>
    <cellStyle name="20% - Акцент3 4 24 4" xfId="2111"/>
    <cellStyle name="20% - Акцент3 4 25" xfId="2112"/>
    <cellStyle name="20% - Акцент3 4 3" xfId="2113"/>
    <cellStyle name="20% - Акцент3 4 3 2" xfId="2114"/>
    <cellStyle name="20% - Акцент3 4 3 2 2" xfId="2115"/>
    <cellStyle name="20% - Акцент3 4 3 2 2 2" xfId="2116"/>
    <cellStyle name="20% - Акцент3 4 3 2 3" xfId="2117"/>
    <cellStyle name="20% - Акцент3 4 3 3" xfId="2118"/>
    <cellStyle name="20% - Акцент3 4 3 3 2" xfId="2119"/>
    <cellStyle name="20% - Акцент3 4 3 4" xfId="2120"/>
    <cellStyle name="20% - Акцент3 4 4" xfId="2121"/>
    <cellStyle name="20% - Акцент3 4 4 2" xfId="2122"/>
    <cellStyle name="20% - Акцент3 4 4 2 2" xfId="2123"/>
    <cellStyle name="20% - Акцент3 4 4 2 2 2" xfId="2124"/>
    <cellStyle name="20% - Акцент3 4 4 2 3" xfId="2125"/>
    <cellStyle name="20% - Акцент3 4 4 3" xfId="2126"/>
    <cellStyle name="20% - Акцент3 4 4 3 2" xfId="2127"/>
    <cellStyle name="20% - Акцент3 4 4 4" xfId="2128"/>
    <cellStyle name="20% - Акцент3 4 5" xfId="2129"/>
    <cellStyle name="20% - Акцент3 4 5 2" xfId="2130"/>
    <cellStyle name="20% - Акцент3 4 5 2 2" xfId="2131"/>
    <cellStyle name="20% - Акцент3 4 5 2 2 2" xfId="2132"/>
    <cellStyle name="20% - Акцент3 4 5 2 3" xfId="2133"/>
    <cellStyle name="20% - Акцент3 4 5 3" xfId="2134"/>
    <cellStyle name="20% - Акцент3 4 5 3 2" xfId="2135"/>
    <cellStyle name="20% - Акцент3 4 5 4" xfId="2136"/>
    <cellStyle name="20% - Акцент3 4 6" xfId="2137"/>
    <cellStyle name="20% - Акцент3 4 6 2" xfId="2138"/>
    <cellStyle name="20% - Акцент3 4 6 2 2" xfId="2139"/>
    <cellStyle name="20% - Акцент3 4 6 2 2 2" xfId="2140"/>
    <cellStyle name="20% - Акцент3 4 6 2 3" xfId="2141"/>
    <cellStyle name="20% - Акцент3 4 6 3" xfId="2142"/>
    <cellStyle name="20% - Акцент3 4 6 3 2" xfId="2143"/>
    <cellStyle name="20% - Акцент3 4 6 4" xfId="2144"/>
    <cellStyle name="20% - Акцент3 4 7" xfId="2145"/>
    <cellStyle name="20% - Акцент3 4 7 2" xfId="2146"/>
    <cellStyle name="20% - Акцент3 4 7 2 2" xfId="2147"/>
    <cellStyle name="20% - Акцент3 4 7 2 2 2" xfId="2148"/>
    <cellStyle name="20% - Акцент3 4 7 2 3" xfId="2149"/>
    <cellStyle name="20% - Акцент3 4 7 3" xfId="2150"/>
    <cellStyle name="20% - Акцент3 4 7 3 2" xfId="2151"/>
    <cellStyle name="20% - Акцент3 4 7 4" xfId="2152"/>
    <cellStyle name="20% - Акцент3 4 8" xfId="2153"/>
    <cellStyle name="20% - Акцент3 4 8 2" xfId="2154"/>
    <cellStyle name="20% - Акцент3 4 8 2 2" xfId="2155"/>
    <cellStyle name="20% - Акцент3 4 8 2 2 2" xfId="2156"/>
    <cellStyle name="20% - Акцент3 4 8 2 3" xfId="2157"/>
    <cellStyle name="20% - Акцент3 4 8 3" xfId="2158"/>
    <cellStyle name="20% - Акцент3 4 8 3 2" xfId="2159"/>
    <cellStyle name="20% - Акцент3 4 8 4" xfId="2160"/>
    <cellStyle name="20% - Акцент3 4 9" xfId="2161"/>
    <cellStyle name="20% - Акцент3 4 9 2" xfId="2162"/>
    <cellStyle name="20% - Акцент3 4 9 2 2" xfId="2163"/>
    <cellStyle name="20% - Акцент3 4 9 2 2 2" xfId="2164"/>
    <cellStyle name="20% - Акцент3 4 9 2 3" xfId="2165"/>
    <cellStyle name="20% - Акцент3 4 9 3" xfId="2166"/>
    <cellStyle name="20% - Акцент3 4 9 3 2" xfId="2167"/>
    <cellStyle name="20% - Акцент3 4 9 4" xfId="2168"/>
    <cellStyle name="20% - Акцент3 5" xfId="2169"/>
    <cellStyle name="20% - Акцент3 5 2" xfId="2170"/>
    <cellStyle name="20% - Акцент3 5 2 2" xfId="2171"/>
    <cellStyle name="20% - Акцент3 5 3" xfId="2172"/>
    <cellStyle name="20% - Акцент3 6" xfId="2173"/>
    <cellStyle name="20% - Акцент3 6 2" xfId="2174"/>
    <cellStyle name="20% - Акцент3 7" xfId="2175"/>
    <cellStyle name="20% - Акцент3 7 2" xfId="2176"/>
    <cellStyle name="20% - Акцент3 7 2 2" xfId="2177"/>
    <cellStyle name="20% - Акцент3 7 2 2 2" xfId="2178"/>
    <cellStyle name="20% - Акцент3 7 2 3" xfId="2179"/>
    <cellStyle name="20% - Акцент3 7 3" xfId="2180"/>
    <cellStyle name="20% - Акцент3 7 3 2" xfId="2181"/>
    <cellStyle name="20% - Акцент3 7 4" xfId="2182"/>
    <cellStyle name="20% - Акцент3 8" xfId="2183"/>
    <cellStyle name="20% - Акцент3 8 2" xfId="2184"/>
    <cellStyle name="20% - Акцент3 8 2 2" xfId="2185"/>
    <cellStyle name="20% - Акцент3 8 2 2 2" xfId="2186"/>
    <cellStyle name="20% - Акцент3 8 2 3" xfId="2187"/>
    <cellStyle name="20% - Акцент3 8 3" xfId="2188"/>
    <cellStyle name="20% - Акцент3 8 3 2" xfId="2189"/>
    <cellStyle name="20% - Акцент3 8 4" xfId="2190"/>
    <cellStyle name="20% - Акцент3 9" xfId="2191"/>
    <cellStyle name="20% - Акцент3 9 2" xfId="2192"/>
    <cellStyle name="20% - Акцент3 9 2 2" xfId="2193"/>
    <cellStyle name="20% - Акцент3 9 2 2 2" xfId="2194"/>
    <cellStyle name="20% - Акцент3 9 2 3" xfId="2195"/>
    <cellStyle name="20% - Акцент3 9 3" xfId="2196"/>
    <cellStyle name="20% - Акцент3 9 3 2" xfId="2197"/>
    <cellStyle name="20% - Акцент3 9 4" xfId="2198"/>
    <cellStyle name="20% - Акцент4 10" xfId="2199"/>
    <cellStyle name="20% - Акцент4 10 2" xfId="2200"/>
    <cellStyle name="20% - Акцент4 10 2 2" xfId="2201"/>
    <cellStyle name="20% - Акцент4 10 2 2 2" xfId="2202"/>
    <cellStyle name="20% - Акцент4 10 2 3" xfId="2203"/>
    <cellStyle name="20% - Акцент4 10 3" xfId="2204"/>
    <cellStyle name="20% - Акцент4 10 3 2" xfId="2205"/>
    <cellStyle name="20% - Акцент4 10 4" xfId="2206"/>
    <cellStyle name="20% - Акцент4 11" xfId="2207"/>
    <cellStyle name="20% - Акцент4 11 2" xfId="2208"/>
    <cellStyle name="20% - Акцент4 11 2 2" xfId="2209"/>
    <cellStyle name="20% - Акцент4 11 2 2 2" xfId="2210"/>
    <cellStyle name="20% - Акцент4 11 2 3" xfId="2211"/>
    <cellStyle name="20% - Акцент4 11 3" xfId="2212"/>
    <cellStyle name="20% - Акцент4 11 3 2" xfId="2213"/>
    <cellStyle name="20% - Акцент4 11 4" xfId="2214"/>
    <cellStyle name="20% - Акцент4 12" xfId="2215"/>
    <cellStyle name="20% - Акцент4 12 2" xfId="2216"/>
    <cellStyle name="20% - Акцент4 12 2 2" xfId="2217"/>
    <cellStyle name="20% - Акцент4 12 2 2 2" xfId="2218"/>
    <cellStyle name="20% - Акцент4 12 2 3" xfId="2219"/>
    <cellStyle name="20% - Акцент4 12 3" xfId="2220"/>
    <cellStyle name="20% - Акцент4 12 3 2" xfId="2221"/>
    <cellStyle name="20% - Акцент4 12 4" xfId="2222"/>
    <cellStyle name="20% - Акцент4 13" xfId="2223"/>
    <cellStyle name="20% - Акцент4 13 2" xfId="2224"/>
    <cellStyle name="20% - Акцент4 13 2 2" xfId="2225"/>
    <cellStyle name="20% - Акцент4 13 2 2 2" xfId="2226"/>
    <cellStyle name="20% - Акцент4 13 2 3" xfId="2227"/>
    <cellStyle name="20% - Акцент4 13 3" xfId="2228"/>
    <cellStyle name="20% - Акцент4 13 3 2" xfId="2229"/>
    <cellStyle name="20% - Акцент4 13 4" xfId="2230"/>
    <cellStyle name="20% - Акцент4 14" xfId="2231"/>
    <cellStyle name="20% - Акцент4 14 2" xfId="2232"/>
    <cellStyle name="20% - Акцент4 14 2 2" xfId="2233"/>
    <cellStyle name="20% - Акцент4 14 2 2 2" xfId="2234"/>
    <cellStyle name="20% - Акцент4 14 2 3" xfId="2235"/>
    <cellStyle name="20% - Акцент4 14 3" xfId="2236"/>
    <cellStyle name="20% - Акцент4 14 3 2" xfId="2237"/>
    <cellStyle name="20% - Акцент4 14 4" xfId="2238"/>
    <cellStyle name="20% - Акцент4 15" xfId="2239"/>
    <cellStyle name="20% - Акцент4 15 2" xfId="2240"/>
    <cellStyle name="20% - Акцент4 15 2 2" xfId="2241"/>
    <cellStyle name="20% - Акцент4 15 2 2 2" xfId="2242"/>
    <cellStyle name="20% - Акцент4 15 2 3" xfId="2243"/>
    <cellStyle name="20% - Акцент4 15 3" xfId="2244"/>
    <cellStyle name="20% - Акцент4 15 3 2" xfId="2245"/>
    <cellStyle name="20% - Акцент4 15 4" xfId="2246"/>
    <cellStyle name="20% - Акцент4 16" xfId="2247"/>
    <cellStyle name="20% - Акцент4 16 2" xfId="2248"/>
    <cellStyle name="20% - Акцент4 16 2 2" xfId="2249"/>
    <cellStyle name="20% - Акцент4 16 2 2 2" xfId="2250"/>
    <cellStyle name="20% - Акцент4 16 2 3" xfId="2251"/>
    <cellStyle name="20% - Акцент4 16 3" xfId="2252"/>
    <cellStyle name="20% - Акцент4 16 3 2" xfId="2253"/>
    <cellStyle name="20% - Акцент4 16 4" xfId="2254"/>
    <cellStyle name="20% - Акцент4 17" xfId="2255"/>
    <cellStyle name="20% - Акцент4 17 2" xfId="2256"/>
    <cellStyle name="20% - Акцент4 17 2 2" xfId="2257"/>
    <cellStyle name="20% - Акцент4 17 2 2 2" xfId="2258"/>
    <cellStyle name="20% - Акцент4 17 2 3" xfId="2259"/>
    <cellStyle name="20% - Акцент4 17 3" xfId="2260"/>
    <cellStyle name="20% - Акцент4 17 3 2" xfId="2261"/>
    <cellStyle name="20% - Акцент4 17 4" xfId="2262"/>
    <cellStyle name="20% - Акцент4 18" xfId="2263"/>
    <cellStyle name="20% - Акцент4 18 2" xfId="2264"/>
    <cellStyle name="20% - Акцент4 18 2 2" xfId="2265"/>
    <cellStyle name="20% - Акцент4 18 3" xfId="2266"/>
    <cellStyle name="20% - Акцент4 19" xfId="2267"/>
    <cellStyle name="20% - Акцент4 19 2" xfId="2268"/>
    <cellStyle name="20% - Акцент4 2" xfId="2269"/>
    <cellStyle name="20% - Акцент4 2 10" xfId="2270"/>
    <cellStyle name="20% - Акцент4 2 10 2" xfId="2271"/>
    <cellStyle name="20% - Акцент4 2 10 2 2" xfId="2272"/>
    <cellStyle name="20% - Акцент4 2 10 2 2 2" xfId="2273"/>
    <cellStyle name="20% - Акцент4 2 10 2 3" xfId="2274"/>
    <cellStyle name="20% - Акцент4 2 10 3" xfId="2275"/>
    <cellStyle name="20% - Акцент4 2 10 3 2" xfId="2276"/>
    <cellStyle name="20% - Акцент4 2 10 4" xfId="2277"/>
    <cellStyle name="20% - Акцент4 2 11" xfId="2278"/>
    <cellStyle name="20% - Акцент4 2 11 2" xfId="2279"/>
    <cellStyle name="20% - Акцент4 2 11 2 2" xfId="2280"/>
    <cellStyle name="20% - Акцент4 2 11 2 2 2" xfId="2281"/>
    <cellStyle name="20% - Акцент4 2 11 2 3" xfId="2282"/>
    <cellStyle name="20% - Акцент4 2 11 3" xfId="2283"/>
    <cellStyle name="20% - Акцент4 2 11 3 2" xfId="2284"/>
    <cellStyle name="20% - Акцент4 2 11 4" xfId="2285"/>
    <cellStyle name="20% - Акцент4 2 12" xfId="2286"/>
    <cellStyle name="20% - Акцент4 2 12 2" xfId="2287"/>
    <cellStyle name="20% - Акцент4 2 12 2 2" xfId="2288"/>
    <cellStyle name="20% - Акцент4 2 12 2 2 2" xfId="2289"/>
    <cellStyle name="20% - Акцент4 2 12 2 3" xfId="2290"/>
    <cellStyle name="20% - Акцент4 2 12 3" xfId="2291"/>
    <cellStyle name="20% - Акцент4 2 12 3 2" xfId="2292"/>
    <cellStyle name="20% - Акцент4 2 12 4" xfId="2293"/>
    <cellStyle name="20% - Акцент4 2 13" xfId="2294"/>
    <cellStyle name="20% - Акцент4 2 13 2" xfId="2295"/>
    <cellStyle name="20% - Акцент4 2 13 2 2" xfId="2296"/>
    <cellStyle name="20% - Акцент4 2 13 2 2 2" xfId="2297"/>
    <cellStyle name="20% - Акцент4 2 13 2 3" xfId="2298"/>
    <cellStyle name="20% - Акцент4 2 13 3" xfId="2299"/>
    <cellStyle name="20% - Акцент4 2 13 3 2" xfId="2300"/>
    <cellStyle name="20% - Акцент4 2 13 4" xfId="2301"/>
    <cellStyle name="20% - Акцент4 2 14" xfId="2302"/>
    <cellStyle name="20% - Акцент4 2 14 2" xfId="2303"/>
    <cellStyle name="20% - Акцент4 2 14 2 2" xfId="2304"/>
    <cellStyle name="20% - Акцент4 2 14 2 2 2" xfId="2305"/>
    <cellStyle name="20% - Акцент4 2 14 2 3" xfId="2306"/>
    <cellStyle name="20% - Акцент4 2 14 3" xfId="2307"/>
    <cellStyle name="20% - Акцент4 2 14 3 2" xfId="2308"/>
    <cellStyle name="20% - Акцент4 2 14 4" xfId="2309"/>
    <cellStyle name="20% - Акцент4 2 15" xfId="2310"/>
    <cellStyle name="20% - Акцент4 2 15 2" xfId="2311"/>
    <cellStyle name="20% - Акцент4 2 15 2 2" xfId="2312"/>
    <cellStyle name="20% - Акцент4 2 15 2 2 2" xfId="2313"/>
    <cellStyle name="20% - Акцент4 2 15 2 3" xfId="2314"/>
    <cellStyle name="20% - Акцент4 2 15 3" xfId="2315"/>
    <cellStyle name="20% - Акцент4 2 15 3 2" xfId="2316"/>
    <cellStyle name="20% - Акцент4 2 15 4" xfId="2317"/>
    <cellStyle name="20% - Акцент4 2 16" xfId="2318"/>
    <cellStyle name="20% - Акцент4 2 16 2" xfId="2319"/>
    <cellStyle name="20% - Акцент4 2 16 2 2" xfId="2320"/>
    <cellStyle name="20% - Акцент4 2 16 2 2 2" xfId="2321"/>
    <cellStyle name="20% - Акцент4 2 16 2 3" xfId="2322"/>
    <cellStyle name="20% - Акцент4 2 16 3" xfId="2323"/>
    <cellStyle name="20% - Акцент4 2 16 3 2" xfId="2324"/>
    <cellStyle name="20% - Акцент4 2 16 4" xfId="2325"/>
    <cellStyle name="20% - Акцент4 2 17" xfId="2326"/>
    <cellStyle name="20% - Акцент4 2 17 2" xfId="2327"/>
    <cellStyle name="20% - Акцент4 2 17 2 2" xfId="2328"/>
    <cellStyle name="20% - Акцент4 2 17 2 2 2" xfId="2329"/>
    <cellStyle name="20% - Акцент4 2 17 2 3" xfId="2330"/>
    <cellStyle name="20% - Акцент4 2 17 3" xfId="2331"/>
    <cellStyle name="20% - Акцент4 2 17 3 2" xfId="2332"/>
    <cellStyle name="20% - Акцент4 2 17 4" xfId="2333"/>
    <cellStyle name="20% - Акцент4 2 18" xfId="2334"/>
    <cellStyle name="20% - Акцент4 2 18 2" xfId="2335"/>
    <cellStyle name="20% - Акцент4 2 18 2 2" xfId="2336"/>
    <cellStyle name="20% - Акцент4 2 18 2 2 2" xfId="2337"/>
    <cellStyle name="20% - Акцент4 2 18 2 3" xfId="2338"/>
    <cellStyle name="20% - Акцент4 2 18 3" xfId="2339"/>
    <cellStyle name="20% - Акцент4 2 18 3 2" xfId="2340"/>
    <cellStyle name="20% - Акцент4 2 18 4" xfId="2341"/>
    <cellStyle name="20% - Акцент4 2 19" xfId="2342"/>
    <cellStyle name="20% - Акцент4 2 19 2" xfId="2343"/>
    <cellStyle name="20% - Акцент4 2 19 2 2" xfId="2344"/>
    <cellStyle name="20% - Акцент4 2 19 2 2 2" xfId="2345"/>
    <cellStyle name="20% - Акцент4 2 19 2 3" xfId="2346"/>
    <cellStyle name="20% - Акцент4 2 19 3" xfId="2347"/>
    <cellStyle name="20% - Акцент4 2 19 3 2" xfId="2348"/>
    <cellStyle name="20% - Акцент4 2 19 4" xfId="2349"/>
    <cellStyle name="20% - Акцент4 2 2" xfId="2350"/>
    <cellStyle name="20% - Акцент4 2 2 2" xfId="2351"/>
    <cellStyle name="20% - Акцент4 2 2 3" xfId="2352"/>
    <cellStyle name="20% - Акцент4 2 20" xfId="2353"/>
    <cellStyle name="20% - Акцент4 2 20 2" xfId="2354"/>
    <cellStyle name="20% - Акцент4 2 20 2 2" xfId="2355"/>
    <cellStyle name="20% - Акцент4 2 20 2 2 2" xfId="2356"/>
    <cellStyle name="20% - Акцент4 2 20 2 3" xfId="2357"/>
    <cellStyle name="20% - Акцент4 2 20 3" xfId="2358"/>
    <cellStyle name="20% - Акцент4 2 20 3 2" xfId="2359"/>
    <cellStyle name="20% - Акцент4 2 20 4" xfId="2360"/>
    <cellStyle name="20% - Акцент4 2 21" xfId="2361"/>
    <cellStyle name="20% - Акцент4 2 21 2" xfId="2362"/>
    <cellStyle name="20% - Акцент4 2 21 2 2" xfId="2363"/>
    <cellStyle name="20% - Акцент4 2 21 2 2 2" xfId="2364"/>
    <cellStyle name="20% - Акцент4 2 21 2 3" xfId="2365"/>
    <cellStyle name="20% - Акцент4 2 21 3" xfId="2366"/>
    <cellStyle name="20% - Акцент4 2 21 3 2" xfId="2367"/>
    <cellStyle name="20% - Акцент4 2 21 4" xfId="2368"/>
    <cellStyle name="20% - Акцент4 2 22" xfId="2369"/>
    <cellStyle name="20% - Акцент4 2 22 2" xfId="2370"/>
    <cellStyle name="20% - Акцент4 2 22 2 2" xfId="2371"/>
    <cellStyle name="20% - Акцент4 2 22 2 2 2" xfId="2372"/>
    <cellStyle name="20% - Акцент4 2 22 2 3" xfId="2373"/>
    <cellStyle name="20% - Акцент4 2 22 3" xfId="2374"/>
    <cellStyle name="20% - Акцент4 2 22 3 2" xfId="2375"/>
    <cellStyle name="20% - Акцент4 2 22 4" xfId="2376"/>
    <cellStyle name="20% - Акцент4 2 23" xfId="2377"/>
    <cellStyle name="20% - Акцент4 2 23 2" xfId="2378"/>
    <cellStyle name="20% - Акцент4 2 23 2 2" xfId="2379"/>
    <cellStyle name="20% - Акцент4 2 23 2 2 2" xfId="2380"/>
    <cellStyle name="20% - Акцент4 2 23 2 3" xfId="2381"/>
    <cellStyle name="20% - Акцент4 2 23 3" xfId="2382"/>
    <cellStyle name="20% - Акцент4 2 23 3 2" xfId="2383"/>
    <cellStyle name="20% - Акцент4 2 23 4" xfId="2384"/>
    <cellStyle name="20% - Акцент4 2 24" xfId="2385"/>
    <cellStyle name="20% - Акцент4 2 24 2" xfId="2386"/>
    <cellStyle name="20% - Акцент4 2 24 2 2" xfId="2387"/>
    <cellStyle name="20% - Акцент4 2 24 2 2 2" xfId="2388"/>
    <cellStyle name="20% - Акцент4 2 24 2 3" xfId="2389"/>
    <cellStyle name="20% - Акцент4 2 24 3" xfId="2390"/>
    <cellStyle name="20% - Акцент4 2 24 3 2" xfId="2391"/>
    <cellStyle name="20% - Акцент4 2 24 4" xfId="2392"/>
    <cellStyle name="20% - Акцент4 2 25" xfId="2393"/>
    <cellStyle name="20% - Акцент4 2 26" xfId="2394"/>
    <cellStyle name="20% - Акцент4 2 27" xfId="2395"/>
    <cellStyle name="20% - Акцент4 2 3" xfId="2396"/>
    <cellStyle name="20% - Акцент4 2 3 2" xfId="2397"/>
    <cellStyle name="20% - Акцент4 2 3 2 2" xfId="2398"/>
    <cellStyle name="20% - Акцент4 2 3 2 2 2" xfId="2399"/>
    <cellStyle name="20% - Акцент4 2 3 2 3" xfId="2400"/>
    <cellStyle name="20% - Акцент4 2 3 3" xfId="2401"/>
    <cellStyle name="20% - Акцент4 2 3 3 2" xfId="2402"/>
    <cellStyle name="20% - Акцент4 2 3 4" xfId="2403"/>
    <cellStyle name="20% - Акцент4 2 3 5" xfId="2404"/>
    <cellStyle name="20% - Акцент4 2 4" xfId="2405"/>
    <cellStyle name="20% - Акцент4 2 4 2" xfId="2406"/>
    <cellStyle name="20% - Акцент4 2 4 2 2" xfId="2407"/>
    <cellStyle name="20% - Акцент4 2 4 2 2 2" xfId="2408"/>
    <cellStyle name="20% - Акцент4 2 4 2 3" xfId="2409"/>
    <cellStyle name="20% - Акцент4 2 4 3" xfId="2410"/>
    <cellStyle name="20% - Акцент4 2 4 3 2" xfId="2411"/>
    <cellStyle name="20% - Акцент4 2 4 4" xfId="2412"/>
    <cellStyle name="20% - Акцент4 2 4 5" xfId="2413"/>
    <cellStyle name="20% - Акцент4 2 5" xfId="2414"/>
    <cellStyle name="20% - Акцент4 2 5 2" xfId="2415"/>
    <cellStyle name="20% - Акцент4 2 5 2 2" xfId="2416"/>
    <cellStyle name="20% - Акцент4 2 5 2 2 2" xfId="2417"/>
    <cellStyle name="20% - Акцент4 2 5 2 3" xfId="2418"/>
    <cellStyle name="20% - Акцент4 2 5 3" xfId="2419"/>
    <cellStyle name="20% - Акцент4 2 5 3 2" xfId="2420"/>
    <cellStyle name="20% - Акцент4 2 5 4" xfId="2421"/>
    <cellStyle name="20% - Акцент4 2 5 5" xfId="2422"/>
    <cellStyle name="20% - Акцент4 2 6" xfId="2423"/>
    <cellStyle name="20% - Акцент4 2 6 2" xfId="2424"/>
    <cellStyle name="20% - Акцент4 2 6 2 2" xfId="2425"/>
    <cellStyle name="20% - Акцент4 2 6 2 2 2" xfId="2426"/>
    <cellStyle name="20% - Акцент4 2 6 2 3" xfId="2427"/>
    <cellStyle name="20% - Акцент4 2 6 3" xfId="2428"/>
    <cellStyle name="20% - Акцент4 2 6 3 2" xfId="2429"/>
    <cellStyle name="20% - Акцент4 2 6 4" xfId="2430"/>
    <cellStyle name="20% - Акцент4 2 7" xfId="2431"/>
    <cellStyle name="20% - Акцент4 2 7 2" xfId="2432"/>
    <cellStyle name="20% - Акцент4 2 7 2 2" xfId="2433"/>
    <cellStyle name="20% - Акцент4 2 7 2 2 2" xfId="2434"/>
    <cellStyle name="20% - Акцент4 2 7 2 3" xfId="2435"/>
    <cellStyle name="20% - Акцент4 2 7 3" xfId="2436"/>
    <cellStyle name="20% - Акцент4 2 7 3 2" xfId="2437"/>
    <cellStyle name="20% - Акцент4 2 7 4" xfId="2438"/>
    <cellStyle name="20% - Акцент4 2 8" xfId="2439"/>
    <cellStyle name="20% - Акцент4 2 8 2" xfId="2440"/>
    <cellStyle name="20% - Акцент4 2 8 2 2" xfId="2441"/>
    <cellStyle name="20% - Акцент4 2 8 2 2 2" xfId="2442"/>
    <cellStyle name="20% - Акцент4 2 8 2 3" xfId="2443"/>
    <cellStyle name="20% - Акцент4 2 8 3" xfId="2444"/>
    <cellStyle name="20% - Акцент4 2 8 3 2" xfId="2445"/>
    <cellStyle name="20% - Акцент4 2 8 4" xfId="2446"/>
    <cellStyle name="20% - Акцент4 2 9" xfId="2447"/>
    <cellStyle name="20% - Акцент4 2 9 2" xfId="2448"/>
    <cellStyle name="20% - Акцент4 2 9 2 2" xfId="2449"/>
    <cellStyle name="20% - Акцент4 2 9 2 2 2" xfId="2450"/>
    <cellStyle name="20% - Акцент4 2 9 2 3" xfId="2451"/>
    <cellStyle name="20% - Акцент4 2 9 3" xfId="2452"/>
    <cellStyle name="20% - Акцент4 2 9 3 2" xfId="2453"/>
    <cellStyle name="20% - Акцент4 2 9 4" xfId="2454"/>
    <cellStyle name="20% - Акцент4 20" xfId="2455"/>
    <cellStyle name="20% - Акцент4 3" xfId="2456"/>
    <cellStyle name="20% - Акцент4 3 10" xfId="2457"/>
    <cellStyle name="20% - Акцент4 3 10 2" xfId="2458"/>
    <cellStyle name="20% - Акцент4 3 10 2 2" xfId="2459"/>
    <cellStyle name="20% - Акцент4 3 10 2 2 2" xfId="2460"/>
    <cellStyle name="20% - Акцент4 3 10 2 3" xfId="2461"/>
    <cellStyle name="20% - Акцент4 3 10 3" xfId="2462"/>
    <cellStyle name="20% - Акцент4 3 10 3 2" xfId="2463"/>
    <cellStyle name="20% - Акцент4 3 10 4" xfId="2464"/>
    <cellStyle name="20% - Акцент4 3 11" xfId="2465"/>
    <cellStyle name="20% - Акцент4 3 11 2" xfId="2466"/>
    <cellStyle name="20% - Акцент4 3 11 2 2" xfId="2467"/>
    <cellStyle name="20% - Акцент4 3 11 2 2 2" xfId="2468"/>
    <cellStyle name="20% - Акцент4 3 11 2 3" xfId="2469"/>
    <cellStyle name="20% - Акцент4 3 11 3" xfId="2470"/>
    <cellStyle name="20% - Акцент4 3 11 3 2" xfId="2471"/>
    <cellStyle name="20% - Акцент4 3 11 4" xfId="2472"/>
    <cellStyle name="20% - Акцент4 3 12" xfId="2473"/>
    <cellStyle name="20% - Акцент4 3 12 2" xfId="2474"/>
    <cellStyle name="20% - Акцент4 3 12 2 2" xfId="2475"/>
    <cellStyle name="20% - Акцент4 3 12 2 2 2" xfId="2476"/>
    <cellStyle name="20% - Акцент4 3 12 2 3" xfId="2477"/>
    <cellStyle name="20% - Акцент4 3 12 3" xfId="2478"/>
    <cellStyle name="20% - Акцент4 3 12 3 2" xfId="2479"/>
    <cellStyle name="20% - Акцент4 3 12 4" xfId="2480"/>
    <cellStyle name="20% - Акцент4 3 13" xfId="2481"/>
    <cellStyle name="20% - Акцент4 3 13 2" xfId="2482"/>
    <cellStyle name="20% - Акцент4 3 13 2 2" xfId="2483"/>
    <cellStyle name="20% - Акцент4 3 13 2 2 2" xfId="2484"/>
    <cellStyle name="20% - Акцент4 3 13 2 3" xfId="2485"/>
    <cellStyle name="20% - Акцент4 3 13 3" xfId="2486"/>
    <cellStyle name="20% - Акцент4 3 13 3 2" xfId="2487"/>
    <cellStyle name="20% - Акцент4 3 13 4" xfId="2488"/>
    <cellStyle name="20% - Акцент4 3 14" xfId="2489"/>
    <cellStyle name="20% - Акцент4 3 14 2" xfId="2490"/>
    <cellStyle name="20% - Акцент4 3 14 2 2" xfId="2491"/>
    <cellStyle name="20% - Акцент4 3 14 2 2 2" xfId="2492"/>
    <cellStyle name="20% - Акцент4 3 14 2 3" xfId="2493"/>
    <cellStyle name="20% - Акцент4 3 14 3" xfId="2494"/>
    <cellStyle name="20% - Акцент4 3 14 3 2" xfId="2495"/>
    <cellStyle name="20% - Акцент4 3 14 4" xfId="2496"/>
    <cellStyle name="20% - Акцент4 3 15" xfId="2497"/>
    <cellStyle name="20% - Акцент4 3 15 2" xfId="2498"/>
    <cellStyle name="20% - Акцент4 3 15 2 2" xfId="2499"/>
    <cellStyle name="20% - Акцент4 3 15 2 2 2" xfId="2500"/>
    <cellStyle name="20% - Акцент4 3 15 2 3" xfId="2501"/>
    <cellStyle name="20% - Акцент4 3 15 3" xfId="2502"/>
    <cellStyle name="20% - Акцент4 3 15 3 2" xfId="2503"/>
    <cellStyle name="20% - Акцент4 3 15 4" xfId="2504"/>
    <cellStyle name="20% - Акцент4 3 16" xfId="2505"/>
    <cellStyle name="20% - Акцент4 3 16 2" xfId="2506"/>
    <cellStyle name="20% - Акцент4 3 16 2 2" xfId="2507"/>
    <cellStyle name="20% - Акцент4 3 16 2 2 2" xfId="2508"/>
    <cellStyle name="20% - Акцент4 3 16 2 3" xfId="2509"/>
    <cellStyle name="20% - Акцент4 3 16 3" xfId="2510"/>
    <cellStyle name="20% - Акцент4 3 16 3 2" xfId="2511"/>
    <cellStyle name="20% - Акцент4 3 16 4" xfId="2512"/>
    <cellStyle name="20% - Акцент4 3 17" xfId="2513"/>
    <cellStyle name="20% - Акцент4 3 17 2" xfId="2514"/>
    <cellStyle name="20% - Акцент4 3 17 2 2" xfId="2515"/>
    <cellStyle name="20% - Акцент4 3 17 2 2 2" xfId="2516"/>
    <cellStyle name="20% - Акцент4 3 17 2 3" xfId="2517"/>
    <cellStyle name="20% - Акцент4 3 17 3" xfId="2518"/>
    <cellStyle name="20% - Акцент4 3 17 3 2" xfId="2519"/>
    <cellStyle name="20% - Акцент4 3 17 4" xfId="2520"/>
    <cellStyle name="20% - Акцент4 3 18" xfId="2521"/>
    <cellStyle name="20% - Акцент4 3 18 2" xfId="2522"/>
    <cellStyle name="20% - Акцент4 3 18 2 2" xfId="2523"/>
    <cellStyle name="20% - Акцент4 3 18 2 2 2" xfId="2524"/>
    <cellStyle name="20% - Акцент4 3 18 2 3" xfId="2525"/>
    <cellStyle name="20% - Акцент4 3 18 3" xfId="2526"/>
    <cellStyle name="20% - Акцент4 3 18 3 2" xfId="2527"/>
    <cellStyle name="20% - Акцент4 3 18 4" xfId="2528"/>
    <cellStyle name="20% - Акцент4 3 19" xfId="2529"/>
    <cellStyle name="20% - Акцент4 3 19 2" xfId="2530"/>
    <cellStyle name="20% - Акцент4 3 19 2 2" xfId="2531"/>
    <cellStyle name="20% - Акцент4 3 19 2 2 2" xfId="2532"/>
    <cellStyle name="20% - Акцент4 3 19 2 3" xfId="2533"/>
    <cellStyle name="20% - Акцент4 3 19 3" xfId="2534"/>
    <cellStyle name="20% - Акцент4 3 19 3 2" xfId="2535"/>
    <cellStyle name="20% - Акцент4 3 19 4" xfId="2536"/>
    <cellStyle name="20% - Акцент4 3 2" xfId="2537"/>
    <cellStyle name="20% - Акцент4 3 2 2" xfId="2538"/>
    <cellStyle name="20% - Акцент4 3 20" xfId="2539"/>
    <cellStyle name="20% - Акцент4 3 20 2" xfId="2540"/>
    <cellStyle name="20% - Акцент4 3 20 2 2" xfId="2541"/>
    <cellStyle name="20% - Акцент4 3 20 2 2 2" xfId="2542"/>
    <cellStyle name="20% - Акцент4 3 20 2 3" xfId="2543"/>
    <cellStyle name="20% - Акцент4 3 20 3" xfId="2544"/>
    <cellStyle name="20% - Акцент4 3 20 3 2" xfId="2545"/>
    <cellStyle name="20% - Акцент4 3 20 4" xfId="2546"/>
    <cellStyle name="20% - Акцент4 3 21" xfId="2547"/>
    <cellStyle name="20% - Акцент4 3 21 2" xfId="2548"/>
    <cellStyle name="20% - Акцент4 3 21 2 2" xfId="2549"/>
    <cellStyle name="20% - Акцент4 3 21 2 2 2" xfId="2550"/>
    <cellStyle name="20% - Акцент4 3 21 2 3" xfId="2551"/>
    <cellStyle name="20% - Акцент4 3 21 3" xfId="2552"/>
    <cellStyle name="20% - Акцент4 3 21 3 2" xfId="2553"/>
    <cellStyle name="20% - Акцент4 3 21 4" xfId="2554"/>
    <cellStyle name="20% - Акцент4 3 22" xfId="2555"/>
    <cellStyle name="20% - Акцент4 3 22 2" xfId="2556"/>
    <cellStyle name="20% - Акцент4 3 22 2 2" xfId="2557"/>
    <cellStyle name="20% - Акцент4 3 22 2 2 2" xfId="2558"/>
    <cellStyle name="20% - Акцент4 3 22 2 3" xfId="2559"/>
    <cellStyle name="20% - Акцент4 3 22 3" xfId="2560"/>
    <cellStyle name="20% - Акцент4 3 22 3 2" xfId="2561"/>
    <cellStyle name="20% - Акцент4 3 22 4" xfId="2562"/>
    <cellStyle name="20% - Акцент4 3 23" xfId="2563"/>
    <cellStyle name="20% - Акцент4 3 23 2" xfId="2564"/>
    <cellStyle name="20% - Акцент4 3 23 2 2" xfId="2565"/>
    <cellStyle name="20% - Акцент4 3 23 2 2 2" xfId="2566"/>
    <cellStyle name="20% - Акцент4 3 23 2 3" xfId="2567"/>
    <cellStyle name="20% - Акцент4 3 23 3" xfId="2568"/>
    <cellStyle name="20% - Акцент4 3 23 3 2" xfId="2569"/>
    <cellStyle name="20% - Акцент4 3 23 4" xfId="2570"/>
    <cellStyle name="20% - Акцент4 3 24" xfId="2571"/>
    <cellStyle name="20% - Акцент4 3 24 2" xfId="2572"/>
    <cellStyle name="20% - Акцент4 3 24 2 2" xfId="2573"/>
    <cellStyle name="20% - Акцент4 3 24 2 2 2" xfId="2574"/>
    <cellStyle name="20% - Акцент4 3 24 2 3" xfId="2575"/>
    <cellStyle name="20% - Акцент4 3 24 3" xfId="2576"/>
    <cellStyle name="20% - Акцент4 3 24 3 2" xfId="2577"/>
    <cellStyle name="20% - Акцент4 3 24 4" xfId="2578"/>
    <cellStyle name="20% - Акцент4 3 25" xfId="2579"/>
    <cellStyle name="20% - Акцент4 3 3" xfId="2580"/>
    <cellStyle name="20% - Акцент4 3 3 2" xfId="2581"/>
    <cellStyle name="20% - Акцент4 3 3 2 2" xfId="2582"/>
    <cellStyle name="20% - Акцент4 3 3 2 2 2" xfId="2583"/>
    <cellStyle name="20% - Акцент4 3 3 2 3" xfId="2584"/>
    <cellStyle name="20% - Акцент4 3 3 3" xfId="2585"/>
    <cellStyle name="20% - Акцент4 3 3 3 2" xfId="2586"/>
    <cellStyle name="20% - Акцент4 3 3 4" xfId="2587"/>
    <cellStyle name="20% - Акцент4 3 4" xfId="2588"/>
    <cellStyle name="20% - Акцент4 3 4 2" xfId="2589"/>
    <cellStyle name="20% - Акцент4 3 4 2 2" xfId="2590"/>
    <cellStyle name="20% - Акцент4 3 4 2 2 2" xfId="2591"/>
    <cellStyle name="20% - Акцент4 3 4 2 3" xfId="2592"/>
    <cellStyle name="20% - Акцент4 3 4 3" xfId="2593"/>
    <cellStyle name="20% - Акцент4 3 4 3 2" xfId="2594"/>
    <cellStyle name="20% - Акцент4 3 4 4" xfId="2595"/>
    <cellStyle name="20% - Акцент4 3 5" xfId="2596"/>
    <cellStyle name="20% - Акцент4 3 5 2" xfId="2597"/>
    <cellStyle name="20% - Акцент4 3 5 2 2" xfId="2598"/>
    <cellStyle name="20% - Акцент4 3 5 2 2 2" xfId="2599"/>
    <cellStyle name="20% - Акцент4 3 5 2 3" xfId="2600"/>
    <cellStyle name="20% - Акцент4 3 5 3" xfId="2601"/>
    <cellStyle name="20% - Акцент4 3 5 3 2" xfId="2602"/>
    <cellStyle name="20% - Акцент4 3 5 4" xfId="2603"/>
    <cellStyle name="20% - Акцент4 3 6" xfId="2604"/>
    <cellStyle name="20% - Акцент4 3 6 2" xfId="2605"/>
    <cellStyle name="20% - Акцент4 3 6 2 2" xfId="2606"/>
    <cellStyle name="20% - Акцент4 3 6 2 2 2" xfId="2607"/>
    <cellStyle name="20% - Акцент4 3 6 2 3" xfId="2608"/>
    <cellStyle name="20% - Акцент4 3 6 3" xfId="2609"/>
    <cellStyle name="20% - Акцент4 3 6 3 2" xfId="2610"/>
    <cellStyle name="20% - Акцент4 3 6 4" xfId="2611"/>
    <cellStyle name="20% - Акцент4 3 7" xfId="2612"/>
    <cellStyle name="20% - Акцент4 3 7 2" xfId="2613"/>
    <cellStyle name="20% - Акцент4 3 7 2 2" xfId="2614"/>
    <cellStyle name="20% - Акцент4 3 7 2 2 2" xfId="2615"/>
    <cellStyle name="20% - Акцент4 3 7 2 3" xfId="2616"/>
    <cellStyle name="20% - Акцент4 3 7 3" xfId="2617"/>
    <cellStyle name="20% - Акцент4 3 7 3 2" xfId="2618"/>
    <cellStyle name="20% - Акцент4 3 7 4" xfId="2619"/>
    <cellStyle name="20% - Акцент4 3 8" xfId="2620"/>
    <cellStyle name="20% - Акцент4 3 8 2" xfId="2621"/>
    <cellStyle name="20% - Акцент4 3 8 2 2" xfId="2622"/>
    <cellStyle name="20% - Акцент4 3 8 2 2 2" xfId="2623"/>
    <cellStyle name="20% - Акцент4 3 8 2 3" xfId="2624"/>
    <cellStyle name="20% - Акцент4 3 8 3" xfId="2625"/>
    <cellStyle name="20% - Акцент4 3 8 3 2" xfId="2626"/>
    <cellStyle name="20% - Акцент4 3 8 4" xfId="2627"/>
    <cellStyle name="20% - Акцент4 3 9" xfId="2628"/>
    <cellStyle name="20% - Акцент4 3 9 2" xfId="2629"/>
    <cellStyle name="20% - Акцент4 3 9 2 2" xfId="2630"/>
    <cellStyle name="20% - Акцент4 3 9 2 2 2" xfId="2631"/>
    <cellStyle name="20% - Акцент4 3 9 2 3" xfId="2632"/>
    <cellStyle name="20% - Акцент4 3 9 3" xfId="2633"/>
    <cellStyle name="20% - Акцент4 3 9 3 2" xfId="2634"/>
    <cellStyle name="20% - Акцент4 3 9 4" xfId="2635"/>
    <cellStyle name="20% - Акцент4 4" xfId="2636"/>
    <cellStyle name="20% - Акцент4 4 10" xfId="2637"/>
    <cellStyle name="20% - Акцент4 4 10 2" xfId="2638"/>
    <cellStyle name="20% - Акцент4 4 10 2 2" xfId="2639"/>
    <cellStyle name="20% - Акцент4 4 10 2 2 2" xfId="2640"/>
    <cellStyle name="20% - Акцент4 4 10 2 3" xfId="2641"/>
    <cellStyle name="20% - Акцент4 4 10 3" xfId="2642"/>
    <cellStyle name="20% - Акцент4 4 10 3 2" xfId="2643"/>
    <cellStyle name="20% - Акцент4 4 10 4" xfId="2644"/>
    <cellStyle name="20% - Акцент4 4 11" xfId="2645"/>
    <cellStyle name="20% - Акцент4 4 11 2" xfId="2646"/>
    <cellStyle name="20% - Акцент4 4 11 2 2" xfId="2647"/>
    <cellStyle name="20% - Акцент4 4 11 2 2 2" xfId="2648"/>
    <cellStyle name="20% - Акцент4 4 11 2 3" xfId="2649"/>
    <cellStyle name="20% - Акцент4 4 11 3" xfId="2650"/>
    <cellStyle name="20% - Акцент4 4 11 3 2" xfId="2651"/>
    <cellStyle name="20% - Акцент4 4 11 4" xfId="2652"/>
    <cellStyle name="20% - Акцент4 4 12" xfId="2653"/>
    <cellStyle name="20% - Акцент4 4 12 2" xfId="2654"/>
    <cellStyle name="20% - Акцент4 4 12 2 2" xfId="2655"/>
    <cellStyle name="20% - Акцент4 4 12 2 2 2" xfId="2656"/>
    <cellStyle name="20% - Акцент4 4 12 2 3" xfId="2657"/>
    <cellStyle name="20% - Акцент4 4 12 3" xfId="2658"/>
    <cellStyle name="20% - Акцент4 4 12 3 2" xfId="2659"/>
    <cellStyle name="20% - Акцент4 4 12 4" xfId="2660"/>
    <cellStyle name="20% - Акцент4 4 13" xfId="2661"/>
    <cellStyle name="20% - Акцент4 4 13 2" xfId="2662"/>
    <cellStyle name="20% - Акцент4 4 13 2 2" xfId="2663"/>
    <cellStyle name="20% - Акцент4 4 13 2 2 2" xfId="2664"/>
    <cellStyle name="20% - Акцент4 4 13 2 3" xfId="2665"/>
    <cellStyle name="20% - Акцент4 4 13 3" xfId="2666"/>
    <cellStyle name="20% - Акцент4 4 13 3 2" xfId="2667"/>
    <cellStyle name="20% - Акцент4 4 13 4" xfId="2668"/>
    <cellStyle name="20% - Акцент4 4 14" xfId="2669"/>
    <cellStyle name="20% - Акцент4 4 14 2" xfId="2670"/>
    <cellStyle name="20% - Акцент4 4 14 2 2" xfId="2671"/>
    <cellStyle name="20% - Акцент4 4 14 2 2 2" xfId="2672"/>
    <cellStyle name="20% - Акцент4 4 14 2 3" xfId="2673"/>
    <cellStyle name="20% - Акцент4 4 14 3" xfId="2674"/>
    <cellStyle name="20% - Акцент4 4 14 3 2" xfId="2675"/>
    <cellStyle name="20% - Акцент4 4 14 4" xfId="2676"/>
    <cellStyle name="20% - Акцент4 4 15" xfId="2677"/>
    <cellStyle name="20% - Акцент4 4 15 2" xfId="2678"/>
    <cellStyle name="20% - Акцент4 4 15 2 2" xfId="2679"/>
    <cellStyle name="20% - Акцент4 4 15 2 2 2" xfId="2680"/>
    <cellStyle name="20% - Акцент4 4 15 2 3" xfId="2681"/>
    <cellStyle name="20% - Акцент4 4 15 3" xfId="2682"/>
    <cellStyle name="20% - Акцент4 4 15 3 2" xfId="2683"/>
    <cellStyle name="20% - Акцент4 4 15 4" xfId="2684"/>
    <cellStyle name="20% - Акцент4 4 16" xfId="2685"/>
    <cellStyle name="20% - Акцент4 4 16 2" xfId="2686"/>
    <cellStyle name="20% - Акцент4 4 16 2 2" xfId="2687"/>
    <cellStyle name="20% - Акцент4 4 16 2 2 2" xfId="2688"/>
    <cellStyle name="20% - Акцент4 4 16 2 3" xfId="2689"/>
    <cellStyle name="20% - Акцент4 4 16 3" xfId="2690"/>
    <cellStyle name="20% - Акцент4 4 16 3 2" xfId="2691"/>
    <cellStyle name="20% - Акцент4 4 16 4" xfId="2692"/>
    <cellStyle name="20% - Акцент4 4 17" xfId="2693"/>
    <cellStyle name="20% - Акцент4 4 17 2" xfId="2694"/>
    <cellStyle name="20% - Акцент4 4 17 2 2" xfId="2695"/>
    <cellStyle name="20% - Акцент4 4 17 2 2 2" xfId="2696"/>
    <cellStyle name="20% - Акцент4 4 17 2 3" xfId="2697"/>
    <cellStyle name="20% - Акцент4 4 17 3" xfId="2698"/>
    <cellStyle name="20% - Акцент4 4 17 3 2" xfId="2699"/>
    <cellStyle name="20% - Акцент4 4 17 4" xfId="2700"/>
    <cellStyle name="20% - Акцент4 4 18" xfId="2701"/>
    <cellStyle name="20% - Акцент4 4 18 2" xfId="2702"/>
    <cellStyle name="20% - Акцент4 4 18 2 2" xfId="2703"/>
    <cellStyle name="20% - Акцент4 4 18 2 2 2" xfId="2704"/>
    <cellStyle name="20% - Акцент4 4 18 2 3" xfId="2705"/>
    <cellStyle name="20% - Акцент4 4 18 3" xfId="2706"/>
    <cellStyle name="20% - Акцент4 4 18 3 2" xfId="2707"/>
    <cellStyle name="20% - Акцент4 4 18 4" xfId="2708"/>
    <cellStyle name="20% - Акцент4 4 19" xfId="2709"/>
    <cellStyle name="20% - Акцент4 4 19 2" xfId="2710"/>
    <cellStyle name="20% - Акцент4 4 19 2 2" xfId="2711"/>
    <cellStyle name="20% - Акцент4 4 19 2 2 2" xfId="2712"/>
    <cellStyle name="20% - Акцент4 4 19 2 3" xfId="2713"/>
    <cellStyle name="20% - Акцент4 4 19 3" xfId="2714"/>
    <cellStyle name="20% - Акцент4 4 19 3 2" xfId="2715"/>
    <cellStyle name="20% - Акцент4 4 19 4" xfId="2716"/>
    <cellStyle name="20% - Акцент4 4 2" xfId="2717"/>
    <cellStyle name="20% - Акцент4 4 2 2" xfId="2718"/>
    <cellStyle name="20% - Акцент4 4 20" xfId="2719"/>
    <cellStyle name="20% - Акцент4 4 20 2" xfId="2720"/>
    <cellStyle name="20% - Акцент4 4 20 2 2" xfId="2721"/>
    <cellStyle name="20% - Акцент4 4 20 2 2 2" xfId="2722"/>
    <cellStyle name="20% - Акцент4 4 20 2 3" xfId="2723"/>
    <cellStyle name="20% - Акцент4 4 20 3" xfId="2724"/>
    <cellStyle name="20% - Акцент4 4 20 3 2" xfId="2725"/>
    <cellStyle name="20% - Акцент4 4 20 4" xfId="2726"/>
    <cellStyle name="20% - Акцент4 4 21" xfId="2727"/>
    <cellStyle name="20% - Акцент4 4 21 2" xfId="2728"/>
    <cellStyle name="20% - Акцент4 4 21 2 2" xfId="2729"/>
    <cellStyle name="20% - Акцент4 4 21 2 2 2" xfId="2730"/>
    <cellStyle name="20% - Акцент4 4 21 2 3" xfId="2731"/>
    <cellStyle name="20% - Акцент4 4 21 3" xfId="2732"/>
    <cellStyle name="20% - Акцент4 4 21 3 2" xfId="2733"/>
    <cellStyle name="20% - Акцент4 4 21 4" xfId="2734"/>
    <cellStyle name="20% - Акцент4 4 22" xfId="2735"/>
    <cellStyle name="20% - Акцент4 4 22 2" xfId="2736"/>
    <cellStyle name="20% - Акцент4 4 22 2 2" xfId="2737"/>
    <cellStyle name="20% - Акцент4 4 22 2 2 2" xfId="2738"/>
    <cellStyle name="20% - Акцент4 4 22 2 3" xfId="2739"/>
    <cellStyle name="20% - Акцент4 4 22 3" xfId="2740"/>
    <cellStyle name="20% - Акцент4 4 22 3 2" xfId="2741"/>
    <cellStyle name="20% - Акцент4 4 22 4" xfId="2742"/>
    <cellStyle name="20% - Акцент4 4 23" xfId="2743"/>
    <cellStyle name="20% - Акцент4 4 23 2" xfId="2744"/>
    <cellStyle name="20% - Акцент4 4 23 2 2" xfId="2745"/>
    <cellStyle name="20% - Акцент4 4 23 2 2 2" xfId="2746"/>
    <cellStyle name="20% - Акцент4 4 23 2 3" xfId="2747"/>
    <cellStyle name="20% - Акцент4 4 23 3" xfId="2748"/>
    <cellStyle name="20% - Акцент4 4 23 3 2" xfId="2749"/>
    <cellStyle name="20% - Акцент4 4 23 4" xfId="2750"/>
    <cellStyle name="20% - Акцент4 4 24" xfId="2751"/>
    <cellStyle name="20% - Акцент4 4 24 2" xfId="2752"/>
    <cellStyle name="20% - Акцент4 4 24 2 2" xfId="2753"/>
    <cellStyle name="20% - Акцент4 4 24 2 2 2" xfId="2754"/>
    <cellStyle name="20% - Акцент4 4 24 2 3" xfId="2755"/>
    <cellStyle name="20% - Акцент4 4 24 3" xfId="2756"/>
    <cellStyle name="20% - Акцент4 4 24 3 2" xfId="2757"/>
    <cellStyle name="20% - Акцент4 4 24 4" xfId="2758"/>
    <cellStyle name="20% - Акцент4 4 25" xfId="2759"/>
    <cellStyle name="20% - Акцент4 4 3" xfId="2760"/>
    <cellStyle name="20% - Акцент4 4 3 2" xfId="2761"/>
    <cellStyle name="20% - Акцент4 4 3 2 2" xfId="2762"/>
    <cellStyle name="20% - Акцент4 4 3 2 2 2" xfId="2763"/>
    <cellStyle name="20% - Акцент4 4 3 2 3" xfId="2764"/>
    <cellStyle name="20% - Акцент4 4 3 3" xfId="2765"/>
    <cellStyle name="20% - Акцент4 4 3 3 2" xfId="2766"/>
    <cellStyle name="20% - Акцент4 4 3 4" xfId="2767"/>
    <cellStyle name="20% - Акцент4 4 4" xfId="2768"/>
    <cellStyle name="20% - Акцент4 4 4 2" xfId="2769"/>
    <cellStyle name="20% - Акцент4 4 4 2 2" xfId="2770"/>
    <cellStyle name="20% - Акцент4 4 4 2 2 2" xfId="2771"/>
    <cellStyle name="20% - Акцент4 4 4 2 3" xfId="2772"/>
    <cellStyle name="20% - Акцент4 4 4 3" xfId="2773"/>
    <cellStyle name="20% - Акцент4 4 4 3 2" xfId="2774"/>
    <cellStyle name="20% - Акцент4 4 4 4" xfId="2775"/>
    <cellStyle name="20% - Акцент4 4 5" xfId="2776"/>
    <cellStyle name="20% - Акцент4 4 5 2" xfId="2777"/>
    <cellStyle name="20% - Акцент4 4 5 2 2" xfId="2778"/>
    <cellStyle name="20% - Акцент4 4 5 2 2 2" xfId="2779"/>
    <cellStyle name="20% - Акцент4 4 5 2 3" xfId="2780"/>
    <cellStyle name="20% - Акцент4 4 5 3" xfId="2781"/>
    <cellStyle name="20% - Акцент4 4 5 3 2" xfId="2782"/>
    <cellStyle name="20% - Акцент4 4 5 4" xfId="2783"/>
    <cellStyle name="20% - Акцент4 4 6" xfId="2784"/>
    <cellStyle name="20% - Акцент4 4 6 2" xfId="2785"/>
    <cellStyle name="20% - Акцент4 4 6 2 2" xfId="2786"/>
    <cellStyle name="20% - Акцент4 4 6 2 2 2" xfId="2787"/>
    <cellStyle name="20% - Акцент4 4 6 2 3" xfId="2788"/>
    <cellStyle name="20% - Акцент4 4 6 3" xfId="2789"/>
    <cellStyle name="20% - Акцент4 4 6 3 2" xfId="2790"/>
    <cellStyle name="20% - Акцент4 4 6 4" xfId="2791"/>
    <cellStyle name="20% - Акцент4 4 7" xfId="2792"/>
    <cellStyle name="20% - Акцент4 4 7 2" xfId="2793"/>
    <cellStyle name="20% - Акцент4 4 7 2 2" xfId="2794"/>
    <cellStyle name="20% - Акцент4 4 7 2 2 2" xfId="2795"/>
    <cellStyle name="20% - Акцент4 4 7 2 3" xfId="2796"/>
    <cellStyle name="20% - Акцент4 4 7 3" xfId="2797"/>
    <cellStyle name="20% - Акцент4 4 7 3 2" xfId="2798"/>
    <cellStyle name="20% - Акцент4 4 7 4" xfId="2799"/>
    <cellStyle name="20% - Акцент4 4 8" xfId="2800"/>
    <cellStyle name="20% - Акцент4 4 8 2" xfId="2801"/>
    <cellStyle name="20% - Акцент4 4 8 2 2" xfId="2802"/>
    <cellStyle name="20% - Акцент4 4 8 2 2 2" xfId="2803"/>
    <cellStyle name="20% - Акцент4 4 8 2 3" xfId="2804"/>
    <cellStyle name="20% - Акцент4 4 8 3" xfId="2805"/>
    <cellStyle name="20% - Акцент4 4 8 3 2" xfId="2806"/>
    <cellStyle name="20% - Акцент4 4 8 4" xfId="2807"/>
    <cellStyle name="20% - Акцент4 4 9" xfId="2808"/>
    <cellStyle name="20% - Акцент4 4 9 2" xfId="2809"/>
    <cellStyle name="20% - Акцент4 4 9 2 2" xfId="2810"/>
    <cellStyle name="20% - Акцент4 4 9 2 2 2" xfId="2811"/>
    <cellStyle name="20% - Акцент4 4 9 2 3" xfId="2812"/>
    <cellStyle name="20% - Акцент4 4 9 3" xfId="2813"/>
    <cellStyle name="20% - Акцент4 4 9 3 2" xfId="2814"/>
    <cellStyle name="20% - Акцент4 4 9 4" xfId="2815"/>
    <cellStyle name="20% - Акцент4 5" xfId="2816"/>
    <cellStyle name="20% - Акцент4 5 2" xfId="2817"/>
    <cellStyle name="20% - Акцент4 5 2 2" xfId="2818"/>
    <cellStyle name="20% - Акцент4 5 3" xfId="2819"/>
    <cellStyle name="20% - Акцент4 6" xfId="2820"/>
    <cellStyle name="20% - Акцент4 6 2" xfId="2821"/>
    <cellStyle name="20% - Акцент4 7" xfId="2822"/>
    <cellStyle name="20% - Акцент4 7 2" xfId="2823"/>
    <cellStyle name="20% - Акцент4 7 2 2" xfId="2824"/>
    <cellStyle name="20% - Акцент4 7 2 2 2" xfId="2825"/>
    <cellStyle name="20% - Акцент4 7 2 3" xfId="2826"/>
    <cellStyle name="20% - Акцент4 7 3" xfId="2827"/>
    <cellStyle name="20% - Акцент4 7 3 2" xfId="2828"/>
    <cellStyle name="20% - Акцент4 7 4" xfId="2829"/>
    <cellStyle name="20% - Акцент4 8" xfId="2830"/>
    <cellStyle name="20% - Акцент4 8 2" xfId="2831"/>
    <cellStyle name="20% - Акцент4 8 2 2" xfId="2832"/>
    <cellStyle name="20% - Акцент4 8 2 2 2" xfId="2833"/>
    <cellStyle name="20% - Акцент4 8 2 3" xfId="2834"/>
    <cellStyle name="20% - Акцент4 8 3" xfId="2835"/>
    <cellStyle name="20% - Акцент4 8 3 2" xfId="2836"/>
    <cellStyle name="20% - Акцент4 8 4" xfId="2837"/>
    <cellStyle name="20% - Акцент4 9" xfId="2838"/>
    <cellStyle name="20% - Акцент4 9 2" xfId="2839"/>
    <cellStyle name="20% - Акцент4 9 2 2" xfId="2840"/>
    <cellStyle name="20% - Акцент4 9 2 2 2" xfId="2841"/>
    <cellStyle name="20% - Акцент4 9 2 3" xfId="2842"/>
    <cellStyle name="20% - Акцент4 9 3" xfId="2843"/>
    <cellStyle name="20% - Акцент4 9 3 2" xfId="2844"/>
    <cellStyle name="20% - Акцент4 9 4" xfId="2845"/>
    <cellStyle name="20% - Акцент5 10" xfId="2846"/>
    <cellStyle name="20% - Акцент5 10 2" xfId="2847"/>
    <cellStyle name="20% - Акцент5 10 2 2" xfId="2848"/>
    <cellStyle name="20% - Акцент5 10 2 2 2" xfId="2849"/>
    <cellStyle name="20% - Акцент5 10 2 3" xfId="2850"/>
    <cellStyle name="20% - Акцент5 10 3" xfId="2851"/>
    <cellStyle name="20% - Акцент5 10 3 2" xfId="2852"/>
    <cellStyle name="20% - Акцент5 10 4" xfId="2853"/>
    <cellStyle name="20% - Акцент5 11" xfId="2854"/>
    <cellStyle name="20% - Акцент5 11 2" xfId="2855"/>
    <cellStyle name="20% - Акцент5 11 2 2" xfId="2856"/>
    <cellStyle name="20% - Акцент5 11 2 2 2" xfId="2857"/>
    <cellStyle name="20% - Акцент5 11 2 3" xfId="2858"/>
    <cellStyle name="20% - Акцент5 11 3" xfId="2859"/>
    <cellStyle name="20% - Акцент5 11 3 2" xfId="2860"/>
    <cellStyle name="20% - Акцент5 11 4" xfId="2861"/>
    <cellStyle name="20% - Акцент5 12" xfId="2862"/>
    <cellStyle name="20% - Акцент5 12 2" xfId="2863"/>
    <cellStyle name="20% - Акцент5 12 2 2" xfId="2864"/>
    <cellStyle name="20% - Акцент5 12 2 2 2" xfId="2865"/>
    <cellStyle name="20% - Акцент5 12 2 3" xfId="2866"/>
    <cellStyle name="20% - Акцент5 12 3" xfId="2867"/>
    <cellStyle name="20% - Акцент5 12 3 2" xfId="2868"/>
    <cellStyle name="20% - Акцент5 12 4" xfId="2869"/>
    <cellStyle name="20% - Акцент5 13" xfId="2870"/>
    <cellStyle name="20% - Акцент5 13 2" xfId="2871"/>
    <cellStyle name="20% - Акцент5 13 2 2" xfId="2872"/>
    <cellStyle name="20% - Акцент5 13 2 2 2" xfId="2873"/>
    <cellStyle name="20% - Акцент5 13 2 3" xfId="2874"/>
    <cellStyle name="20% - Акцент5 13 3" xfId="2875"/>
    <cellStyle name="20% - Акцент5 13 3 2" xfId="2876"/>
    <cellStyle name="20% - Акцент5 13 4" xfId="2877"/>
    <cellStyle name="20% - Акцент5 14" xfId="2878"/>
    <cellStyle name="20% - Акцент5 14 2" xfId="2879"/>
    <cellStyle name="20% - Акцент5 14 2 2" xfId="2880"/>
    <cellStyle name="20% - Акцент5 14 2 2 2" xfId="2881"/>
    <cellStyle name="20% - Акцент5 14 2 3" xfId="2882"/>
    <cellStyle name="20% - Акцент5 14 3" xfId="2883"/>
    <cellStyle name="20% - Акцент5 14 3 2" xfId="2884"/>
    <cellStyle name="20% - Акцент5 14 4" xfId="2885"/>
    <cellStyle name="20% - Акцент5 15" xfId="2886"/>
    <cellStyle name="20% - Акцент5 15 2" xfId="2887"/>
    <cellStyle name="20% - Акцент5 15 2 2" xfId="2888"/>
    <cellStyle name="20% - Акцент5 15 2 2 2" xfId="2889"/>
    <cellStyle name="20% - Акцент5 15 2 3" xfId="2890"/>
    <cellStyle name="20% - Акцент5 15 3" xfId="2891"/>
    <cellStyle name="20% - Акцент5 15 3 2" xfId="2892"/>
    <cellStyle name="20% - Акцент5 15 4" xfId="2893"/>
    <cellStyle name="20% - Акцент5 16" xfId="2894"/>
    <cellStyle name="20% - Акцент5 16 2" xfId="2895"/>
    <cellStyle name="20% - Акцент5 16 2 2" xfId="2896"/>
    <cellStyle name="20% - Акцент5 16 2 2 2" xfId="2897"/>
    <cellStyle name="20% - Акцент5 16 2 3" xfId="2898"/>
    <cellStyle name="20% - Акцент5 16 3" xfId="2899"/>
    <cellStyle name="20% - Акцент5 16 3 2" xfId="2900"/>
    <cellStyle name="20% - Акцент5 16 4" xfId="2901"/>
    <cellStyle name="20% - Акцент5 17" xfId="2902"/>
    <cellStyle name="20% - Акцент5 17 2" xfId="2903"/>
    <cellStyle name="20% - Акцент5 17 2 2" xfId="2904"/>
    <cellStyle name="20% - Акцент5 17 2 2 2" xfId="2905"/>
    <cellStyle name="20% - Акцент5 17 2 3" xfId="2906"/>
    <cellStyle name="20% - Акцент5 17 3" xfId="2907"/>
    <cellStyle name="20% - Акцент5 17 3 2" xfId="2908"/>
    <cellStyle name="20% - Акцент5 17 4" xfId="2909"/>
    <cellStyle name="20% - Акцент5 18" xfId="2910"/>
    <cellStyle name="20% - Акцент5 18 2" xfId="2911"/>
    <cellStyle name="20% - Акцент5 18 2 2" xfId="2912"/>
    <cellStyle name="20% - Акцент5 18 3" xfId="2913"/>
    <cellStyle name="20% - Акцент5 19" xfId="2914"/>
    <cellStyle name="20% - Акцент5 19 2" xfId="2915"/>
    <cellStyle name="20% - Акцент5 2" xfId="2916"/>
    <cellStyle name="20% - Акцент5 2 10" xfId="2917"/>
    <cellStyle name="20% - Акцент5 2 10 2" xfId="2918"/>
    <cellStyle name="20% - Акцент5 2 10 2 2" xfId="2919"/>
    <cellStyle name="20% - Акцент5 2 10 2 2 2" xfId="2920"/>
    <cellStyle name="20% - Акцент5 2 10 2 3" xfId="2921"/>
    <cellStyle name="20% - Акцент5 2 10 3" xfId="2922"/>
    <cellStyle name="20% - Акцент5 2 10 3 2" xfId="2923"/>
    <cellStyle name="20% - Акцент5 2 10 4" xfId="2924"/>
    <cellStyle name="20% - Акцент5 2 11" xfId="2925"/>
    <cellStyle name="20% - Акцент5 2 11 2" xfId="2926"/>
    <cellStyle name="20% - Акцент5 2 11 2 2" xfId="2927"/>
    <cellStyle name="20% - Акцент5 2 11 2 2 2" xfId="2928"/>
    <cellStyle name="20% - Акцент5 2 11 2 3" xfId="2929"/>
    <cellStyle name="20% - Акцент5 2 11 3" xfId="2930"/>
    <cellStyle name="20% - Акцент5 2 11 3 2" xfId="2931"/>
    <cellStyle name="20% - Акцент5 2 11 4" xfId="2932"/>
    <cellStyle name="20% - Акцент5 2 12" xfId="2933"/>
    <cellStyle name="20% - Акцент5 2 12 2" xfId="2934"/>
    <cellStyle name="20% - Акцент5 2 12 2 2" xfId="2935"/>
    <cellStyle name="20% - Акцент5 2 12 2 2 2" xfId="2936"/>
    <cellStyle name="20% - Акцент5 2 12 2 3" xfId="2937"/>
    <cellStyle name="20% - Акцент5 2 12 3" xfId="2938"/>
    <cellStyle name="20% - Акцент5 2 12 3 2" xfId="2939"/>
    <cellStyle name="20% - Акцент5 2 12 4" xfId="2940"/>
    <cellStyle name="20% - Акцент5 2 13" xfId="2941"/>
    <cellStyle name="20% - Акцент5 2 13 2" xfId="2942"/>
    <cellStyle name="20% - Акцент5 2 13 2 2" xfId="2943"/>
    <cellStyle name="20% - Акцент5 2 13 2 2 2" xfId="2944"/>
    <cellStyle name="20% - Акцент5 2 13 2 3" xfId="2945"/>
    <cellStyle name="20% - Акцент5 2 13 3" xfId="2946"/>
    <cellStyle name="20% - Акцент5 2 13 3 2" xfId="2947"/>
    <cellStyle name="20% - Акцент5 2 13 4" xfId="2948"/>
    <cellStyle name="20% - Акцент5 2 14" xfId="2949"/>
    <cellStyle name="20% - Акцент5 2 14 2" xfId="2950"/>
    <cellStyle name="20% - Акцент5 2 14 2 2" xfId="2951"/>
    <cellStyle name="20% - Акцент5 2 14 2 2 2" xfId="2952"/>
    <cellStyle name="20% - Акцент5 2 14 2 3" xfId="2953"/>
    <cellStyle name="20% - Акцент5 2 14 3" xfId="2954"/>
    <cellStyle name="20% - Акцент5 2 14 3 2" xfId="2955"/>
    <cellStyle name="20% - Акцент5 2 14 4" xfId="2956"/>
    <cellStyle name="20% - Акцент5 2 15" xfId="2957"/>
    <cellStyle name="20% - Акцент5 2 15 2" xfId="2958"/>
    <cellStyle name="20% - Акцент5 2 15 2 2" xfId="2959"/>
    <cellStyle name="20% - Акцент5 2 15 2 2 2" xfId="2960"/>
    <cellStyle name="20% - Акцент5 2 15 2 3" xfId="2961"/>
    <cellStyle name="20% - Акцент5 2 15 3" xfId="2962"/>
    <cellStyle name="20% - Акцент5 2 15 3 2" xfId="2963"/>
    <cellStyle name="20% - Акцент5 2 15 4" xfId="2964"/>
    <cellStyle name="20% - Акцент5 2 16" xfId="2965"/>
    <cellStyle name="20% - Акцент5 2 16 2" xfId="2966"/>
    <cellStyle name="20% - Акцент5 2 16 2 2" xfId="2967"/>
    <cellStyle name="20% - Акцент5 2 16 2 2 2" xfId="2968"/>
    <cellStyle name="20% - Акцент5 2 16 2 3" xfId="2969"/>
    <cellStyle name="20% - Акцент5 2 16 3" xfId="2970"/>
    <cellStyle name="20% - Акцент5 2 16 3 2" xfId="2971"/>
    <cellStyle name="20% - Акцент5 2 16 4" xfId="2972"/>
    <cellStyle name="20% - Акцент5 2 17" xfId="2973"/>
    <cellStyle name="20% - Акцент5 2 17 2" xfId="2974"/>
    <cellStyle name="20% - Акцент5 2 17 2 2" xfId="2975"/>
    <cellStyle name="20% - Акцент5 2 17 2 2 2" xfId="2976"/>
    <cellStyle name="20% - Акцент5 2 17 2 3" xfId="2977"/>
    <cellStyle name="20% - Акцент5 2 17 3" xfId="2978"/>
    <cellStyle name="20% - Акцент5 2 17 3 2" xfId="2979"/>
    <cellStyle name="20% - Акцент5 2 17 4" xfId="2980"/>
    <cellStyle name="20% - Акцент5 2 18" xfId="2981"/>
    <cellStyle name="20% - Акцент5 2 18 2" xfId="2982"/>
    <cellStyle name="20% - Акцент5 2 18 2 2" xfId="2983"/>
    <cellStyle name="20% - Акцент5 2 18 2 2 2" xfId="2984"/>
    <cellStyle name="20% - Акцент5 2 18 2 3" xfId="2985"/>
    <cellStyle name="20% - Акцент5 2 18 3" xfId="2986"/>
    <cellStyle name="20% - Акцент5 2 18 3 2" xfId="2987"/>
    <cellStyle name="20% - Акцент5 2 18 4" xfId="2988"/>
    <cellStyle name="20% - Акцент5 2 19" xfId="2989"/>
    <cellStyle name="20% - Акцент5 2 19 2" xfId="2990"/>
    <cellStyle name="20% - Акцент5 2 19 2 2" xfId="2991"/>
    <cellStyle name="20% - Акцент5 2 19 2 2 2" xfId="2992"/>
    <cellStyle name="20% - Акцент5 2 19 2 3" xfId="2993"/>
    <cellStyle name="20% - Акцент5 2 19 3" xfId="2994"/>
    <cellStyle name="20% - Акцент5 2 19 3 2" xfId="2995"/>
    <cellStyle name="20% - Акцент5 2 19 4" xfId="2996"/>
    <cellStyle name="20% - Акцент5 2 2" xfId="2997"/>
    <cellStyle name="20% - Акцент5 2 2 2" xfId="2998"/>
    <cellStyle name="20% - Акцент5 2 2 3" xfId="2999"/>
    <cellStyle name="20% - Акцент5 2 20" xfId="3000"/>
    <cellStyle name="20% - Акцент5 2 20 2" xfId="3001"/>
    <cellStyle name="20% - Акцент5 2 20 2 2" xfId="3002"/>
    <cellStyle name="20% - Акцент5 2 20 2 2 2" xfId="3003"/>
    <cellStyle name="20% - Акцент5 2 20 2 3" xfId="3004"/>
    <cellStyle name="20% - Акцент5 2 20 3" xfId="3005"/>
    <cellStyle name="20% - Акцент5 2 20 3 2" xfId="3006"/>
    <cellStyle name="20% - Акцент5 2 20 4" xfId="3007"/>
    <cellStyle name="20% - Акцент5 2 21" xfId="3008"/>
    <cellStyle name="20% - Акцент5 2 21 2" xfId="3009"/>
    <cellStyle name="20% - Акцент5 2 21 2 2" xfId="3010"/>
    <cellStyle name="20% - Акцент5 2 21 2 2 2" xfId="3011"/>
    <cellStyle name="20% - Акцент5 2 21 2 3" xfId="3012"/>
    <cellStyle name="20% - Акцент5 2 21 3" xfId="3013"/>
    <cellStyle name="20% - Акцент5 2 21 3 2" xfId="3014"/>
    <cellStyle name="20% - Акцент5 2 21 4" xfId="3015"/>
    <cellStyle name="20% - Акцент5 2 22" xfId="3016"/>
    <cellStyle name="20% - Акцент5 2 22 2" xfId="3017"/>
    <cellStyle name="20% - Акцент5 2 22 2 2" xfId="3018"/>
    <cellStyle name="20% - Акцент5 2 22 2 2 2" xfId="3019"/>
    <cellStyle name="20% - Акцент5 2 22 2 3" xfId="3020"/>
    <cellStyle name="20% - Акцент5 2 22 3" xfId="3021"/>
    <cellStyle name="20% - Акцент5 2 22 3 2" xfId="3022"/>
    <cellStyle name="20% - Акцент5 2 22 4" xfId="3023"/>
    <cellStyle name="20% - Акцент5 2 23" xfId="3024"/>
    <cellStyle name="20% - Акцент5 2 23 2" xfId="3025"/>
    <cellStyle name="20% - Акцент5 2 23 2 2" xfId="3026"/>
    <cellStyle name="20% - Акцент5 2 23 2 2 2" xfId="3027"/>
    <cellStyle name="20% - Акцент5 2 23 2 3" xfId="3028"/>
    <cellStyle name="20% - Акцент5 2 23 3" xfId="3029"/>
    <cellStyle name="20% - Акцент5 2 23 3 2" xfId="3030"/>
    <cellStyle name="20% - Акцент5 2 23 4" xfId="3031"/>
    <cellStyle name="20% - Акцент5 2 24" xfId="3032"/>
    <cellStyle name="20% - Акцент5 2 24 2" xfId="3033"/>
    <cellStyle name="20% - Акцент5 2 24 2 2" xfId="3034"/>
    <cellStyle name="20% - Акцент5 2 24 2 2 2" xfId="3035"/>
    <cellStyle name="20% - Акцент5 2 24 2 3" xfId="3036"/>
    <cellStyle name="20% - Акцент5 2 24 3" xfId="3037"/>
    <cellStyle name="20% - Акцент5 2 24 3 2" xfId="3038"/>
    <cellStyle name="20% - Акцент5 2 24 4" xfId="3039"/>
    <cellStyle name="20% - Акцент5 2 25" xfId="3040"/>
    <cellStyle name="20% - Акцент5 2 26" xfId="3041"/>
    <cellStyle name="20% - Акцент5 2 27" xfId="3042"/>
    <cellStyle name="20% - Акцент5 2 3" xfId="3043"/>
    <cellStyle name="20% - Акцент5 2 3 2" xfId="3044"/>
    <cellStyle name="20% - Акцент5 2 3 2 2" xfId="3045"/>
    <cellStyle name="20% - Акцент5 2 3 2 2 2" xfId="3046"/>
    <cellStyle name="20% - Акцент5 2 3 2 3" xfId="3047"/>
    <cellStyle name="20% - Акцент5 2 3 3" xfId="3048"/>
    <cellStyle name="20% - Акцент5 2 3 3 2" xfId="3049"/>
    <cellStyle name="20% - Акцент5 2 3 4" xfId="3050"/>
    <cellStyle name="20% - Акцент5 2 3 5" xfId="3051"/>
    <cellStyle name="20% - Акцент5 2 4" xfId="3052"/>
    <cellStyle name="20% - Акцент5 2 4 2" xfId="3053"/>
    <cellStyle name="20% - Акцент5 2 4 2 2" xfId="3054"/>
    <cellStyle name="20% - Акцент5 2 4 2 2 2" xfId="3055"/>
    <cellStyle name="20% - Акцент5 2 4 2 3" xfId="3056"/>
    <cellStyle name="20% - Акцент5 2 4 3" xfId="3057"/>
    <cellStyle name="20% - Акцент5 2 4 3 2" xfId="3058"/>
    <cellStyle name="20% - Акцент5 2 4 4" xfId="3059"/>
    <cellStyle name="20% - Акцент5 2 4 5" xfId="3060"/>
    <cellStyle name="20% - Акцент5 2 5" xfId="3061"/>
    <cellStyle name="20% - Акцент5 2 5 2" xfId="3062"/>
    <cellStyle name="20% - Акцент5 2 5 2 2" xfId="3063"/>
    <cellStyle name="20% - Акцент5 2 5 2 2 2" xfId="3064"/>
    <cellStyle name="20% - Акцент5 2 5 2 3" xfId="3065"/>
    <cellStyle name="20% - Акцент5 2 5 3" xfId="3066"/>
    <cellStyle name="20% - Акцент5 2 5 3 2" xfId="3067"/>
    <cellStyle name="20% - Акцент5 2 5 4" xfId="3068"/>
    <cellStyle name="20% - Акцент5 2 5 5" xfId="3069"/>
    <cellStyle name="20% - Акцент5 2 6" xfId="3070"/>
    <cellStyle name="20% - Акцент5 2 6 2" xfId="3071"/>
    <cellStyle name="20% - Акцент5 2 6 2 2" xfId="3072"/>
    <cellStyle name="20% - Акцент5 2 6 2 2 2" xfId="3073"/>
    <cellStyle name="20% - Акцент5 2 6 2 3" xfId="3074"/>
    <cellStyle name="20% - Акцент5 2 6 3" xfId="3075"/>
    <cellStyle name="20% - Акцент5 2 6 3 2" xfId="3076"/>
    <cellStyle name="20% - Акцент5 2 6 4" xfId="3077"/>
    <cellStyle name="20% - Акцент5 2 7" xfId="3078"/>
    <cellStyle name="20% - Акцент5 2 7 2" xfId="3079"/>
    <cellStyle name="20% - Акцент5 2 7 2 2" xfId="3080"/>
    <cellStyle name="20% - Акцент5 2 7 2 2 2" xfId="3081"/>
    <cellStyle name="20% - Акцент5 2 7 2 3" xfId="3082"/>
    <cellStyle name="20% - Акцент5 2 7 3" xfId="3083"/>
    <cellStyle name="20% - Акцент5 2 7 3 2" xfId="3084"/>
    <cellStyle name="20% - Акцент5 2 7 4" xfId="3085"/>
    <cellStyle name="20% - Акцент5 2 8" xfId="3086"/>
    <cellStyle name="20% - Акцент5 2 8 2" xfId="3087"/>
    <cellStyle name="20% - Акцент5 2 8 2 2" xfId="3088"/>
    <cellStyle name="20% - Акцент5 2 8 2 2 2" xfId="3089"/>
    <cellStyle name="20% - Акцент5 2 8 2 3" xfId="3090"/>
    <cellStyle name="20% - Акцент5 2 8 3" xfId="3091"/>
    <cellStyle name="20% - Акцент5 2 8 3 2" xfId="3092"/>
    <cellStyle name="20% - Акцент5 2 8 4" xfId="3093"/>
    <cellStyle name="20% - Акцент5 2 9" xfId="3094"/>
    <cellStyle name="20% - Акцент5 2 9 2" xfId="3095"/>
    <cellStyle name="20% - Акцент5 2 9 2 2" xfId="3096"/>
    <cellStyle name="20% - Акцент5 2 9 2 2 2" xfId="3097"/>
    <cellStyle name="20% - Акцент5 2 9 2 3" xfId="3098"/>
    <cellStyle name="20% - Акцент5 2 9 3" xfId="3099"/>
    <cellStyle name="20% - Акцент5 2 9 3 2" xfId="3100"/>
    <cellStyle name="20% - Акцент5 2 9 4" xfId="3101"/>
    <cellStyle name="20% - Акцент5 20" xfId="3102"/>
    <cellStyle name="20% - Акцент5 3" xfId="3103"/>
    <cellStyle name="20% - Акцент5 3 10" xfId="3104"/>
    <cellStyle name="20% - Акцент5 3 10 2" xfId="3105"/>
    <cellStyle name="20% - Акцент5 3 10 2 2" xfId="3106"/>
    <cellStyle name="20% - Акцент5 3 10 2 2 2" xfId="3107"/>
    <cellStyle name="20% - Акцент5 3 10 2 3" xfId="3108"/>
    <cellStyle name="20% - Акцент5 3 10 3" xfId="3109"/>
    <cellStyle name="20% - Акцент5 3 10 3 2" xfId="3110"/>
    <cellStyle name="20% - Акцент5 3 10 4" xfId="3111"/>
    <cellStyle name="20% - Акцент5 3 11" xfId="3112"/>
    <cellStyle name="20% - Акцент5 3 11 2" xfId="3113"/>
    <cellStyle name="20% - Акцент5 3 11 2 2" xfId="3114"/>
    <cellStyle name="20% - Акцент5 3 11 2 2 2" xfId="3115"/>
    <cellStyle name="20% - Акцент5 3 11 2 3" xfId="3116"/>
    <cellStyle name="20% - Акцент5 3 11 3" xfId="3117"/>
    <cellStyle name="20% - Акцент5 3 11 3 2" xfId="3118"/>
    <cellStyle name="20% - Акцент5 3 11 4" xfId="3119"/>
    <cellStyle name="20% - Акцент5 3 12" xfId="3120"/>
    <cellStyle name="20% - Акцент5 3 12 2" xfId="3121"/>
    <cellStyle name="20% - Акцент5 3 12 2 2" xfId="3122"/>
    <cellStyle name="20% - Акцент5 3 12 2 2 2" xfId="3123"/>
    <cellStyle name="20% - Акцент5 3 12 2 3" xfId="3124"/>
    <cellStyle name="20% - Акцент5 3 12 3" xfId="3125"/>
    <cellStyle name="20% - Акцент5 3 12 3 2" xfId="3126"/>
    <cellStyle name="20% - Акцент5 3 12 4" xfId="3127"/>
    <cellStyle name="20% - Акцент5 3 13" xfId="3128"/>
    <cellStyle name="20% - Акцент5 3 13 2" xfId="3129"/>
    <cellStyle name="20% - Акцент5 3 13 2 2" xfId="3130"/>
    <cellStyle name="20% - Акцент5 3 13 2 2 2" xfId="3131"/>
    <cellStyle name="20% - Акцент5 3 13 2 3" xfId="3132"/>
    <cellStyle name="20% - Акцент5 3 13 3" xfId="3133"/>
    <cellStyle name="20% - Акцент5 3 13 3 2" xfId="3134"/>
    <cellStyle name="20% - Акцент5 3 13 4" xfId="3135"/>
    <cellStyle name="20% - Акцент5 3 14" xfId="3136"/>
    <cellStyle name="20% - Акцент5 3 14 2" xfId="3137"/>
    <cellStyle name="20% - Акцент5 3 14 2 2" xfId="3138"/>
    <cellStyle name="20% - Акцент5 3 14 2 2 2" xfId="3139"/>
    <cellStyle name="20% - Акцент5 3 14 2 3" xfId="3140"/>
    <cellStyle name="20% - Акцент5 3 14 3" xfId="3141"/>
    <cellStyle name="20% - Акцент5 3 14 3 2" xfId="3142"/>
    <cellStyle name="20% - Акцент5 3 14 4" xfId="3143"/>
    <cellStyle name="20% - Акцент5 3 15" xfId="3144"/>
    <cellStyle name="20% - Акцент5 3 15 2" xfId="3145"/>
    <cellStyle name="20% - Акцент5 3 15 2 2" xfId="3146"/>
    <cellStyle name="20% - Акцент5 3 15 2 2 2" xfId="3147"/>
    <cellStyle name="20% - Акцент5 3 15 2 3" xfId="3148"/>
    <cellStyle name="20% - Акцент5 3 15 3" xfId="3149"/>
    <cellStyle name="20% - Акцент5 3 15 3 2" xfId="3150"/>
    <cellStyle name="20% - Акцент5 3 15 4" xfId="3151"/>
    <cellStyle name="20% - Акцент5 3 16" xfId="3152"/>
    <cellStyle name="20% - Акцент5 3 16 2" xfId="3153"/>
    <cellStyle name="20% - Акцент5 3 16 2 2" xfId="3154"/>
    <cellStyle name="20% - Акцент5 3 16 2 2 2" xfId="3155"/>
    <cellStyle name="20% - Акцент5 3 16 2 3" xfId="3156"/>
    <cellStyle name="20% - Акцент5 3 16 3" xfId="3157"/>
    <cellStyle name="20% - Акцент5 3 16 3 2" xfId="3158"/>
    <cellStyle name="20% - Акцент5 3 16 4" xfId="3159"/>
    <cellStyle name="20% - Акцент5 3 17" xfId="3160"/>
    <cellStyle name="20% - Акцент5 3 17 2" xfId="3161"/>
    <cellStyle name="20% - Акцент5 3 17 2 2" xfId="3162"/>
    <cellStyle name="20% - Акцент5 3 17 2 2 2" xfId="3163"/>
    <cellStyle name="20% - Акцент5 3 17 2 3" xfId="3164"/>
    <cellStyle name="20% - Акцент5 3 17 3" xfId="3165"/>
    <cellStyle name="20% - Акцент5 3 17 3 2" xfId="3166"/>
    <cellStyle name="20% - Акцент5 3 17 4" xfId="3167"/>
    <cellStyle name="20% - Акцент5 3 18" xfId="3168"/>
    <cellStyle name="20% - Акцент5 3 18 2" xfId="3169"/>
    <cellStyle name="20% - Акцент5 3 18 2 2" xfId="3170"/>
    <cellStyle name="20% - Акцент5 3 18 2 2 2" xfId="3171"/>
    <cellStyle name="20% - Акцент5 3 18 2 3" xfId="3172"/>
    <cellStyle name="20% - Акцент5 3 18 3" xfId="3173"/>
    <cellStyle name="20% - Акцент5 3 18 3 2" xfId="3174"/>
    <cellStyle name="20% - Акцент5 3 18 4" xfId="3175"/>
    <cellStyle name="20% - Акцент5 3 19" xfId="3176"/>
    <cellStyle name="20% - Акцент5 3 19 2" xfId="3177"/>
    <cellStyle name="20% - Акцент5 3 19 2 2" xfId="3178"/>
    <cellStyle name="20% - Акцент5 3 19 2 2 2" xfId="3179"/>
    <cellStyle name="20% - Акцент5 3 19 2 3" xfId="3180"/>
    <cellStyle name="20% - Акцент5 3 19 3" xfId="3181"/>
    <cellStyle name="20% - Акцент5 3 19 3 2" xfId="3182"/>
    <cellStyle name="20% - Акцент5 3 19 4" xfId="3183"/>
    <cellStyle name="20% - Акцент5 3 2" xfId="3184"/>
    <cellStyle name="20% - Акцент5 3 2 2" xfId="3185"/>
    <cellStyle name="20% - Акцент5 3 20" xfId="3186"/>
    <cellStyle name="20% - Акцент5 3 20 2" xfId="3187"/>
    <cellStyle name="20% - Акцент5 3 20 2 2" xfId="3188"/>
    <cellStyle name="20% - Акцент5 3 20 2 2 2" xfId="3189"/>
    <cellStyle name="20% - Акцент5 3 20 2 3" xfId="3190"/>
    <cellStyle name="20% - Акцент5 3 20 3" xfId="3191"/>
    <cellStyle name="20% - Акцент5 3 20 3 2" xfId="3192"/>
    <cellStyle name="20% - Акцент5 3 20 4" xfId="3193"/>
    <cellStyle name="20% - Акцент5 3 21" xfId="3194"/>
    <cellStyle name="20% - Акцент5 3 21 2" xfId="3195"/>
    <cellStyle name="20% - Акцент5 3 21 2 2" xfId="3196"/>
    <cellStyle name="20% - Акцент5 3 21 2 2 2" xfId="3197"/>
    <cellStyle name="20% - Акцент5 3 21 2 3" xfId="3198"/>
    <cellStyle name="20% - Акцент5 3 21 3" xfId="3199"/>
    <cellStyle name="20% - Акцент5 3 21 3 2" xfId="3200"/>
    <cellStyle name="20% - Акцент5 3 21 4" xfId="3201"/>
    <cellStyle name="20% - Акцент5 3 22" xfId="3202"/>
    <cellStyle name="20% - Акцент5 3 22 2" xfId="3203"/>
    <cellStyle name="20% - Акцент5 3 22 2 2" xfId="3204"/>
    <cellStyle name="20% - Акцент5 3 22 2 2 2" xfId="3205"/>
    <cellStyle name="20% - Акцент5 3 22 2 3" xfId="3206"/>
    <cellStyle name="20% - Акцент5 3 22 3" xfId="3207"/>
    <cellStyle name="20% - Акцент5 3 22 3 2" xfId="3208"/>
    <cellStyle name="20% - Акцент5 3 22 4" xfId="3209"/>
    <cellStyle name="20% - Акцент5 3 23" xfId="3210"/>
    <cellStyle name="20% - Акцент5 3 23 2" xfId="3211"/>
    <cellStyle name="20% - Акцент5 3 23 2 2" xfId="3212"/>
    <cellStyle name="20% - Акцент5 3 23 2 2 2" xfId="3213"/>
    <cellStyle name="20% - Акцент5 3 23 2 3" xfId="3214"/>
    <cellStyle name="20% - Акцент5 3 23 3" xfId="3215"/>
    <cellStyle name="20% - Акцент5 3 23 3 2" xfId="3216"/>
    <cellStyle name="20% - Акцент5 3 23 4" xfId="3217"/>
    <cellStyle name="20% - Акцент5 3 24" xfId="3218"/>
    <cellStyle name="20% - Акцент5 3 24 2" xfId="3219"/>
    <cellStyle name="20% - Акцент5 3 24 2 2" xfId="3220"/>
    <cellStyle name="20% - Акцент5 3 24 2 2 2" xfId="3221"/>
    <cellStyle name="20% - Акцент5 3 24 2 3" xfId="3222"/>
    <cellStyle name="20% - Акцент5 3 24 3" xfId="3223"/>
    <cellStyle name="20% - Акцент5 3 24 3 2" xfId="3224"/>
    <cellStyle name="20% - Акцент5 3 24 4" xfId="3225"/>
    <cellStyle name="20% - Акцент5 3 25" xfId="3226"/>
    <cellStyle name="20% - Акцент5 3 3" xfId="3227"/>
    <cellStyle name="20% - Акцент5 3 3 2" xfId="3228"/>
    <cellStyle name="20% - Акцент5 3 3 2 2" xfId="3229"/>
    <cellStyle name="20% - Акцент5 3 3 2 2 2" xfId="3230"/>
    <cellStyle name="20% - Акцент5 3 3 2 3" xfId="3231"/>
    <cellStyle name="20% - Акцент5 3 3 3" xfId="3232"/>
    <cellStyle name="20% - Акцент5 3 3 3 2" xfId="3233"/>
    <cellStyle name="20% - Акцент5 3 3 4" xfId="3234"/>
    <cellStyle name="20% - Акцент5 3 4" xfId="3235"/>
    <cellStyle name="20% - Акцент5 3 4 2" xfId="3236"/>
    <cellStyle name="20% - Акцент5 3 4 2 2" xfId="3237"/>
    <cellStyle name="20% - Акцент5 3 4 2 2 2" xfId="3238"/>
    <cellStyle name="20% - Акцент5 3 4 2 3" xfId="3239"/>
    <cellStyle name="20% - Акцент5 3 4 3" xfId="3240"/>
    <cellStyle name="20% - Акцент5 3 4 3 2" xfId="3241"/>
    <cellStyle name="20% - Акцент5 3 4 4" xfId="3242"/>
    <cellStyle name="20% - Акцент5 3 5" xfId="3243"/>
    <cellStyle name="20% - Акцент5 3 5 2" xfId="3244"/>
    <cellStyle name="20% - Акцент5 3 5 2 2" xfId="3245"/>
    <cellStyle name="20% - Акцент5 3 5 2 2 2" xfId="3246"/>
    <cellStyle name="20% - Акцент5 3 5 2 3" xfId="3247"/>
    <cellStyle name="20% - Акцент5 3 5 3" xfId="3248"/>
    <cellStyle name="20% - Акцент5 3 5 3 2" xfId="3249"/>
    <cellStyle name="20% - Акцент5 3 5 4" xfId="3250"/>
    <cellStyle name="20% - Акцент5 3 6" xfId="3251"/>
    <cellStyle name="20% - Акцент5 3 6 2" xfId="3252"/>
    <cellStyle name="20% - Акцент5 3 6 2 2" xfId="3253"/>
    <cellStyle name="20% - Акцент5 3 6 2 2 2" xfId="3254"/>
    <cellStyle name="20% - Акцент5 3 6 2 3" xfId="3255"/>
    <cellStyle name="20% - Акцент5 3 6 3" xfId="3256"/>
    <cellStyle name="20% - Акцент5 3 6 3 2" xfId="3257"/>
    <cellStyle name="20% - Акцент5 3 6 4" xfId="3258"/>
    <cellStyle name="20% - Акцент5 3 7" xfId="3259"/>
    <cellStyle name="20% - Акцент5 3 7 2" xfId="3260"/>
    <cellStyle name="20% - Акцент5 3 7 2 2" xfId="3261"/>
    <cellStyle name="20% - Акцент5 3 7 2 2 2" xfId="3262"/>
    <cellStyle name="20% - Акцент5 3 7 2 3" xfId="3263"/>
    <cellStyle name="20% - Акцент5 3 7 3" xfId="3264"/>
    <cellStyle name="20% - Акцент5 3 7 3 2" xfId="3265"/>
    <cellStyle name="20% - Акцент5 3 7 4" xfId="3266"/>
    <cellStyle name="20% - Акцент5 3 8" xfId="3267"/>
    <cellStyle name="20% - Акцент5 3 8 2" xfId="3268"/>
    <cellStyle name="20% - Акцент5 3 8 2 2" xfId="3269"/>
    <cellStyle name="20% - Акцент5 3 8 2 2 2" xfId="3270"/>
    <cellStyle name="20% - Акцент5 3 8 2 3" xfId="3271"/>
    <cellStyle name="20% - Акцент5 3 8 3" xfId="3272"/>
    <cellStyle name="20% - Акцент5 3 8 3 2" xfId="3273"/>
    <cellStyle name="20% - Акцент5 3 8 4" xfId="3274"/>
    <cellStyle name="20% - Акцент5 3 9" xfId="3275"/>
    <cellStyle name="20% - Акцент5 3 9 2" xfId="3276"/>
    <cellStyle name="20% - Акцент5 3 9 2 2" xfId="3277"/>
    <cellStyle name="20% - Акцент5 3 9 2 2 2" xfId="3278"/>
    <cellStyle name="20% - Акцент5 3 9 2 3" xfId="3279"/>
    <cellStyle name="20% - Акцент5 3 9 3" xfId="3280"/>
    <cellStyle name="20% - Акцент5 3 9 3 2" xfId="3281"/>
    <cellStyle name="20% - Акцент5 3 9 4" xfId="3282"/>
    <cellStyle name="20% - Акцент5 4" xfId="3283"/>
    <cellStyle name="20% - Акцент5 4 2" xfId="3284"/>
    <cellStyle name="20% - Акцент5 4 2 2" xfId="3285"/>
    <cellStyle name="20% - Акцент5 4 3" xfId="3286"/>
    <cellStyle name="20% - Акцент5 5" xfId="3287"/>
    <cellStyle name="20% - Акцент5 5 2" xfId="3288"/>
    <cellStyle name="20% - Акцент5 5 2 2" xfId="3289"/>
    <cellStyle name="20% - Акцент5 5 3" xfId="3290"/>
    <cellStyle name="20% - Акцент5 6" xfId="3291"/>
    <cellStyle name="20% - Акцент5 6 2" xfId="3292"/>
    <cellStyle name="20% - Акцент5 7" xfId="3293"/>
    <cellStyle name="20% - Акцент5 7 2" xfId="3294"/>
    <cellStyle name="20% - Акцент5 7 2 2" xfId="3295"/>
    <cellStyle name="20% - Акцент5 7 2 2 2" xfId="3296"/>
    <cellStyle name="20% - Акцент5 7 2 3" xfId="3297"/>
    <cellStyle name="20% - Акцент5 7 3" xfId="3298"/>
    <cellStyle name="20% - Акцент5 7 3 2" xfId="3299"/>
    <cellStyle name="20% - Акцент5 7 4" xfId="3300"/>
    <cellStyle name="20% - Акцент5 8" xfId="3301"/>
    <cellStyle name="20% - Акцент5 8 2" xfId="3302"/>
    <cellStyle name="20% - Акцент5 8 2 2" xfId="3303"/>
    <cellStyle name="20% - Акцент5 8 2 2 2" xfId="3304"/>
    <cellStyle name="20% - Акцент5 8 2 3" xfId="3305"/>
    <cellStyle name="20% - Акцент5 8 3" xfId="3306"/>
    <cellStyle name="20% - Акцент5 8 3 2" xfId="3307"/>
    <cellStyle name="20% - Акцент5 8 4" xfId="3308"/>
    <cellStyle name="20% - Акцент5 9" xfId="3309"/>
    <cellStyle name="20% - Акцент5 9 2" xfId="3310"/>
    <cellStyle name="20% - Акцент5 9 2 2" xfId="3311"/>
    <cellStyle name="20% - Акцент5 9 2 2 2" xfId="3312"/>
    <cellStyle name="20% - Акцент5 9 2 3" xfId="3313"/>
    <cellStyle name="20% - Акцент5 9 3" xfId="3314"/>
    <cellStyle name="20% - Акцент5 9 3 2" xfId="3315"/>
    <cellStyle name="20% - Акцент5 9 4" xfId="3316"/>
    <cellStyle name="20% - Акцент6 10" xfId="3317"/>
    <cellStyle name="20% - Акцент6 10 2" xfId="3318"/>
    <cellStyle name="20% - Акцент6 10 2 2" xfId="3319"/>
    <cellStyle name="20% - Акцент6 10 2 2 2" xfId="3320"/>
    <cellStyle name="20% - Акцент6 10 2 3" xfId="3321"/>
    <cellStyle name="20% - Акцент6 10 3" xfId="3322"/>
    <cellStyle name="20% - Акцент6 10 3 2" xfId="3323"/>
    <cellStyle name="20% - Акцент6 10 4" xfId="3324"/>
    <cellStyle name="20% - Акцент6 11" xfId="3325"/>
    <cellStyle name="20% - Акцент6 11 2" xfId="3326"/>
    <cellStyle name="20% - Акцент6 11 2 2" xfId="3327"/>
    <cellStyle name="20% - Акцент6 11 2 2 2" xfId="3328"/>
    <cellStyle name="20% - Акцент6 11 2 3" xfId="3329"/>
    <cellStyle name="20% - Акцент6 11 3" xfId="3330"/>
    <cellStyle name="20% - Акцент6 11 3 2" xfId="3331"/>
    <cellStyle name="20% - Акцент6 11 4" xfId="3332"/>
    <cellStyle name="20% - Акцент6 12" xfId="3333"/>
    <cellStyle name="20% - Акцент6 12 2" xfId="3334"/>
    <cellStyle name="20% - Акцент6 12 2 2" xfId="3335"/>
    <cellStyle name="20% - Акцент6 12 2 2 2" xfId="3336"/>
    <cellStyle name="20% - Акцент6 12 2 3" xfId="3337"/>
    <cellStyle name="20% - Акцент6 12 3" xfId="3338"/>
    <cellStyle name="20% - Акцент6 12 3 2" xfId="3339"/>
    <cellStyle name="20% - Акцент6 12 4" xfId="3340"/>
    <cellStyle name="20% - Акцент6 13" xfId="3341"/>
    <cellStyle name="20% - Акцент6 13 2" xfId="3342"/>
    <cellStyle name="20% - Акцент6 13 2 2" xfId="3343"/>
    <cellStyle name="20% - Акцент6 13 2 2 2" xfId="3344"/>
    <cellStyle name="20% - Акцент6 13 2 3" xfId="3345"/>
    <cellStyle name="20% - Акцент6 13 3" xfId="3346"/>
    <cellStyle name="20% - Акцент6 13 3 2" xfId="3347"/>
    <cellStyle name="20% - Акцент6 13 4" xfId="3348"/>
    <cellStyle name="20% - Акцент6 14" xfId="3349"/>
    <cellStyle name="20% - Акцент6 14 2" xfId="3350"/>
    <cellStyle name="20% - Акцент6 14 2 2" xfId="3351"/>
    <cellStyle name="20% - Акцент6 14 2 2 2" xfId="3352"/>
    <cellStyle name="20% - Акцент6 14 2 3" xfId="3353"/>
    <cellStyle name="20% - Акцент6 14 3" xfId="3354"/>
    <cellStyle name="20% - Акцент6 14 3 2" xfId="3355"/>
    <cellStyle name="20% - Акцент6 14 4" xfId="3356"/>
    <cellStyle name="20% - Акцент6 15" xfId="3357"/>
    <cellStyle name="20% - Акцент6 15 2" xfId="3358"/>
    <cellStyle name="20% - Акцент6 15 2 2" xfId="3359"/>
    <cellStyle name="20% - Акцент6 15 2 2 2" xfId="3360"/>
    <cellStyle name="20% - Акцент6 15 2 3" xfId="3361"/>
    <cellStyle name="20% - Акцент6 15 3" xfId="3362"/>
    <cellStyle name="20% - Акцент6 15 3 2" xfId="3363"/>
    <cellStyle name="20% - Акцент6 15 4" xfId="3364"/>
    <cellStyle name="20% - Акцент6 16" xfId="3365"/>
    <cellStyle name="20% - Акцент6 16 2" xfId="3366"/>
    <cellStyle name="20% - Акцент6 16 2 2" xfId="3367"/>
    <cellStyle name="20% - Акцент6 16 2 2 2" xfId="3368"/>
    <cellStyle name="20% - Акцент6 16 2 3" xfId="3369"/>
    <cellStyle name="20% - Акцент6 16 3" xfId="3370"/>
    <cellStyle name="20% - Акцент6 16 3 2" xfId="3371"/>
    <cellStyle name="20% - Акцент6 16 4" xfId="3372"/>
    <cellStyle name="20% - Акцент6 17" xfId="3373"/>
    <cellStyle name="20% - Акцент6 17 2" xfId="3374"/>
    <cellStyle name="20% - Акцент6 17 2 2" xfId="3375"/>
    <cellStyle name="20% - Акцент6 17 2 2 2" xfId="3376"/>
    <cellStyle name="20% - Акцент6 17 2 3" xfId="3377"/>
    <cellStyle name="20% - Акцент6 17 3" xfId="3378"/>
    <cellStyle name="20% - Акцент6 17 3 2" xfId="3379"/>
    <cellStyle name="20% - Акцент6 17 4" xfId="3380"/>
    <cellStyle name="20% - Акцент6 18" xfId="3381"/>
    <cellStyle name="20% - Акцент6 18 2" xfId="3382"/>
    <cellStyle name="20% - Акцент6 18 2 2" xfId="3383"/>
    <cellStyle name="20% - Акцент6 18 3" xfId="3384"/>
    <cellStyle name="20% - Акцент6 19" xfId="3385"/>
    <cellStyle name="20% - Акцент6 19 2" xfId="3386"/>
    <cellStyle name="20% - Акцент6 2" xfId="3387"/>
    <cellStyle name="20% - Акцент6 2 10" xfId="3388"/>
    <cellStyle name="20% - Акцент6 2 10 2" xfId="3389"/>
    <cellStyle name="20% - Акцент6 2 10 2 2" xfId="3390"/>
    <cellStyle name="20% - Акцент6 2 10 2 2 2" xfId="3391"/>
    <cellStyle name="20% - Акцент6 2 10 2 3" xfId="3392"/>
    <cellStyle name="20% - Акцент6 2 10 3" xfId="3393"/>
    <cellStyle name="20% - Акцент6 2 10 3 2" xfId="3394"/>
    <cellStyle name="20% - Акцент6 2 10 4" xfId="3395"/>
    <cellStyle name="20% - Акцент6 2 11" xfId="3396"/>
    <cellStyle name="20% - Акцент6 2 11 2" xfId="3397"/>
    <cellStyle name="20% - Акцент6 2 11 2 2" xfId="3398"/>
    <cellStyle name="20% - Акцент6 2 11 2 2 2" xfId="3399"/>
    <cellStyle name="20% - Акцент6 2 11 2 3" xfId="3400"/>
    <cellStyle name="20% - Акцент6 2 11 3" xfId="3401"/>
    <cellStyle name="20% - Акцент6 2 11 3 2" xfId="3402"/>
    <cellStyle name="20% - Акцент6 2 11 4" xfId="3403"/>
    <cellStyle name="20% - Акцент6 2 12" xfId="3404"/>
    <cellStyle name="20% - Акцент6 2 12 2" xfId="3405"/>
    <cellStyle name="20% - Акцент6 2 12 2 2" xfId="3406"/>
    <cellStyle name="20% - Акцент6 2 12 2 2 2" xfId="3407"/>
    <cellStyle name="20% - Акцент6 2 12 2 3" xfId="3408"/>
    <cellStyle name="20% - Акцент6 2 12 3" xfId="3409"/>
    <cellStyle name="20% - Акцент6 2 12 3 2" xfId="3410"/>
    <cellStyle name="20% - Акцент6 2 12 4" xfId="3411"/>
    <cellStyle name="20% - Акцент6 2 13" xfId="3412"/>
    <cellStyle name="20% - Акцент6 2 13 2" xfId="3413"/>
    <cellStyle name="20% - Акцент6 2 13 2 2" xfId="3414"/>
    <cellStyle name="20% - Акцент6 2 13 2 2 2" xfId="3415"/>
    <cellStyle name="20% - Акцент6 2 13 2 3" xfId="3416"/>
    <cellStyle name="20% - Акцент6 2 13 3" xfId="3417"/>
    <cellStyle name="20% - Акцент6 2 13 3 2" xfId="3418"/>
    <cellStyle name="20% - Акцент6 2 13 4" xfId="3419"/>
    <cellStyle name="20% - Акцент6 2 14" xfId="3420"/>
    <cellStyle name="20% - Акцент6 2 14 2" xfId="3421"/>
    <cellStyle name="20% - Акцент6 2 14 2 2" xfId="3422"/>
    <cellStyle name="20% - Акцент6 2 14 2 2 2" xfId="3423"/>
    <cellStyle name="20% - Акцент6 2 14 2 3" xfId="3424"/>
    <cellStyle name="20% - Акцент6 2 14 3" xfId="3425"/>
    <cellStyle name="20% - Акцент6 2 14 3 2" xfId="3426"/>
    <cellStyle name="20% - Акцент6 2 14 4" xfId="3427"/>
    <cellStyle name="20% - Акцент6 2 15" xfId="3428"/>
    <cellStyle name="20% - Акцент6 2 15 2" xfId="3429"/>
    <cellStyle name="20% - Акцент6 2 15 2 2" xfId="3430"/>
    <cellStyle name="20% - Акцент6 2 15 2 2 2" xfId="3431"/>
    <cellStyle name="20% - Акцент6 2 15 2 3" xfId="3432"/>
    <cellStyle name="20% - Акцент6 2 15 3" xfId="3433"/>
    <cellStyle name="20% - Акцент6 2 15 3 2" xfId="3434"/>
    <cellStyle name="20% - Акцент6 2 15 4" xfId="3435"/>
    <cellStyle name="20% - Акцент6 2 16" xfId="3436"/>
    <cellStyle name="20% - Акцент6 2 16 2" xfId="3437"/>
    <cellStyle name="20% - Акцент6 2 16 2 2" xfId="3438"/>
    <cellStyle name="20% - Акцент6 2 16 2 2 2" xfId="3439"/>
    <cellStyle name="20% - Акцент6 2 16 2 3" xfId="3440"/>
    <cellStyle name="20% - Акцент6 2 16 3" xfId="3441"/>
    <cellStyle name="20% - Акцент6 2 16 3 2" xfId="3442"/>
    <cellStyle name="20% - Акцент6 2 16 4" xfId="3443"/>
    <cellStyle name="20% - Акцент6 2 17" xfId="3444"/>
    <cellStyle name="20% - Акцент6 2 17 2" xfId="3445"/>
    <cellStyle name="20% - Акцент6 2 17 2 2" xfId="3446"/>
    <cellStyle name="20% - Акцент6 2 17 2 2 2" xfId="3447"/>
    <cellStyle name="20% - Акцент6 2 17 2 3" xfId="3448"/>
    <cellStyle name="20% - Акцент6 2 17 3" xfId="3449"/>
    <cellStyle name="20% - Акцент6 2 17 3 2" xfId="3450"/>
    <cellStyle name="20% - Акцент6 2 17 4" xfId="3451"/>
    <cellStyle name="20% - Акцент6 2 18" xfId="3452"/>
    <cellStyle name="20% - Акцент6 2 18 2" xfId="3453"/>
    <cellStyle name="20% - Акцент6 2 18 2 2" xfId="3454"/>
    <cellStyle name="20% - Акцент6 2 18 2 2 2" xfId="3455"/>
    <cellStyle name="20% - Акцент6 2 18 2 3" xfId="3456"/>
    <cellStyle name="20% - Акцент6 2 18 3" xfId="3457"/>
    <cellStyle name="20% - Акцент6 2 18 3 2" xfId="3458"/>
    <cellStyle name="20% - Акцент6 2 18 4" xfId="3459"/>
    <cellStyle name="20% - Акцент6 2 19" xfId="3460"/>
    <cellStyle name="20% - Акцент6 2 19 2" xfId="3461"/>
    <cellStyle name="20% - Акцент6 2 19 2 2" xfId="3462"/>
    <cellStyle name="20% - Акцент6 2 19 2 2 2" xfId="3463"/>
    <cellStyle name="20% - Акцент6 2 19 2 3" xfId="3464"/>
    <cellStyle name="20% - Акцент6 2 19 3" xfId="3465"/>
    <cellStyle name="20% - Акцент6 2 19 3 2" xfId="3466"/>
    <cellStyle name="20% - Акцент6 2 19 4" xfId="3467"/>
    <cellStyle name="20% - Акцент6 2 2" xfId="3468"/>
    <cellStyle name="20% - Акцент6 2 2 2" xfId="3469"/>
    <cellStyle name="20% - Акцент6 2 2 3" xfId="3470"/>
    <cellStyle name="20% - Акцент6 2 20" xfId="3471"/>
    <cellStyle name="20% - Акцент6 2 20 2" xfId="3472"/>
    <cellStyle name="20% - Акцент6 2 20 2 2" xfId="3473"/>
    <cellStyle name="20% - Акцент6 2 20 2 2 2" xfId="3474"/>
    <cellStyle name="20% - Акцент6 2 20 2 3" xfId="3475"/>
    <cellStyle name="20% - Акцент6 2 20 3" xfId="3476"/>
    <cellStyle name="20% - Акцент6 2 20 3 2" xfId="3477"/>
    <cellStyle name="20% - Акцент6 2 20 4" xfId="3478"/>
    <cellStyle name="20% - Акцент6 2 21" xfId="3479"/>
    <cellStyle name="20% - Акцент6 2 21 2" xfId="3480"/>
    <cellStyle name="20% - Акцент6 2 21 2 2" xfId="3481"/>
    <cellStyle name="20% - Акцент6 2 21 2 2 2" xfId="3482"/>
    <cellStyle name="20% - Акцент6 2 21 2 3" xfId="3483"/>
    <cellStyle name="20% - Акцент6 2 21 3" xfId="3484"/>
    <cellStyle name="20% - Акцент6 2 21 3 2" xfId="3485"/>
    <cellStyle name="20% - Акцент6 2 21 4" xfId="3486"/>
    <cellStyle name="20% - Акцент6 2 22" xfId="3487"/>
    <cellStyle name="20% - Акцент6 2 22 2" xfId="3488"/>
    <cellStyle name="20% - Акцент6 2 22 2 2" xfId="3489"/>
    <cellStyle name="20% - Акцент6 2 22 2 2 2" xfId="3490"/>
    <cellStyle name="20% - Акцент6 2 22 2 3" xfId="3491"/>
    <cellStyle name="20% - Акцент6 2 22 3" xfId="3492"/>
    <cellStyle name="20% - Акцент6 2 22 3 2" xfId="3493"/>
    <cellStyle name="20% - Акцент6 2 22 4" xfId="3494"/>
    <cellStyle name="20% - Акцент6 2 23" xfId="3495"/>
    <cellStyle name="20% - Акцент6 2 23 2" xfId="3496"/>
    <cellStyle name="20% - Акцент6 2 23 2 2" xfId="3497"/>
    <cellStyle name="20% - Акцент6 2 23 2 2 2" xfId="3498"/>
    <cellStyle name="20% - Акцент6 2 23 2 3" xfId="3499"/>
    <cellStyle name="20% - Акцент6 2 23 3" xfId="3500"/>
    <cellStyle name="20% - Акцент6 2 23 3 2" xfId="3501"/>
    <cellStyle name="20% - Акцент6 2 23 4" xfId="3502"/>
    <cellStyle name="20% - Акцент6 2 24" xfId="3503"/>
    <cellStyle name="20% - Акцент6 2 24 2" xfId="3504"/>
    <cellStyle name="20% - Акцент6 2 24 2 2" xfId="3505"/>
    <cellStyle name="20% - Акцент6 2 24 2 2 2" xfId="3506"/>
    <cellStyle name="20% - Акцент6 2 24 2 3" xfId="3507"/>
    <cellStyle name="20% - Акцент6 2 24 3" xfId="3508"/>
    <cellStyle name="20% - Акцент6 2 24 3 2" xfId="3509"/>
    <cellStyle name="20% - Акцент6 2 24 4" xfId="3510"/>
    <cellStyle name="20% - Акцент6 2 25" xfId="3511"/>
    <cellStyle name="20% - Акцент6 2 26" xfId="3512"/>
    <cellStyle name="20% - Акцент6 2 27" xfId="3513"/>
    <cellStyle name="20% - Акцент6 2 3" xfId="3514"/>
    <cellStyle name="20% - Акцент6 2 3 2" xfId="3515"/>
    <cellStyle name="20% - Акцент6 2 3 2 2" xfId="3516"/>
    <cellStyle name="20% - Акцент6 2 3 2 2 2" xfId="3517"/>
    <cellStyle name="20% - Акцент6 2 3 2 3" xfId="3518"/>
    <cellStyle name="20% - Акцент6 2 3 3" xfId="3519"/>
    <cellStyle name="20% - Акцент6 2 3 3 2" xfId="3520"/>
    <cellStyle name="20% - Акцент6 2 3 4" xfId="3521"/>
    <cellStyle name="20% - Акцент6 2 3 5" xfId="3522"/>
    <cellStyle name="20% - Акцент6 2 4" xfId="3523"/>
    <cellStyle name="20% - Акцент6 2 4 2" xfId="3524"/>
    <cellStyle name="20% - Акцент6 2 4 2 2" xfId="3525"/>
    <cellStyle name="20% - Акцент6 2 4 2 2 2" xfId="3526"/>
    <cellStyle name="20% - Акцент6 2 4 2 3" xfId="3527"/>
    <cellStyle name="20% - Акцент6 2 4 3" xfId="3528"/>
    <cellStyle name="20% - Акцент6 2 4 3 2" xfId="3529"/>
    <cellStyle name="20% - Акцент6 2 4 4" xfId="3530"/>
    <cellStyle name="20% - Акцент6 2 4 5" xfId="3531"/>
    <cellStyle name="20% - Акцент6 2 5" xfId="3532"/>
    <cellStyle name="20% - Акцент6 2 5 2" xfId="3533"/>
    <cellStyle name="20% - Акцент6 2 5 2 2" xfId="3534"/>
    <cellStyle name="20% - Акцент6 2 5 2 2 2" xfId="3535"/>
    <cellStyle name="20% - Акцент6 2 5 2 3" xfId="3536"/>
    <cellStyle name="20% - Акцент6 2 5 3" xfId="3537"/>
    <cellStyle name="20% - Акцент6 2 5 3 2" xfId="3538"/>
    <cellStyle name="20% - Акцент6 2 5 4" xfId="3539"/>
    <cellStyle name="20% - Акцент6 2 5 5" xfId="3540"/>
    <cellStyle name="20% - Акцент6 2 6" xfId="3541"/>
    <cellStyle name="20% - Акцент6 2 6 2" xfId="3542"/>
    <cellStyle name="20% - Акцент6 2 6 2 2" xfId="3543"/>
    <cellStyle name="20% - Акцент6 2 6 2 2 2" xfId="3544"/>
    <cellStyle name="20% - Акцент6 2 6 2 3" xfId="3545"/>
    <cellStyle name="20% - Акцент6 2 6 3" xfId="3546"/>
    <cellStyle name="20% - Акцент6 2 6 3 2" xfId="3547"/>
    <cellStyle name="20% - Акцент6 2 6 4" xfId="3548"/>
    <cellStyle name="20% - Акцент6 2 7" xfId="3549"/>
    <cellStyle name="20% - Акцент6 2 7 2" xfId="3550"/>
    <cellStyle name="20% - Акцент6 2 7 2 2" xfId="3551"/>
    <cellStyle name="20% - Акцент6 2 7 2 2 2" xfId="3552"/>
    <cellStyle name="20% - Акцент6 2 7 2 3" xfId="3553"/>
    <cellStyle name="20% - Акцент6 2 7 3" xfId="3554"/>
    <cellStyle name="20% - Акцент6 2 7 3 2" xfId="3555"/>
    <cellStyle name="20% - Акцент6 2 7 4" xfId="3556"/>
    <cellStyle name="20% - Акцент6 2 8" xfId="3557"/>
    <cellStyle name="20% - Акцент6 2 8 2" xfId="3558"/>
    <cellStyle name="20% - Акцент6 2 8 2 2" xfId="3559"/>
    <cellStyle name="20% - Акцент6 2 8 2 2 2" xfId="3560"/>
    <cellStyle name="20% - Акцент6 2 8 2 3" xfId="3561"/>
    <cellStyle name="20% - Акцент6 2 8 3" xfId="3562"/>
    <cellStyle name="20% - Акцент6 2 8 3 2" xfId="3563"/>
    <cellStyle name="20% - Акцент6 2 8 4" xfId="3564"/>
    <cellStyle name="20% - Акцент6 2 9" xfId="3565"/>
    <cellStyle name="20% - Акцент6 2 9 2" xfId="3566"/>
    <cellStyle name="20% - Акцент6 2 9 2 2" xfId="3567"/>
    <cellStyle name="20% - Акцент6 2 9 2 2 2" xfId="3568"/>
    <cellStyle name="20% - Акцент6 2 9 2 3" xfId="3569"/>
    <cellStyle name="20% - Акцент6 2 9 3" xfId="3570"/>
    <cellStyle name="20% - Акцент6 2 9 3 2" xfId="3571"/>
    <cellStyle name="20% - Акцент6 2 9 4" xfId="3572"/>
    <cellStyle name="20% - Акцент6 20" xfId="3573"/>
    <cellStyle name="20% - Акцент6 3" xfId="3574"/>
    <cellStyle name="20% - Акцент6 3 10" xfId="3575"/>
    <cellStyle name="20% - Акцент6 3 10 2" xfId="3576"/>
    <cellStyle name="20% - Акцент6 3 10 2 2" xfId="3577"/>
    <cellStyle name="20% - Акцент6 3 10 2 2 2" xfId="3578"/>
    <cellStyle name="20% - Акцент6 3 10 2 3" xfId="3579"/>
    <cellStyle name="20% - Акцент6 3 10 3" xfId="3580"/>
    <cellStyle name="20% - Акцент6 3 10 3 2" xfId="3581"/>
    <cellStyle name="20% - Акцент6 3 10 4" xfId="3582"/>
    <cellStyle name="20% - Акцент6 3 11" xfId="3583"/>
    <cellStyle name="20% - Акцент6 3 11 2" xfId="3584"/>
    <cellStyle name="20% - Акцент6 3 11 2 2" xfId="3585"/>
    <cellStyle name="20% - Акцент6 3 11 2 2 2" xfId="3586"/>
    <cellStyle name="20% - Акцент6 3 11 2 3" xfId="3587"/>
    <cellStyle name="20% - Акцент6 3 11 3" xfId="3588"/>
    <cellStyle name="20% - Акцент6 3 11 3 2" xfId="3589"/>
    <cellStyle name="20% - Акцент6 3 11 4" xfId="3590"/>
    <cellStyle name="20% - Акцент6 3 12" xfId="3591"/>
    <cellStyle name="20% - Акцент6 3 12 2" xfId="3592"/>
    <cellStyle name="20% - Акцент6 3 12 2 2" xfId="3593"/>
    <cellStyle name="20% - Акцент6 3 12 2 2 2" xfId="3594"/>
    <cellStyle name="20% - Акцент6 3 12 2 3" xfId="3595"/>
    <cellStyle name="20% - Акцент6 3 12 3" xfId="3596"/>
    <cellStyle name="20% - Акцент6 3 12 3 2" xfId="3597"/>
    <cellStyle name="20% - Акцент6 3 12 4" xfId="3598"/>
    <cellStyle name="20% - Акцент6 3 13" xfId="3599"/>
    <cellStyle name="20% - Акцент6 3 13 2" xfId="3600"/>
    <cellStyle name="20% - Акцент6 3 13 2 2" xfId="3601"/>
    <cellStyle name="20% - Акцент6 3 13 2 2 2" xfId="3602"/>
    <cellStyle name="20% - Акцент6 3 13 2 3" xfId="3603"/>
    <cellStyle name="20% - Акцент6 3 13 3" xfId="3604"/>
    <cellStyle name="20% - Акцент6 3 13 3 2" xfId="3605"/>
    <cellStyle name="20% - Акцент6 3 13 4" xfId="3606"/>
    <cellStyle name="20% - Акцент6 3 14" xfId="3607"/>
    <cellStyle name="20% - Акцент6 3 14 2" xfId="3608"/>
    <cellStyle name="20% - Акцент6 3 14 2 2" xfId="3609"/>
    <cellStyle name="20% - Акцент6 3 14 2 2 2" xfId="3610"/>
    <cellStyle name="20% - Акцент6 3 14 2 3" xfId="3611"/>
    <cellStyle name="20% - Акцент6 3 14 3" xfId="3612"/>
    <cellStyle name="20% - Акцент6 3 14 3 2" xfId="3613"/>
    <cellStyle name="20% - Акцент6 3 14 4" xfId="3614"/>
    <cellStyle name="20% - Акцент6 3 15" xfId="3615"/>
    <cellStyle name="20% - Акцент6 3 15 2" xfId="3616"/>
    <cellStyle name="20% - Акцент6 3 15 2 2" xfId="3617"/>
    <cellStyle name="20% - Акцент6 3 15 2 2 2" xfId="3618"/>
    <cellStyle name="20% - Акцент6 3 15 2 3" xfId="3619"/>
    <cellStyle name="20% - Акцент6 3 15 3" xfId="3620"/>
    <cellStyle name="20% - Акцент6 3 15 3 2" xfId="3621"/>
    <cellStyle name="20% - Акцент6 3 15 4" xfId="3622"/>
    <cellStyle name="20% - Акцент6 3 16" xfId="3623"/>
    <cellStyle name="20% - Акцент6 3 16 2" xfId="3624"/>
    <cellStyle name="20% - Акцент6 3 16 2 2" xfId="3625"/>
    <cellStyle name="20% - Акцент6 3 16 2 2 2" xfId="3626"/>
    <cellStyle name="20% - Акцент6 3 16 2 3" xfId="3627"/>
    <cellStyle name="20% - Акцент6 3 16 3" xfId="3628"/>
    <cellStyle name="20% - Акцент6 3 16 3 2" xfId="3629"/>
    <cellStyle name="20% - Акцент6 3 16 4" xfId="3630"/>
    <cellStyle name="20% - Акцент6 3 17" xfId="3631"/>
    <cellStyle name="20% - Акцент6 3 17 2" xfId="3632"/>
    <cellStyle name="20% - Акцент6 3 17 2 2" xfId="3633"/>
    <cellStyle name="20% - Акцент6 3 17 2 2 2" xfId="3634"/>
    <cellStyle name="20% - Акцент6 3 17 2 3" xfId="3635"/>
    <cellStyle name="20% - Акцент6 3 17 3" xfId="3636"/>
    <cellStyle name="20% - Акцент6 3 17 3 2" xfId="3637"/>
    <cellStyle name="20% - Акцент6 3 17 4" xfId="3638"/>
    <cellStyle name="20% - Акцент6 3 18" xfId="3639"/>
    <cellStyle name="20% - Акцент6 3 18 2" xfId="3640"/>
    <cellStyle name="20% - Акцент6 3 18 2 2" xfId="3641"/>
    <cellStyle name="20% - Акцент6 3 18 2 2 2" xfId="3642"/>
    <cellStyle name="20% - Акцент6 3 18 2 3" xfId="3643"/>
    <cellStyle name="20% - Акцент6 3 18 3" xfId="3644"/>
    <cellStyle name="20% - Акцент6 3 18 3 2" xfId="3645"/>
    <cellStyle name="20% - Акцент6 3 18 4" xfId="3646"/>
    <cellStyle name="20% - Акцент6 3 19" xfId="3647"/>
    <cellStyle name="20% - Акцент6 3 19 2" xfId="3648"/>
    <cellStyle name="20% - Акцент6 3 19 2 2" xfId="3649"/>
    <cellStyle name="20% - Акцент6 3 19 2 2 2" xfId="3650"/>
    <cellStyle name="20% - Акцент6 3 19 2 3" xfId="3651"/>
    <cellStyle name="20% - Акцент6 3 19 3" xfId="3652"/>
    <cellStyle name="20% - Акцент6 3 19 3 2" xfId="3653"/>
    <cellStyle name="20% - Акцент6 3 19 4" xfId="3654"/>
    <cellStyle name="20% - Акцент6 3 2" xfId="3655"/>
    <cellStyle name="20% - Акцент6 3 2 2" xfId="3656"/>
    <cellStyle name="20% - Акцент6 3 20" xfId="3657"/>
    <cellStyle name="20% - Акцент6 3 20 2" xfId="3658"/>
    <cellStyle name="20% - Акцент6 3 20 2 2" xfId="3659"/>
    <cellStyle name="20% - Акцент6 3 20 2 2 2" xfId="3660"/>
    <cellStyle name="20% - Акцент6 3 20 2 3" xfId="3661"/>
    <cellStyle name="20% - Акцент6 3 20 3" xfId="3662"/>
    <cellStyle name="20% - Акцент6 3 20 3 2" xfId="3663"/>
    <cellStyle name="20% - Акцент6 3 20 4" xfId="3664"/>
    <cellStyle name="20% - Акцент6 3 21" xfId="3665"/>
    <cellStyle name="20% - Акцент6 3 21 2" xfId="3666"/>
    <cellStyle name="20% - Акцент6 3 21 2 2" xfId="3667"/>
    <cellStyle name="20% - Акцент6 3 21 2 2 2" xfId="3668"/>
    <cellStyle name="20% - Акцент6 3 21 2 3" xfId="3669"/>
    <cellStyle name="20% - Акцент6 3 21 3" xfId="3670"/>
    <cellStyle name="20% - Акцент6 3 21 3 2" xfId="3671"/>
    <cellStyle name="20% - Акцент6 3 21 4" xfId="3672"/>
    <cellStyle name="20% - Акцент6 3 22" xfId="3673"/>
    <cellStyle name="20% - Акцент6 3 22 2" xfId="3674"/>
    <cellStyle name="20% - Акцент6 3 22 2 2" xfId="3675"/>
    <cellStyle name="20% - Акцент6 3 22 2 2 2" xfId="3676"/>
    <cellStyle name="20% - Акцент6 3 22 2 3" xfId="3677"/>
    <cellStyle name="20% - Акцент6 3 22 3" xfId="3678"/>
    <cellStyle name="20% - Акцент6 3 22 3 2" xfId="3679"/>
    <cellStyle name="20% - Акцент6 3 22 4" xfId="3680"/>
    <cellStyle name="20% - Акцент6 3 23" xfId="3681"/>
    <cellStyle name="20% - Акцент6 3 23 2" xfId="3682"/>
    <cellStyle name="20% - Акцент6 3 23 2 2" xfId="3683"/>
    <cellStyle name="20% - Акцент6 3 23 2 2 2" xfId="3684"/>
    <cellStyle name="20% - Акцент6 3 23 2 3" xfId="3685"/>
    <cellStyle name="20% - Акцент6 3 23 3" xfId="3686"/>
    <cellStyle name="20% - Акцент6 3 23 3 2" xfId="3687"/>
    <cellStyle name="20% - Акцент6 3 23 4" xfId="3688"/>
    <cellStyle name="20% - Акцент6 3 24" xfId="3689"/>
    <cellStyle name="20% - Акцент6 3 24 2" xfId="3690"/>
    <cellStyle name="20% - Акцент6 3 24 2 2" xfId="3691"/>
    <cellStyle name="20% - Акцент6 3 24 2 2 2" xfId="3692"/>
    <cellStyle name="20% - Акцент6 3 24 2 3" xfId="3693"/>
    <cellStyle name="20% - Акцент6 3 24 3" xfId="3694"/>
    <cellStyle name="20% - Акцент6 3 24 3 2" xfId="3695"/>
    <cellStyle name="20% - Акцент6 3 24 4" xfId="3696"/>
    <cellStyle name="20% - Акцент6 3 25" xfId="3697"/>
    <cellStyle name="20% - Акцент6 3 3" xfId="3698"/>
    <cellStyle name="20% - Акцент6 3 3 2" xfId="3699"/>
    <cellStyle name="20% - Акцент6 3 3 2 2" xfId="3700"/>
    <cellStyle name="20% - Акцент6 3 3 2 2 2" xfId="3701"/>
    <cellStyle name="20% - Акцент6 3 3 2 3" xfId="3702"/>
    <cellStyle name="20% - Акцент6 3 3 3" xfId="3703"/>
    <cellStyle name="20% - Акцент6 3 3 3 2" xfId="3704"/>
    <cellStyle name="20% - Акцент6 3 3 4" xfId="3705"/>
    <cellStyle name="20% - Акцент6 3 4" xfId="3706"/>
    <cellStyle name="20% - Акцент6 3 4 2" xfId="3707"/>
    <cellStyle name="20% - Акцент6 3 4 2 2" xfId="3708"/>
    <cellStyle name="20% - Акцент6 3 4 2 2 2" xfId="3709"/>
    <cellStyle name="20% - Акцент6 3 4 2 3" xfId="3710"/>
    <cellStyle name="20% - Акцент6 3 4 3" xfId="3711"/>
    <cellStyle name="20% - Акцент6 3 4 3 2" xfId="3712"/>
    <cellStyle name="20% - Акцент6 3 4 4" xfId="3713"/>
    <cellStyle name="20% - Акцент6 3 5" xfId="3714"/>
    <cellStyle name="20% - Акцент6 3 5 2" xfId="3715"/>
    <cellStyle name="20% - Акцент6 3 5 2 2" xfId="3716"/>
    <cellStyle name="20% - Акцент6 3 5 2 2 2" xfId="3717"/>
    <cellStyle name="20% - Акцент6 3 5 2 3" xfId="3718"/>
    <cellStyle name="20% - Акцент6 3 5 3" xfId="3719"/>
    <cellStyle name="20% - Акцент6 3 5 3 2" xfId="3720"/>
    <cellStyle name="20% - Акцент6 3 5 4" xfId="3721"/>
    <cellStyle name="20% - Акцент6 3 6" xfId="3722"/>
    <cellStyle name="20% - Акцент6 3 6 2" xfId="3723"/>
    <cellStyle name="20% - Акцент6 3 6 2 2" xfId="3724"/>
    <cellStyle name="20% - Акцент6 3 6 2 2 2" xfId="3725"/>
    <cellStyle name="20% - Акцент6 3 6 2 3" xfId="3726"/>
    <cellStyle name="20% - Акцент6 3 6 3" xfId="3727"/>
    <cellStyle name="20% - Акцент6 3 6 3 2" xfId="3728"/>
    <cellStyle name="20% - Акцент6 3 6 4" xfId="3729"/>
    <cellStyle name="20% - Акцент6 3 7" xfId="3730"/>
    <cellStyle name="20% - Акцент6 3 7 2" xfId="3731"/>
    <cellStyle name="20% - Акцент6 3 7 2 2" xfId="3732"/>
    <cellStyle name="20% - Акцент6 3 7 2 2 2" xfId="3733"/>
    <cellStyle name="20% - Акцент6 3 7 2 3" xfId="3734"/>
    <cellStyle name="20% - Акцент6 3 7 3" xfId="3735"/>
    <cellStyle name="20% - Акцент6 3 7 3 2" xfId="3736"/>
    <cellStyle name="20% - Акцент6 3 7 4" xfId="3737"/>
    <cellStyle name="20% - Акцент6 3 8" xfId="3738"/>
    <cellStyle name="20% - Акцент6 3 8 2" xfId="3739"/>
    <cellStyle name="20% - Акцент6 3 8 2 2" xfId="3740"/>
    <cellStyle name="20% - Акцент6 3 8 2 2 2" xfId="3741"/>
    <cellStyle name="20% - Акцент6 3 8 2 3" xfId="3742"/>
    <cellStyle name="20% - Акцент6 3 8 3" xfId="3743"/>
    <cellStyle name="20% - Акцент6 3 8 3 2" xfId="3744"/>
    <cellStyle name="20% - Акцент6 3 8 4" xfId="3745"/>
    <cellStyle name="20% - Акцент6 3 9" xfId="3746"/>
    <cellStyle name="20% - Акцент6 3 9 2" xfId="3747"/>
    <cellStyle name="20% - Акцент6 3 9 2 2" xfId="3748"/>
    <cellStyle name="20% - Акцент6 3 9 2 2 2" xfId="3749"/>
    <cellStyle name="20% - Акцент6 3 9 2 3" xfId="3750"/>
    <cellStyle name="20% - Акцент6 3 9 3" xfId="3751"/>
    <cellStyle name="20% - Акцент6 3 9 3 2" xfId="3752"/>
    <cellStyle name="20% - Акцент6 3 9 4" xfId="3753"/>
    <cellStyle name="20% - Акцент6 4" xfId="3754"/>
    <cellStyle name="20% - Акцент6 4 2" xfId="3755"/>
    <cellStyle name="20% - Акцент6 4 2 2" xfId="3756"/>
    <cellStyle name="20% - Акцент6 4 3" xfId="3757"/>
    <cellStyle name="20% - Акцент6 5" xfId="3758"/>
    <cellStyle name="20% - Акцент6 5 2" xfId="3759"/>
    <cellStyle name="20% - Акцент6 5 2 2" xfId="3760"/>
    <cellStyle name="20% - Акцент6 5 3" xfId="3761"/>
    <cellStyle name="20% - Акцент6 6" xfId="3762"/>
    <cellStyle name="20% - Акцент6 6 2" xfId="3763"/>
    <cellStyle name="20% - Акцент6 7" xfId="3764"/>
    <cellStyle name="20% - Акцент6 7 2" xfId="3765"/>
    <cellStyle name="20% - Акцент6 7 2 2" xfId="3766"/>
    <cellStyle name="20% - Акцент6 7 2 2 2" xfId="3767"/>
    <cellStyle name="20% - Акцент6 7 2 3" xfId="3768"/>
    <cellStyle name="20% - Акцент6 7 3" xfId="3769"/>
    <cellStyle name="20% - Акцент6 7 3 2" xfId="3770"/>
    <cellStyle name="20% - Акцент6 7 4" xfId="3771"/>
    <cellStyle name="20% - Акцент6 8" xfId="3772"/>
    <cellStyle name="20% - Акцент6 8 2" xfId="3773"/>
    <cellStyle name="20% - Акцент6 8 2 2" xfId="3774"/>
    <cellStyle name="20% - Акцент6 8 2 2 2" xfId="3775"/>
    <cellStyle name="20% - Акцент6 8 2 3" xfId="3776"/>
    <cellStyle name="20% - Акцент6 8 3" xfId="3777"/>
    <cellStyle name="20% - Акцент6 8 3 2" xfId="3778"/>
    <cellStyle name="20% - Акцент6 8 4" xfId="3779"/>
    <cellStyle name="20% - Акцент6 9" xfId="3780"/>
    <cellStyle name="20% - Акцент6 9 2" xfId="3781"/>
    <cellStyle name="20% - Акцент6 9 2 2" xfId="3782"/>
    <cellStyle name="20% - Акцент6 9 2 2 2" xfId="3783"/>
    <cellStyle name="20% - Акцент6 9 2 3" xfId="3784"/>
    <cellStyle name="20% - Акцент6 9 3" xfId="3785"/>
    <cellStyle name="20% - Акцент6 9 3 2" xfId="3786"/>
    <cellStyle name="20% - Акцент6 9 4" xfId="3787"/>
    <cellStyle name="40% - Accent1 10" xfId="3788"/>
    <cellStyle name="40% - Accent1 10 2" xfId="3789"/>
    <cellStyle name="40% - Accent1 11" xfId="3790"/>
    <cellStyle name="40% - Accent1 11 2" xfId="3791"/>
    <cellStyle name="40% - Accent1 12" xfId="3792"/>
    <cellStyle name="40% - Accent1 12 2" xfId="3793"/>
    <cellStyle name="40% - Accent1 13" xfId="3794"/>
    <cellStyle name="40% - Accent1 13 2" xfId="3795"/>
    <cellStyle name="40% - Accent1 2" xfId="3796"/>
    <cellStyle name="40% - Accent1 2 2" xfId="3797"/>
    <cellStyle name="40% - Accent1 3" xfId="3798"/>
    <cellStyle name="40% - Accent1 3 2" xfId="3799"/>
    <cellStyle name="40% - Accent1 4" xfId="3800"/>
    <cellStyle name="40% - Accent1 4 2" xfId="3801"/>
    <cellStyle name="40% - Accent1 5" xfId="3802"/>
    <cellStyle name="40% - Accent1 5 2" xfId="3803"/>
    <cellStyle name="40% - Accent1 6" xfId="3804"/>
    <cellStyle name="40% - Accent1 6 2" xfId="3805"/>
    <cellStyle name="40% - Accent1 7" xfId="3806"/>
    <cellStyle name="40% - Accent1 7 2" xfId="3807"/>
    <cellStyle name="40% - Accent1 8" xfId="3808"/>
    <cellStyle name="40% - Accent1 8 2" xfId="3809"/>
    <cellStyle name="40% - Accent1 9" xfId="3810"/>
    <cellStyle name="40% - Accent1 9 2" xfId="3811"/>
    <cellStyle name="40% - Accent2 10" xfId="3812"/>
    <cellStyle name="40% - Accent2 10 2" xfId="3813"/>
    <cellStyle name="40% - Accent2 11" xfId="3814"/>
    <cellStyle name="40% - Accent2 11 2" xfId="3815"/>
    <cellStyle name="40% - Accent2 12" xfId="3816"/>
    <cellStyle name="40% - Accent2 12 2" xfId="3817"/>
    <cellStyle name="40% - Accent2 13" xfId="3818"/>
    <cellStyle name="40% - Accent2 13 2" xfId="3819"/>
    <cellStyle name="40% - Accent2 2" xfId="3820"/>
    <cellStyle name="40% - Accent2 2 2" xfId="3821"/>
    <cellStyle name="40% - Accent2 3" xfId="3822"/>
    <cellStyle name="40% - Accent2 3 2" xfId="3823"/>
    <cellStyle name="40% - Accent2 4" xfId="3824"/>
    <cellStyle name="40% - Accent2 4 2" xfId="3825"/>
    <cellStyle name="40% - Accent2 5" xfId="3826"/>
    <cellStyle name="40% - Accent2 5 2" xfId="3827"/>
    <cellStyle name="40% - Accent2 6" xfId="3828"/>
    <cellStyle name="40% - Accent2 6 2" xfId="3829"/>
    <cellStyle name="40% - Accent2 7" xfId="3830"/>
    <cellStyle name="40% - Accent2 7 2" xfId="3831"/>
    <cellStyle name="40% - Accent2 8" xfId="3832"/>
    <cellStyle name="40% - Accent2 8 2" xfId="3833"/>
    <cellStyle name="40% - Accent2 9" xfId="3834"/>
    <cellStyle name="40% - Accent2 9 2" xfId="3835"/>
    <cellStyle name="40% - Accent3 10" xfId="3836"/>
    <cellStyle name="40% - Accent3 10 2" xfId="3837"/>
    <cellStyle name="40% - Accent3 11" xfId="3838"/>
    <cellStyle name="40% - Accent3 11 2" xfId="3839"/>
    <cellStyle name="40% - Accent3 12" xfId="3840"/>
    <cellStyle name="40% - Accent3 12 2" xfId="3841"/>
    <cellStyle name="40% - Accent3 13" xfId="3842"/>
    <cellStyle name="40% - Accent3 13 2" xfId="3843"/>
    <cellStyle name="40% - Accent3 2" xfId="3844"/>
    <cellStyle name="40% - Accent3 2 2" xfId="3845"/>
    <cellStyle name="40% - Accent3 3" xfId="3846"/>
    <cellStyle name="40% - Accent3 3 2" xfId="3847"/>
    <cellStyle name="40% - Accent3 4" xfId="3848"/>
    <cellStyle name="40% - Accent3 4 2" xfId="3849"/>
    <cellStyle name="40% - Accent3 5" xfId="3850"/>
    <cellStyle name="40% - Accent3 5 2" xfId="3851"/>
    <cellStyle name="40% - Accent3 6" xfId="3852"/>
    <cellStyle name="40% - Accent3 6 2" xfId="3853"/>
    <cellStyle name="40% - Accent3 7" xfId="3854"/>
    <cellStyle name="40% - Accent3 7 2" xfId="3855"/>
    <cellStyle name="40% - Accent3 8" xfId="3856"/>
    <cellStyle name="40% - Accent3 8 2" xfId="3857"/>
    <cellStyle name="40% - Accent3 9" xfId="3858"/>
    <cellStyle name="40% - Accent3 9 2" xfId="3859"/>
    <cellStyle name="40% - Accent4 10" xfId="3860"/>
    <cellStyle name="40% - Accent4 10 2" xfId="3861"/>
    <cellStyle name="40% - Accent4 11" xfId="3862"/>
    <cellStyle name="40% - Accent4 11 2" xfId="3863"/>
    <cellStyle name="40% - Accent4 12" xfId="3864"/>
    <cellStyle name="40% - Accent4 12 2" xfId="3865"/>
    <cellStyle name="40% - Accent4 13" xfId="3866"/>
    <cellStyle name="40% - Accent4 13 2" xfId="3867"/>
    <cellStyle name="40% - Accent4 2" xfId="3868"/>
    <cellStyle name="40% - Accent4 2 2" xfId="3869"/>
    <cellStyle name="40% - Accent4 3" xfId="3870"/>
    <cellStyle name="40% - Accent4 3 2" xfId="3871"/>
    <cellStyle name="40% - Accent4 4" xfId="3872"/>
    <cellStyle name="40% - Accent4 4 2" xfId="3873"/>
    <cellStyle name="40% - Accent4 5" xfId="3874"/>
    <cellStyle name="40% - Accent4 5 2" xfId="3875"/>
    <cellStyle name="40% - Accent4 6" xfId="3876"/>
    <cellStyle name="40% - Accent4 6 2" xfId="3877"/>
    <cellStyle name="40% - Accent4 7" xfId="3878"/>
    <cellStyle name="40% - Accent4 7 2" xfId="3879"/>
    <cellStyle name="40% - Accent4 8" xfId="3880"/>
    <cellStyle name="40% - Accent4 8 2" xfId="3881"/>
    <cellStyle name="40% - Accent4 9" xfId="3882"/>
    <cellStyle name="40% - Accent4 9 2" xfId="3883"/>
    <cellStyle name="40% - Accent5 10" xfId="3884"/>
    <cellStyle name="40% - Accent5 10 2" xfId="3885"/>
    <cellStyle name="40% - Accent5 11" xfId="3886"/>
    <cellStyle name="40% - Accent5 11 2" xfId="3887"/>
    <cellStyle name="40% - Accent5 12" xfId="3888"/>
    <cellStyle name="40% - Accent5 12 2" xfId="3889"/>
    <cellStyle name="40% - Accent5 13" xfId="3890"/>
    <cellStyle name="40% - Accent5 13 2" xfId="3891"/>
    <cellStyle name="40% - Accent5 2" xfId="3892"/>
    <cellStyle name="40% - Accent5 2 2" xfId="3893"/>
    <cellStyle name="40% - Accent5 3" xfId="3894"/>
    <cellStyle name="40% - Accent5 3 2" xfId="3895"/>
    <cellStyle name="40% - Accent5 4" xfId="3896"/>
    <cellStyle name="40% - Accent5 4 2" xfId="3897"/>
    <cellStyle name="40% - Accent5 5" xfId="3898"/>
    <cellStyle name="40% - Accent5 5 2" xfId="3899"/>
    <cellStyle name="40% - Accent5 6" xfId="3900"/>
    <cellStyle name="40% - Accent5 6 2" xfId="3901"/>
    <cellStyle name="40% - Accent5 7" xfId="3902"/>
    <cellStyle name="40% - Accent5 7 2" xfId="3903"/>
    <cellStyle name="40% - Accent5 8" xfId="3904"/>
    <cellStyle name="40% - Accent5 8 2" xfId="3905"/>
    <cellStyle name="40% - Accent5 9" xfId="3906"/>
    <cellStyle name="40% - Accent5 9 2" xfId="3907"/>
    <cellStyle name="40% - Accent6 10" xfId="3908"/>
    <cellStyle name="40% - Accent6 10 2" xfId="3909"/>
    <cellStyle name="40% - Accent6 11" xfId="3910"/>
    <cellStyle name="40% - Accent6 11 2" xfId="3911"/>
    <cellStyle name="40% - Accent6 12" xfId="3912"/>
    <cellStyle name="40% - Accent6 12 2" xfId="3913"/>
    <cellStyle name="40% - Accent6 13" xfId="3914"/>
    <cellStyle name="40% - Accent6 13 2" xfId="3915"/>
    <cellStyle name="40% - Accent6 2" xfId="3916"/>
    <cellStyle name="40% - Accent6 2 2" xfId="3917"/>
    <cellStyle name="40% - Accent6 3" xfId="3918"/>
    <cellStyle name="40% - Accent6 3 2" xfId="3919"/>
    <cellStyle name="40% - Accent6 4" xfId="3920"/>
    <cellStyle name="40% - Accent6 4 2" xfId="3921"/>
    <cellStyle name="40% - Accent6 5" xfId="3922"/>
    <cellStyle name="40% - Accent6 5 2" xfId="3923"/>
    <cellStyle name="40% - Accent6 6" xfId="3924"/>
    <cellStyle name="40% - Accent6 6 2" xfId="3925"/>
    <cellStyle name="40% - Accent6 7" xfId="3926"/>
    <cellStyle name="40% - Accent6 7 2" xfId="3927"/>
    <cellStyle name="40% - Accent6 8" xfId="3928"/>
    <cellStyle name="40% - Accent6 8 2" xfId="3929"/>
    <cellStyle name="40% - Accent6 9" xfId="3930"/>
    <cellStyle name="40% - Accent6 9 2" xfId="3931"/>
    <cellStyle name="40% - Акцент1 10" xfId="3932"/>
    <cellStyle name="40% - Акцент1 10 2" xfId="3933"/>
    <cellStyle name="40% - Акцент1 10 2 2" xfId="3934"/>
    <cellStyle name="40% - Акцент1 10 2 2 2" xfId="3935"/>
    <cellStyle name="40% - Акцент1 10 2 3" xfId="3936"/>
    <cellStyle name="40% - Акцент1 10 3" xfId="3937"/>
    <cellStyle name="40% - Акцент1 10 3 2" xfId="3938"/>
    <cellStyle name="40% - Акцент1 10 4" xfId="3939"/>
    <cellStyle name="40% - Акцент1 11" xfId="3940"/>
    <cellStyle name="40% - Акцент1 11 2" xfId="3941"/>
    <cellStyle name="40% - Акцент1 11 2 2" xfId="3942"/>
    <cellStyle name="40% - Акцент1 11 2 2 2" xfId="3943"/>
    <cellStyle name="40% - Акцент1 11 2 3" xfId="3944"/>
    <cellStyle name="40% - Акцент1 11 3" xfId="3945"/>
    <cellStyle name="40% - Акцент1 11 3 2" xfId="3946"/>
    <cellStyle name="40% - Акцент1 11 4" xfId="3947"/>
    <cellStyle name="40% - Акцент1 12" xfId="3948"/>
    <cellStyle name="40% - Акцент1 12 2" xfId="3949"/>
    <cellStyle name="40% - Акцент1 12 2 2" xfId="3950"/>
    <cellStyle name="40% - Акцент1 12 2 2 2" xfId="3951"/>
    <cellStyle name="40% - Акцент1 12 2 3" xfId="3952"/>
    <cellStyle name="40% - Акцент1 12 3" xfId="3953"/>
    <cellStyle name="40% - Акцент1 12 3 2" xfId="3954"/>
    <cellStyle name="40% - Акцент1 12 4" xfId="3955"/>
    <cellStyle name="40% - Акцент1 13" xfId="3956"/>
    <cellStyle name="40% - Акцент1 13 2" xfId="3957"/>
    <cellStyle name="40% - Акцент1 13 2 2" xfId="3958"/>
    <cellStyle name="40% - Акцент1 13 2 2 2" xfId="3959"/>
    <cellStyle name="40% - Акцент1 13 2 3" xfId="3960"/>
    <cellStyle name="40% - Акцент1 13 3" xfId="3961"/>
    <cellStyle name="40% - Акцент1 13 3 2" xfId="3962"/>
    <cellStyle name="40% - Акцент1 13 4" xfId="3963"/>
    <cellStyle name="40% - Акцент1 14" xfId="3964"/>
    <cellStyle name="40% - Акцент1 14 2" xfId="3965"/>
    <cellStyle name="40% - Акцент1 14 2 2" xfId="3966"/>
    <cellStyle name="40% - Акцент1 14 2 2 2" xfId="3967"/>
    <cellStyle name="40% - Акцент1 14 2 3" xfId="3968"/>
    <cellStyle name="40% - Акцент1 14 3" xfId="3969"/>
    <cellStyle name="40% - Акцент1 14 3 2" xfId="3970"/>
    <cellStyle name="40% - Акцент1 14 4" xfId="3971"/>
    <cellStyle name="40% - Акцент1 15" xfId="3972"/>
    <cellStyle name="40% - Акцент1 15 2" xfId="3973"/>
    <cellStyle name="40% - Акцент1 15 2 2" xfId="3974"/>
    <cellStyle name="40% - Акцент1 15 2 2 2" xfId="3975"/>
    <cellStyle name="40% - Акцент1 15 2 3" xfId="3976"/>
    <cellStyle name="40% - Акцент1 15 3" xfId="3977"/>
    <cellStyle name="40% - Акцент1 15 3 2" xfId="3978"/>
    <cellStyle name="40% - Акцент1 15 4" xfId="3979"/>
    <cellStyle name="40% - Акцент1 16" xfId="3980"/>
    <cellStyle name="40% - Акцент1 16 2" xfId="3981"/>
    <cellStyle name="40% - Акцент1 16 2 2" xfId="3982"/>
    <cellStyle name="40% - Акцент1 16 2 2 2" xfId="3983"/>
    <cellStyle name="40% - Акцент1 16 2 3" xfId="3984"/>
    <cellStyle name="40% - Акцент1 16 3" xfId="3985"/>
    <cellStyle name="40% - Акцент1 16 3 2" xfId="3986"/>
    <cellStyle name="40% - Акцент1 16 4" xfId="3987"/>
    <cellStyle name="40% - Акцент1 17" xfId="3988"/>
    <cellStyle name="40% - Акцент1 17 2" xfId="3989"/>
    <cellStyle name="40% - Акцент1 17 2 2" xfId="3990"/>
    <cellStyle name="40% - Акцент1 17 2 2 2" xfId="3991"/>
    <cellStyle name="40% - Акцент1 17 2 3" xfId="3992"/>
    <cellStyle name="40% - Акцент1 17 3" xfId="3993"/>
    <cellStyle name="40% - Акцент1 17 3 2" xfId="3994"/>
    <cellStyle name="40% - Акцент1 17 4" xfId="3995"/>
    <cellStyle name="40% - Акцент1 18" xfId="3996"/>
    <cellStyle name="40% - Акцент1 18 2" xfId="3997"/>
    <cellStyle name="40% - Акцент1 18 2 2" xfId="3998"/>
    <cellStyle name="40% - Акцент1 18 3" xfId="3999"/>
    <cellStyle name="40% - Акцент1 19" xfId="4000"/>
    <cellStyle name="40% - Акцент1 19 2" xfId="4001"/>
    <cellStyle name="40% - Акцент1 2" xfId="4002"/>
    <cellStyle name="40% - Акцент1 2 10" xfId="4003"/>
    <cellStyle name="40% - Акцент1 2 10 2" xfId="4004"/>
    <cellStyle name="40% - Акцент1 2 10 2 2" xfId="4005"/>
    <cellStyle name="40% - Акцент1 2 10 2 2 2" xfId="4006"/>
    <cellStyle name="40% - Акцент1 2 10 2 3" xfId="4007"/>
    <cellStyle name="40% - Акцент1 2 10 3" xfId="4008"/>
    <cellStyle name="40% - Акцент1 2 10 3 2" xfId="4009"/>
    <cellStyle name="40% - Акцент1 2 10 4" xfId="4010"/>
    <cellStyle name="40% - Акцент1 2 11" xfId="4011"/>
    <cellStyle name="40% - Акцент1 2 11 2" xfId="4012"/>
    <cellStyle name="40% - Акцент1 2 11 2 2" xfId="4013"/>
    <cellStyle name="40% - Акцент1 2 11 2 2 2" xfId="4014"/>
    <cellStyle name="40% - Акцент1 2 11 2 3" xfId="4015"/>
    <cellStyle name="40% - Акцент1 2 11 3" xfId="4016"/>
    <cellStyle name="40% - Акцент1 2 11 3 2" xfId="4017"/>
    <cellStyle name="40% - Акцент1 2 11 4" xfId="4018"/>
    <cellStyle name="40% - Акцент1 2 12" xfId="4019"/>
    <cellStyle name="40% - Акцент1 2 12 2" xfId="4020"/>
    <cellStyle name="40% - Акцент1 2 12 2 2" xfId="4021"/>
    <cellStyle name="40% - Акцент1 2 12 2 2 2" xfId="4022"/>
    <cellStyle name="40% - Акцент1 2 12 2 3" xfId="4023"/>
    <cellStyle name="40% - Акцент1 2 12 3" xfId="4024"/>
    <cellStyle name="40% - Акцент1 2 12 3 2" xfId="4025"/>
    <cellStyle name="40% - Акцент1 2 12 4" xfId="4026"/>
    <cellStyle name="40% - Акцент1 2 13" xfId="4027"/>
    <cellStyle name="40% - Акцент1 2 13 2" xfId="4028"/>
    <cellStyle name="40% - Акцент1 2 13 2 2" xfId="4029"/>
    <cellStyle name="40% - Акцент1 2 13 2 2 2" xfId="4030"/>
    <cellStyle name="40% - Акцент1 2 13 2 3" xfId="4031"/>
    <cellStyle name="40% - Акцент1 2 13 3" xfId="4032"/>
    <cellStyle name="40% - Акцент1 2 13 3 2" xfId="4033"/>
    <cellStyle name="40% - Акцент1 2 13 4" xfId="4034"/>
    <cellStyle name="40% - Акцент1 2 14" xfId="4035"/>
    <cellStyle name="40% - Акцент1 2 14 2" xfId="4036"/>
    <cellStyle name="40% - Акцент1 2 14 2 2" xfId="4037"/>
    <cellStyle name="40% - Акцент1 2 14 2 2 2" xfId="4038"/>
    <cellStyle name="40% - Акцент1 2 14 2 3" xfId="4039"/>
    <cellStyle name="40% - Акцент1 2 14 3" xfId="4040"/>
    <cellStyle name="40% - Акцент1 2 14 3 2" xfId="4041"/>
    <cellStyle name="40% - Акцент1 2 14 4" xfId="4042"/>
    <cellStyle name="40% - Акцент1 2 15" xfId="4043"/>
    <cellStyle name="40% - Акцент1 2 15 2" xfId="4044"/>
    <cellStyle name="40% - Акцент1 2 15 2 2" xfId="4045"/>
    <cellStyle name="40% - Акцент1 2 15 2 2 2" xfId="4046"/>
    <cellStyle name="40% - Акцент1 2 15 2 3" xfId="4047"/>
    <cellStyle name="40% - Акцент1 2 15 3" xfId="4048"/>
    <cellStyle name="40% - Акцент1 2 15 3 2" xfId="4049"/>
    <cellStyle name="40% - Акцент1 2 15 4" xfId="4050"/>
    <cellStyle name="40% - Акцент1 2 16" xfId="4051"/>
    <cellStyle name="40% - Акцент1 2 16 2" xfId="4052"/>
    <cellStyle name="40% - Акцент1 2 16 2 2" xfId="4053"/>
    <cellStyle name="40% - Акцент1 2 16 2 2 2" xfId="4054"/>
    <cellStyle name="40% - Акцент1 2 16 2 3" xfId="4055"/>
    <cellStyle name="40% - Акцент1 2 16 3" xfId="4056"/>
    <cellStyle name="40% - Акцент1 2 16 3 2" xfId="4057"/>
    <cellStyle name="40% - Акцент1 2 16 4" xfId="4058"/>
    <cellStyle name="40% - Акцент1 2 17" xfId="4059"/>
    <cellStyle name="40% - Акцент1 2 17 2" xfId="4060"/>
    <cellStyle name="40% - Акцент1 2 17 2 2" xfId="4061"/>
    <cellStyle name="40% - Акцент1 2 17 2 2 2" xfId="4062"/>
    <cellStyle name="40% - Акцент1 2 17 2 3" xfId="4063"/>
    <cellStyle name="40% - Акцент1 2 17 3" xfId="4064"/>
    <cellStyle name="40% - Акцент1 2 17 3 2" xfId="4065"/>
    <cellStyle name="40% - Акцент1 2 17 4" xfId="4066"/>
    <cellStyle name="40% - Акцент1 2 18" xfId="4067"/>
    <cellStyle name="40% - Акцент1 2 18 2" xfId="4068"/>
    <cellStyle name="40% - Акцент1 2 18 2 2" xfId="4069"/>
    <cellStyle name="40% - Акцент1 2 18 2 2 2" xfId="4070"/>
    <cellStyle name="40% - Акцент1 2 18 2 3" xfId="4071"/>
    <cellStyle name="40% - Акцент1 2 18 3" xfId="4072"/>
    <cellStyle name="40% - Акцент1 2 18 3 2" xfId="4073"/>
    <cellStyle name="40% - Акцент1 2 18 4" xfId="4074"/>
    <cellStyle name="40% - Акцент1 2 19" xfId="4075"/>
    <cellStyle name="40% - Акцент1 2 19 2" xfId="4076"/>
    <cellStyle name="40% - Акцент1 2 19 2 2" xfId="4077"/>
    <cellStyle name="40% - Акцент1 2 19 2 2 2" xfId="4078"/>
    <cellStyle name="40% - Акцент1 2 19 2 3" xfId="4079"/>
    <cellStyle name="40% - Акцент1 2 19 3" xfId="4080"/>
    <cellStyle name="40% - Акцент1 2 19 3 2" xfId="4081"/>
    <cellStyle name="40% - Акцент1 2 19 4" xfId="4082"/>
    <cellStyle name="40% - Акцент1 2 2" xfId="4083"/>
    <cellStyle name="40% - Акцент1 2 2 2" xfId="4084"/>
    <cellStyle name="40% - Акцент1 2 2 3" xfId="4085"/>
    <cellStyle name="40% - Акцент1 2 20" xfId="4086"/>
    <cellStyle name="40% - Акцент1 2 20 2" xfId="4087"/>
    <cellStyle name="40% - Акцент1 2 20 2 2" xfId="4088"/>
    <cellStyle name="40% - Акцент1 2 20 2 2 2" xfId="4089"/>
    <cellStyle name="40% - Акцент1 2 20 2 3" xfId="4090"/>
    <cellStyle name="40% - Акцент1 2 20 3" xfId="4091"/>
    <cellStyle name="40% - Акцент1 2 20 3 2" xfId="4092"/>
    <cellStyle name="40% - Акцент1 2 20 4" xfId="4093"/>
    <cellStyle name="40% - Акцент1 2 21" xfId="4094"/>
    <cellStyle name="40% - Акцент1 2 21 2" xfId="4095"/>
    <cellStyle name="40% - Акцент1 2 21 2 2" xfId="4096"/>
    <cellStyle name="40% - Акцент1 2 21 2 2 2" xfId="4097"/>
    <cellStyle name="40% - Акцент1 2 21 2 3" xfId="4098"/>
    <cellStyle name="40% - Акцент1 2 21 3" xfId="4099"/>
    <cellStyle name="40% - Акцент1 2 21 3 2" xfId="4100"/>
    <cellStyle name="40% - Акцент1 2 21 4" xfId="4101"/>
    <cellStyle name="40% - Акцент1 2 22" xfId="4102"/>
    <cellStyle name="40% - Акцент1 2 22 2" xfId="4103"/>
    <cellStyle name="40% - Акцент1 2 22 2 2" xfId="4104"/>
    <cellStyle name="40% - Акцент1 2 22 2 2 2" xfId="4105"/>
    <cellStyle name="40% - Акцент1 2 22 2 3" xfId="4106"/>
    <cellStyle name="40% - Акцент1 2 22 3" xfId="4107"/>
    <cellStyle name="40% - Акцент1 2 22 3 2" xfId="4108"/>
    <cellStyle name="40% - Акцент1 2 22 4" xfId="4109"/>
    <cellStyle name="40% - Акцент1 2 23" xfId="4110"/>
    <cellStyle name="40% - Акцент1 2 23 2" xfId="4111"/>
    <cellStyle name="40% - Акцент1 2 23 2 2" xfId="4112"/>
    <cellStyle name="40% - Акцент1 2 23 2 2 2" xfId="4113"/>
    <cellStyle name="40% - Акцент1 2 23 2 3" xfId="4114"/>
    <cellStyle name="40% - Акцент1 2 23 3" xfId="4115"/>
    <cellStyle name="40% - Акцент1 2 23 3 2" xfId="4116"/>
    <cellStyle name="40% - Акцент1 2 23 4" xfId="4117"/>
    <cellStyle name="40% - Акцент1 2 24" xfId="4118"/>
    <cellStyle name="40% - Акцент1 2 24 2" xfId="4119"/>
    <cellStyle name="40% - Акцент1 2 24 2 2" xfId="4120"/>
    <cellStyle name="40% - Акцент1 2 24 2 2 2" xfId="4121"/>
    <cellStyle name="40% - Акцент1 2 24 2 3" xfId="4122"/>
    <cellStyle name="40% - Акцент1 2 24 3" xfId="4123"/>
    <cellStyle name="40% - Акцент1 2 24 3 2" xfId="4124"/>
    <cellStyle name="40% - Акцент1 2 24 4" xfId="4125"/>
    <cellStyle name="40% - Акцент1 2 25" xfId="4126"/>
    <cellStyle name="40% - Акцент1 2 26" xfId="4127"/>
    <cellStyle name="40% - Акцент1 2 27" xfId="4128"/>
    <cellStyle name="40% - Акцент1 2 3" xfId="4129"/>
    <cellStyle name="40% - Акцент1 2 3 2" xfId="4130"/>
    <cellStyle name="40% - Акцент1 2 3 2 2" xfId="4131"/>
    <cellStyle name="40% - Акцент1 2 3 2 2 2" xfId="4132"/>
    <cellStyle name="40% - Акцент1 2 3 2 3" xfId="4133"/>
    <cellStyle name="40% - Акцент1 2 3 3" xfId="4134"/>
    <cellStyle name="40% - Акцент1 2 3 3 2" xfId="4135"/>
    <cellStyle name="40% - Акцент1 2 3 4" xfId="4136"/>
    <cellStyle name="40% - Акцент1 2 3 5" xfId="4137"/>
    <cellStyle name="40% - Акцент1 2 4" xfId="4138"/>
    <cellStyle name="40% - Акцент1 2 4 2" xfId="4139"/>
    <cellStyle name="40% - Акцент1 2 4 2 2" xfId="4140"/>
    <cellStyle name="40% - Акцент1 2 4 2 2 2" xfId="4141"/>
    <cellStyle name="40% - Акцент1 2 4 2 3" xfId="4142"/>
    <cellStyle name="40% - Акцент1 2 4 3" xfId="4143"/>
    <cellStyle name="40% - Акцент1 2 4 3 2" xfId="4144"/>
    <cellStyle name="40% - Акцент1 2 4 4" xfId="4145"/>
    <cellStyle name="40% - Акцент1 2 4 5" xfId="4146"/>
    <cellStyle name="40% - Акцент1 2 5" xfId="4147"/>
    <cellStyle name="40% - Акцент1 2 5 2" xfId="4148"/>
    <cellStyle name="40% - Акцент1 2 5 2 2" xfId="4149"/>
    <cellStyle name="40% - Акцент1 2 5 2 2 2" xfId="4150"/>
    <cellStyle name="40% - Акцент1 2 5 2 3" xfId="4151"/>
    <cellStyle name="40% - Акцент1 2 5 3" xfId="4152"/>
    <cellStyle name="40% - Акцент1 2 5 3 2" xfId="4153"/>
    <cellStyle name="40% - Акцент1 2 5 4" xfId="4154"/>
    <cellStyle name="40% - Акцент1 2 5 5" xfId="4155"/>
    <cellStyle name="40% - Акцент1 2 6" xfId="4156"/>
    <cellStyle name="40% - Акцент1 2 6 2" xfId="4157"/>
    <cellStyle name="40% - Акцент1 2 6 2 2" xfId="4158"/>
    <cellStyle name="40% - Акцент1 2 6 2 2 2" xfId="4159"/>
    <cellStyle name="40% - Акцент1 2 6 2 3" xfId="4160"/>
    <cellStyle name="40% - Акцент1 2 6 3" xfId="4161"/>
    <cellStyle name="40% - Акцент1 2 6 3 2" xfId="4162"/>
    <cellStyle name="40% - Акцент1 2 6 4" xfId="4163"/>
    <cellStyle name="40% - Акцент1 2 7" xfId="4164"/>
    <cellStyle name="40% - Акцент1 2 7 2" xfId="4165"/>
    <cellStyle name="40% - Акцент1 2 7 2 2" xfId="4166"/>
    <cellStyle name="40% - Акцент1 2 7 2 2 2" xfId="4167"/>
    <cellStyle name="40% - Акцент1 2 7 2 3" xfId="4168"/>
    <cellStyle name="40% - Акцент1 2 7 3" xfId="4169"/>
    <cellStyle name="40% - Акцент1 2 7 3 2" xfId="4170"/>
    <cellStyle name="40% - Акцент1 2 7 4" xfId="4171"/>
    <cellStyle name="40% - Акцент1 2 8" xfId="4172"/>
    <cellStyle name="40% - Акцент1 2 8 2" xfId="4173"/>
    <cellStyle name="40% - Акцент1 2 8 2 2" xfId="4174"/>
    <cellStyle name="40% - Акцент1 2 8 2 2 2" xfId="4175"/>
    <cellStyle name="40% - Акцент1 2 8 2 3" xfId="4176"/>
    <cellStyle name="40% - Акцент1 2 8 3" xfId="4177"/>
    <cellStyle name="40% - Акцент1 2 8 3 2" xfId="4178"/>
    <cellStyle name="40% - Акцент1 2 8 4" xfId="4179"/>
    <cellStyle name="40% - Акцент1 2 9" xfId="4180"/>
    <cellStyle name="40% - Акцент1 2 9 2" xfId="4181"/>
    <cellStyle name="40% - Акцент1 2 9 2 2" xfId="4182"/>
    <cellStyle name="40% - Акцент1 2 9 2 2 2" xfId="4183"/>
    <cellStyle name="40% - Акцент1 2 9 2 3" xfId="4184"/>
    <cellStyle name="40% - Акцент1 2 9 3" xfId="4185"/>
    <cellStyle name="40% - Акцент1 2 9 3 2" xfId="4186"/>
    <cellStyle name="40% - Акцент1 2 9 4" xfId="4187"/>
    <cellStyle name="40% - Акцент1 20" xfId="4188"/>
    <cellStyle name="40% - Акцент1 3" xfId="4189"/>
    <cellStyle name="40% - Акцент1 3 10" xfId="4190"/>
    <cellStyle name="40% - Акцент1 3 10 2" xfId="4191"/>
    <cellStyle name="40% - Акцент1 3 10 2 2" xfId="4192"/>
    <cellStyle name="40% - Акцент1 3 10 2 2 2" xfId="4193"/>
    <cellStyle name="40% - Акцент1 3 10 2 3" xfId="4194"/>
    <cellStyle name="40% - Акцент1 3 10 3" xfId="4195"/>
    <cellStyle name="40% - Акцент1 3 10 3 2" xfId="4196"/>
    <cellStyle name="40% - Акцент1 3 10 4" xfId="4197"/>
    <cellStyle name="40% - Акцент1 3 11" xfId="4198"/>
    <cellStyle name="40% - Акцент1 3 11 2" xfId="4199"/>
    <cellStyle name="40% - Акцент1 3 11 2 2" xfId="4200"/>
    <cellStyle name="40% - Акцент1 3 11 2 2 2" xfId="4201"/>
    <cellStyle name="40% - Акцент1 3 11 2 3" xfId="4202"/>
    <cellStyle name="40% - Акцент1 3 11 3" xfId="4203"/>
    <cellStyle name="40% - Акцент1 3 11 3 2" xfId="4204"/>
    <cellStyle name="40% - Акцент1 3 11 4" xfId="4205"/>
    <cellStyle name="40% - Акцент1 3 12" xfId="4206"/>
    <cellStyle name="40% - Акцент1 3 12 2" xfId="4207"/>
    <cellStyle name="40% - Акцент1 3 12 2 2" xfId="4208"/>
    <cellStyle name="40% - Акцент1 3 12 2 2 2" xfId="4209"/>
    <cellStyle name="40% - Акцент1 3 12 2 3" xfId="4210"/>
    <cellStyle name="40% - Акцент1 3 12 3" xfId="4211"/>
    <cellStyle name="40% - Акцент1 3 12 3 2" xfId="4212"/>
    <cellStyle name="40% - Акцент1 3 12 4" xfId="4213"/>
    <cellStyle name="40% - Акцент1 3 13" xfId="4214"/>
    <cellStyle name="40% - Акцент1 3 13 2" xfId="4215"/>
    <cellStyle name="40% - Акцент1 3 13 2 2" xfId="4216"/>
    <cellStyle name="40% - Акцент1 3 13 2 2 2" xfId="4217"/>
    <cellStyle name="40% - Акцент1 3 13 2 3" xfId="4218"/>
    <cellStyle name="40% - Акцент1 3 13 3" xfId="4219"/>
    <cellStyle name="40% - Акцент1 3 13 3 2" xfId="4220"/>
    <cellStyle name="40% - Акцент1 3 13 4" xfId="4221"/>
    <cellStyle name="40% - Акцент1 3 14" xfId="4222"/>
    <cellStyle name="40% - Акцент1 3 14 2" xfId="4223"/>
    <cellStyle name="40% - Акцент1 3 14 2 2" xfId="4224"/>
    <cellStyle name="40% - Акцент1 3 14 2 2 2" xfId="4225"/>
    <cellStyle name="40% - Акцент1 3 14 2 3" xfId="4226"/>
    <cellStyle name="40% - Акцент1 3 14 3" xfId="4227"/>
    <cellStyle name="40% - Акцент1 3 14 3 2" xfId="4228"/>
    <cellStyle name="40% - Акцент1 3 14 4" xfId="4229"/>
    <cellStyle name="40% - Акцент1 3 15" xfId="4230"/>
    <cellStyle name="40% - Акцент1 3 15 2" xfId="4231"/>
    <cellStyle name="40% - Акцент1 3 15 2 2" xfId="4232"/>
    <cellStyle name="40% - Акцент1 3 15 2 2 2" xfId="4233"/>
    <cellStyle name="40% - Акцент1 3 15 2 3" xfId="4234"/>
    <cellStyle name="40% - Акцент1 3 15 3" xfId="4235"/>
    <cellStyle name="40% - Акцент1 3 15 3 2" xfId="4236"/>
    <cellStyle name="40% - Акцент1 3 15 4" xfId="4237"/>
    <cellStyle name="40% - Акцент1 3 16" xfId="4238"/>
    <cellStyle name="40% - Акцент1 3 16 2" xfId="4239"/>
    <cellStyle name="40% - Акцент1 3 16 2 2" xfId="4240"/>
    <cellStyle name="40% - Акцент1 3 16 2 2 2" xfId="4241"/>
    <cellStyle name="40% - Акцент1 3 16 2 3" xfId="4242"/>
    <cellStyle name="40% - Акцент1 3 16 3" xfId="4243"/>
    <cellStyle name="40% - Акцент1 3 16 3 2" xfId="4244"/>
    <cellStyle name="40% - Акцент1 3 16 4" xfId="4245"/>
    <cellStyle name="40% - Акцент1 3 17" xfId="4246"/>
    <cellStyle name="40% - Акцент1 3 17 2" xfId="4247"/>
    <cellStyle name="40% - Акцент1 3 17 2 2" xfId="4248"/>
    <cellStyle name="40% - Акцент1 3 17 2 2 2" xfId="4249"/>
    <cellStyle name="40% - Акцент1 3 17 2 3" xfId="4250"/>
    <cellStyle name="40% - Акцент1 3 17 3" xfId="4251"/>
    <cellStyle name="40% - Акцент1 3 17 3 2" xfId="4252"/>
    <cellStyle name="40% - Акцент1 3 17 4" xfId="4253"/>
    <cellStyle name="40% - Акцент1 3 18" xfId="4254"/>
    <cellStyle name="40% - Акцент1 3 18 2" xfId="4255"/>
    <cellStyle name="40% - Акцент1 3 18 2 2" xfId="4256"/>
    <cellStyle name="40% - Акцент1 3 18 2 2 2" xfId="4257"/>
    <cellStyle name="40% - Акцент1 3 18 2 3" xfId="4258"/>
    <cellStyle name="40% - Акцент1 3 18 3" xfId="4259"/>
    <cellStyle name="40% - Акцент1 3 18 3 2" xfId="4260"/>
    <cellStyle name="40% - Акцент1 3 18 4" xfId="4261"/>
    <cellStyle name="40% - Акцент1 3 19" xfId="4262"/>
    <cellStyle name="40% - Акцент1 3 19 2" xfId="4263"/>
    <cellStyle name="40% - Акцент1 3 19 2 2" xfId="4264"/>
    <cellStyle name="40% - Акцент1 3 19 2 2 2" xfId="4265"/>
    <cellStyle name="40% - Акцент1 3 19 2 3" xfId="4266"/>
    <cellStyle name="40% - Акцент1 3 19 3" xfId="4267"/>
    <cellStyle name="40% - Акцент1 3 19 3 2" xfId="4268"/>
    <cellStyle name="40% - Акцент1 3 19 4" xfId="4269"/>
    <cellStyle name="40% - Акцент1 3 2" xfId="4270"/>
    <cellStyle name="40% - Акцент1 3 2 2" xfId="4271"/>
    <cellStyle name="40% - Акцент1 3 20" xfId="4272"/>
    <cellStyle name="40% - Акцент1 3 20 2" xfId="4273"/>
    <cellStyle name="40% - Акцент1 3 20 2 2" xfId="4274"/>
    <cellStyle name="40% - Акцент1 3 20 2 2 2" xfId="4275"/>
    <cellStyle name="40% - Акцент1 3 20 2 3" xfId="4276"/>
    <cellStyle name="40% - Акцент1 3 20 3" xfId="4277"/>
    <cellStyle name="40% - Акцент1 3 20 3 2" xfId="4278"/>
    <cellStyle name="40% - Акцент1 3 20 4" xfId="4279"/>
    <cellStyle name="40% - Акцент1 3 21" xfId="4280"/>
    <cellStyle name="40% - Акцент1 3 21 2" xfId="4281"/>
    <cellStyle name="40% - Акцент1 3 21 2 2" xfId="4282"/>
    <cellStyle name="40% - Акцент1 3 21 2 2 2" xfId="4283"/>
    <cellStyle name="40% - Акцент1 3 21 2 3" xfId="4284"/>
    <cellStyle name="40% - Акцент1 3 21 3" xfId="4285"/>
    <cellStyle name="40% - Акцент1 3 21 3 2" xfId="4286"/>
    <cellStyle name="40% - Акцент1 3 21 4" xfId="4287"/>
    <cellStyle name="40% - Акцент1 3 22" xfId="4288"/>
    <cellStyle name="40% - Акцент1 3 22 2" xfId="4289"/>
    <cellStyle name="40% - Акцент1 3 22 2 2" xfId="4290"/>
    <cellStyle name="40% - Акцент1 3 22 2 2 2" xfId="4291"/>
    <cellStyle name="40% - Акцент1 3 22 2 3" xfId="4292"/>
    <cellStyle name="40% - Акцент1 3 22 3" xfId="4293"/>
    <cellStyle name="40% - Акцент1 3 22 3 2" xfId="4294"/>
    <cellStyle name="40% - Акцент1 3 22 4" xfId="4295"/>
    <cellStyle name="40% - Акцент1 3 23" xfId="4296"/>
    <cellStyle name="40% - Акцент1 3 23 2" xfId="4297"/>
    <cellStyle name="40% - Акцент1 3 23 2 2" xfId="4298"/>
    <cellStyle name="40% - Акцент1 3 23 2 2 2" xfId="4299"/>
    <cellStyle name="40% - Акцент1 3 23 2 3" xfId="4300"/>
    <cellStyle name="40% - Акцент1 3 23 3" xfId="4301"/>
    <cellStyle name="40% - Акцент1 3 23 3 2" xfId="4302"/>
    <cellStyle name="40% - Акцент1 3 23 4" xfId="4303"/>
    <cellStyle name="40% - Акцент1 3 24" xfId="4304"/>
    <cellStyle name="40% - Акцент1 3 24 2" xfId="4305"/>
    <cellStyle name="40% - Акцент1 3 24 2 2" xfId="4306"/>
    <cellStyle name="40% - Акцент1 3 24 2 2 2" xfId="4307"/>
    <cellStyle name="40% - Акцент1 3 24 2 3" xfId="4308"/>
    <cellStyle name="40% - Акцент1 3 24 3" xfId="4309"/>
    <cellStyle name="40% - Акцент1 3 24 3 2" xfId="4310"/>
    <cellStyle name="40% - Акцент1 3 24 4" xfId="4311"/>
    <cellStyle name="40% - Акцент1 3 25" xfId="4312"/>
    <cellStyle name="40% - Акцент1 3 3" xfId="4313"/>
    <cellStyle name="40% - Акцент1 3 3 2" xfId="4314"/>
    <cellStyle name="40% - Акцент1 3 3 2 2" xfId="4315"/>
    <cellStyle name="40% - Акцент1 3 3 2 2 2" xfId="4316"/>
    <cellStyle name="40% - Акцент1 3 3 2 3" xfId="4317"/>
    <cellStyle name="40% - Акцент1 3 3 3" xfId="4318"/>
    <cellStyle name="40% - Акцент1 3 3 3 2" xfId="4319"/>
    <cellStyle name="40% - Акцент1 3 3 4" xfId="4320"/>
    <cellStyle name="40% - Акцент1 3 4" xfId="4321"/>
    <cellStyle name="40% - Акцент1 3 4 2" xfId="4322"/>
    <cellStyle name="40% - Акцент1 3 4 2 2" xfId="4323"/>
    <cellStyle name="40% - Акцент1 3 4 2 2 2" xfId="4324"/>
    <cellStyle name="40% - Акцент1 3 4 2 3" xfId="4325"/>
    <cellStyle name="40% - Акцент1 3 4 3" xfId="4326"/>
    <cellStyle name="40% - Акцент1 3 4 3 2" xfId="4327"/>
    <cellStyle name="40% - Акцент1 3 4 4" xfId="4328"/>
    <cellStyle name="40% - Акцент1 3 5" xfId="4329"/>
    <cellStyle name="40% - Акцент1 3 5 2" xfId="4330"/>
    <cellStyle name="40% - Акцент1 3 5 2 2" xfId="4331"/>
    <cellStyle name="40% - Акцент1 3 5 2 2 2" xfId="4332"/>
    <cellStyle name="40% - Акцент1 3 5 2 3" xfId="4333"/>
    <cellStyle name="40% - Акцент1 3 5 3" xfId="4334"/>
    <cellStyle name="40% - Акцент1 3 5 3 2" xfId="4335"/>
    <cellStyle name="40% - Акцент1 3 5 4" xfId="4336"/>
    <cellStyle name="40% - Акцент1 3 6" xfId="4337"/>
    <cellStyle name="40% - Акцент1 3 6 2" xfId="4338"/>
    <cellStyle name="40% - Акцент1 3 6 2 2" xfId="4339"/>
    <cellStyle name="40% - Акцент1 3 6 2 2 2" xfId="4340"/>
    <cellStyle name="40% - Акцент1 3 6 2 3" xfId="4341"/>
    <cellStyle name="40% - Акцент1 3 6 3" xfId="4342"/>
    <cellStyle name="40% - Акцент1 3 6 3 2" xfId="4343"/>
    <cellStyle name="40% - Акцент1 3 6 4" xfId="4344"/>
    <cellStyle name="40% - Акцент1 3 7" xfId="4345"/>
    <cellStyle name="40% - Акцент1 3 7 2" xfId="4346"/>
    <cellStyle name="40% - Акцент1 3 7 2 2" xfId="4347"/>
    <cellStyle name="40% - Акцент1 3 7 2 2 2" xfId="4348"/>
    <cellStyle name="40% - Акцент1 3 7 2 3" xfId="4349"/>
    <cellStyle name="40% - Акцент1 3 7 3" xfId="4350"/>
    <cellStyle name="40% - Акцент1 3 7 3 2" xfId="4351"/>
    <cellStyle name="40% - Акцент1 3 7 4" xfId="4352"/>
    <cellStyle name="40% - Акцент1 3 8" xfId="4353"/>
    <cellStyle name="40% - Акцент1 3 8 2" xfId="4354"/>
    <cellStyle name="40% - Акцент1 3 8 2 2" xfId="4355"/>
    <cellStyle name="40% - Акцент1 3 8 2 2 2" xfId="4356"/>
    <cellStyle name="40% - Акцент1 3 8 2 3" xfId="4357"/>
    <cellStyle name="40% - Акцент1 3 8 3" xfId="4358"/>
    <cellStyle name="40% - Акцент1 3 8 3 2" xfId="4359"/>
    <cellStyle name="40% - Акцент1 3 8 4" xfId="4360"/>
    <cellStyle name="40% - Акцент1 3 9" xfId="4361"/>
    <cellStyle name="40% - Акцент1 3 9 2" xfId="4362"/>
    <cellStyle name="40% - Акцент1 3 9 2 2" xfId="4363"/>
    <cellStyle name="40% - Акцент1 3 9 2 2 2" xfId="4364"/>
    <cellStyle name="40% - Акцент1 3 9 2 3" xfId="4365"/>
    <cellStyle name="40% - Акцент1 3 9 3" xfId="4366"/>
    <cellStyle name="40% - Акцент1 3 9 3 2" xfId="4367"/>
    <cellStyle name="40% - Акцент1 3 9 4" xfId="4368"/>
    <cellStyle name="40% - Акцент1 4" xfId="4369"/>
    <cellStyle name="40% - Акцент1 4 2" xfId="4370"/>
    <cellStyle name="40% - Акцент1 4 2 2" xfId="4371"/>
    <cellStyle name="40% - Акцент1 4 3" xfId="4372"/>
    <cellStyle name="40% - Акцент1 5" xfId="4373"/>
    <cellStyle name="40% - Акцент1 5 2" xfId="4374"/>
    <cellStyle name="40% - Акцент1 5 2 2" xfId="4375"/>
    <cellStyle name="40% - Акцент1 5 3" xfId="4376"/>
    <cellStyle name="40% - Акцент1 6" xfId="4377"/>
    <cellStyle name="40% - Акцент1 6 2" xfId="4378"/>
    <cellStyle name="40% - Акцент1 7" xfId="4379"/>
    <cellStyle name="40% - Акцент1 7 2" xfId="4380"/>
    <cellStyle name="40% - Акцент1 7 2 2" xfId="4381"/>
    <cellStyle name="40% - Акцент1 7 2 2 2" xfId="4382"/>
    <cellStyle name="40% - Акцент1 7 2 3" xfId="4383"/>
    <cellStyle name="40% - Акцент1 7 3" xfId="4384"/>
    <cellStyle name="40% - Акцент1 7 3 2" xfId="4385"/>
    <cellStyle name="40% - Акцент1 7 4" xfId="4386"/>
    <cellStyle name="40% - Акцент1 8" xfId="4387"/>
    <cellStyle name="40% - Акцент1 8 2" xfId="4388"/>
    <cellStyle name="40% - Акцент1 8 2 2" xfId="4389"/>
    <cellStyle name="40% - Акцент1 8 2 2 2" xfId="4390"/>
    <cellStyle name="40% - Акцент1 8 2 3" xfId="4391"/>
    <cellStyle name="40% - Акцент1 8 3" xfId="4392"/>
    <cellStyle name="40% - Акцент1 8 3 2" xfId="4393"/>
    <cellStyle name="40% - Акцент1 8 4" xfId="4394"/>
    <cellStyle name="40% - Акцент1 9" xfId="4395"/>
    <cellStyle name="40% - Акцент1 9 2" xfId="4396"/>
    <cellStyle name="40% - Акцент1 9 2 2" xfId="4397"/>
    <cellStyle name="40% - Акцент1 9 2 2 2" xfId="4398"/>
    <cellStyle name="40% - Акцент1 9 2 3" xfId="4399"/>
    <cellStyle name="40% - Акцент1 9 3" xfId="4400"/>
    <cellStyle name="40% - Акцент1 9 3 2" xfId="4401"/>
    <cellStyle name="40% - Акцент1 9 4" xfId="4402"/>
    <cellStyle name="40% - Акцент2 10" xfId="4403"/>
    <cellStyle name="40% - Акцент2 10 2" xfId="4404"/>
    <cellStyle name="40% - Акцент2 10 2 2" xfId="4405"/>
    <cellStyle name="40% - Акцент2 10 2 2 2" xfId="4406"/>
    <cellStyle name="40% - Акцент2 10 2 3" xfId="4407"/>
    <cellStyle name="40% - Акцент2 10 3" xfId="4408"/>
    <cellStyle name="40% - Акцент2 10 3 2" xfId="4409"/>
    <cellStyle name="40% - Акцент2 10 4" xfId="4410"/>
    <cellStyle name="40% - Акцент2 11" xfId="4411"/>
    <cellStyle name="40% - Акцент2 11 2" xfId="4412"/>
    <cellStyle name="40% - Акцент2 11 2 2" xfId="4413"/>
    <cellStyle name="40% - Акцент2 11 2 2 2" xfId="4414"/>
    <cellStyle name="40% - Акцент2 11 2 3" xfId="4415"/>
    <cellStyle name="40% - Акцент2 11 3" xfId="4416"/>
    <cellStyle name="40% - Акцент2 11 3 2" xfId="4417"/>
    <cellStyle name="40% - Акцент2 11 4" xfId="4418"/>
    <cellStyle name="40% - Акцент2 12" xfId="4419"/>
    <cellStyle name="40% - Акцент2 12 2" xfId="4420"/>
    <cellStyle name="40% - Акцент2 12 2 2" xfId="4421"/>
    <cellStyle name="40% - Акцент2 12 2 2 2" xfId="4422"/>
    <cellStyle name="40% - Акцент2 12 2 3" xfId="4423"/>
    <cellStyle name="40% - Акцент2 12 3" xfId="4424"/>
    <cellStyle name="40% - Акцент2 12 3 2" xfId="4425"/>
    <cellStyle name="40% - Акцент2 12 4" xfId="4426"/>
    <cellStyle name="40% - Акцент2 13" xfId="4427"/>
    <cellStyle name="40% - Акцент2 13 2" xfId="4428"/>
    <cellStyle name="40% - Акцент2 13 2 2" xfId="4429"/>
    <cellStyle name="40% - Акцент2 13 2 2 2" xfId="4430"/>
    <cellStyle name="40% - Акцент2 13 2 3" xfId="4431"/>
    <cellStyle name="40% - Акцент2 13 3" xfId="4432"/>
    <cellStyle name="40% - Акцент2 13 3 2" xfId="4433"/>
    <cellStyle name="40% - Акцент2 13 4" xfId="4434"/>
    <cellStyle name="40% - Акцент2 14" xfId="4435"/>
    <cellStyle name="40% - Акцент2 14 2" xfId="4436"/>
    <cellStyle name="40% - Акцент2 14 2 2" xfId="4437"/>
    <cellStyle name="40% - Акцент2 14 2 2 2" xfId="4438"/>
    <cellStyle name="40% - Акцент2 14 2 3" xfId="4439"/>
    <cellStyle name="40% - Акцент2 14 3" xfId="4440"/>
    <cellStyle name="40% - Акцент2 14 3 2" xfId="4441"/>
    <cellStyle name="40% - Акцент2 14 4" xfId="4442"/>
    <cellStyle name="40% - Акцент2 15" xfId="4443"/>
    <cellStyle name="40% - Акцент2 15 2" xfId="4444"/>
    <cellStyle name="40% - Акцент2 15 2 2" xfId="4445"/>
    <cellStyle name="40% - Акцент2 15 2 2 2" xfId="4446"/>
    <cellStyle name="40% - Акцент2 15 2 3" xfId="4447"/>
    <cellStyle name="40% - Акцент2 15 3" xfId="4448"/>
    <cellStyle name="40% - Акцент2 15 3 2" xfId="4449"/>
    <cellStyle name="40% - Акцент2 15 4" xfId="4450"/>
    <cellStyle name="40% - Акцент2 16" xfId="4451"/>
    <cellStyle name="40% - Акцент2 16 2" xfId="4452"/>
    <cellStyle name="40% - Акцент2 16 2 2" xfId="4453"/>
    <cellStyle name="40% - Акцент2 16 2 2 2" xfId="4454"/>
    <cellStyle name="40% - Акцент2 16 2 3" xfId="4455"/>
    <cellStyle name="40% - Акцент2 16 3" xfId="4456"/>
    <cellStyle name="40% - Акцент2 16 3 2" xfId="4457"/>
    <cellStyle name="40% - Акцент2 16 4" xfId="4458"/>
    <cellStyle name="40% - Акцент2 17" xfId="4459"/>
    <cellStyle name="40% - Акцент2 17 2" xfId="4460"/>
    <cellStyle name="40% - Акцент2 17 2 2" xfId="4461"/>
    <cellStyle name="40% - Акцент2 17 2 2 2" xfId="4462"/>
    <cellStyle name="40% - Акцент2 17 2 3" xfId="4463"/>
    <cellStyle name="40% - Акцент2 17 3" xfId="4464"/>
    <cellStyle name="40% - Акцент2 17 3 2" xfId="4465"/>
    <cellStyle name="40% - Акцент2 17 4" xfId="4466"/>
    <cellStyle name="40% - Акцент2 18" xfId="4467"/>
    <cellStyle name="40% - Акцент2 18 2" xfId="4468"/>
    <cellStyle name="40% - Акцент2 18 2 2" xfId="4469"/>
    <cellStyle name="40% - Акцент2 18 3" xfId="4470"/>
    <cellStyle name="40% - Акцент2 19" xfId="4471"/>
    <cellStyle name="40% - Акцент2 19 2" xfId="4472"/>
    <cellStyle name="40% - Акцент2 2" xfId="4473"/>
    <cellStyle name="40% - Акцент2 2 10" xfId="4474"/>
    <cellStyle name="40% - Акцент2 2 10 2" xfId="4475"/>
    <cellStyle name="40% - Акцент2 2 10 2 2" xfId="4476"/>
    <cellStyle name="40% - Акцент2 2 10 2 2 2" xfId="4477"/>
    <cellStyle name="40% - Акцент2 2 10 2 3" xfId="4478"/>
    <cellStyle name="40% - Акцент2 2 10 3" xfId="4479"/>
    <cellStyle name="40% - Акцент2 2 10 3 2" xfId="4480"/>
    <cellStyle name="40% - Акцент2 2 10 4" xfId="4481"/>
    <cellStyle name="40% - Акцент2 2 11" xfId="4482"/>
    <cellStyle name="40% - Акцент2 2 11 2" xfId="4483"/>
    <cellStyle name="40% - Акцент2 2 11 2 2" xfId="4484"/>
    <cellStyle name="40% - Акцент2 2 11 2 2 2" xfId="4485"/>
    <cellStyle name="40% - Акцент2 2 11 2 3" xfId="4486"/>
    <cellStyle name="40% - Акцент2 2 11 3" xfId="4487"/>
    <cellStyle name="40% - Акцент2 2 11 3 2" xfId="4488"/>
    <cellStyle name="40% - Акцент2 2 11 4" xfId="4489"/>
    <cellStyle name="40% - Акцент2 2 12" xfId="4490"/>
    <cellStyle name="40% - Акцент2 2 12 2" xfId="4491"/>
    <cellStyle name="40% - Акцент2 2 12 2 2" xfId="4492"/>
    <cellStyle name="40% - Акцент2 2 12 2 2 2" xfId="4493"/>
    <cellStyle name="40% - Акцент2 2 12 2 3" xfId="4494"/>
    <cellStyle name="40% - Акцент2 2 12 3" xfId="4495"/>
    <cellStyle name="40% - Акцент2 2 12 3 2" xfId="4496"/>
    <cellStyle name="40% - Акцент2 2 12 4" xfId="4497"/>
    <cellStyle name="40% - Акцент2 2 13" xfId="4498"/>
    <cellStyle name="40% - Акцент2 2 13 2" xfId="4499"/>
    <cellStyle name="40% - Акцент2 2 13 2 2" xfId="4500"/>
    <cellStyle name="40% - Акцент2 2 13 2 2 2" xfId="4501"/>
    <cellStyle name="40% - Акцент2 2 13 2 3" xfId="4502"/>
    <cellStyle name="40% - Акцент2 2 13 3" xfId="4503"/>
    <cellStyle name="40% - Акцент2 2 13 3 2" xfId="4504"/>
    <cellStyle name="40% - Акцент2 2 13 4" xfId="4505"/>
    <cellStyle name="40% - Акцент2 2 14" xfId="4506"/>
    <cellStyle name="40% - Акцент2 2 14 2" xfId="4507"/>
    <cellStyle name="40% - Акцент2 2 14 2 2" xfId="4508"/>
    <cellStyle name="40% - Акцент2 2 14 2 2 2" xfId="4509"/>
    <cellStyle name="40% - Акцент2 2 14 2 3" xfId="4510"/>
    <cellStyle name="40% - Акцент2 2 14 3" xfId="4511"/>
    <cellStyle name="40% - Акцент2 2 14 3 2" xfId="4512"/>
    <cellStyle name="40% - Акцент2 2 14 4" xfId="4513"/>
    <cellStyle name="40% - Акцент2 2 15" xfId="4514"/>
    <cellStyle name="40% - Акцент2 2 15 2" xfId="4515"/>
    <cellStyle name="40% - Акцент2 2 15 2 2" xfId="4516"/>
    <cellStyle name="40% - Акцент2 2 15 2 2 2" xfId="4517"/>
    <cellStyle name="40% - Акцент2 2 15 2 3" xfId="4518"/>
    <cellStyle name="40% - Акцент2 2 15 3" xfId="4519"/>
    <cellStyle name="40% - Акцент2 2 15 3 2" xfId="4520"/>
    <cellStyle name="40% - Акцент2 2 15 4" xfId="4521"/>
    <cellStyle name="40% - Акцент2 2 16" xfId="4522"/>
    <cellStyle name="40% - Акцент2 2 16 2" xfId="4523"/>
    <cellStyle name="40% - Акцент2 2 16 2 2" xfId="4524"/>
    <cellStyle name="40% - Акцент2 2 16 2 2 2" xfId="4525"/>
    <cellStyle name="40% - Акцент2 2 16 2 3" xfId="4526"/>
    <cellStyle name="40% - Акцент2 2 16 3" xfId="4527"/>
    <cellStyle name="40% - Акцент2 2 16 3 2" xfId="4528"/>
    <cellStyle name="40% - Акцент2 2 16 4" xfId="4529"/>
    <cellStyle name="40% - Акцент2 2 17" xfId="4530"/>
    <cellStyle name="40% - Акцент2 2 17 2" xfId="4531"/>
    <cellStyle name="40% - Акцент2 2 17 2 2" xfId="4532"/>
    <cellStyle name="40% - Акцент2 2 17 2 2 2" xfId="4533"/>
    <cellStyle name="40% - Акцент2 2 17 2 3" xfId="4534"/>
    <cellStyle name="40% - Акцент2 2 17 3" xfId="4535"/>
    <cellStyle name="40% - Акцент2 2 17 3 2" xfId="4536"/>
    <cellStyle name="40% - Акцент2 2 17 4" xfId="4537"/>
    <cellStyle name="40% - Акцент2 2 18" xfId="4538"/>
    <cellStyle name="40% - Акцент2 2 18 2" xfId="4539"/>
    <cellStyle name="40% - Акцент2 2 18 2 2" xfId="4540"/>
    <cellStyle name="40% - Акцент2 2 18 2 2 2" xfId="4541"/>
    <cellStyle name="40% - Акцент2 2 18 2 3" xfId="4542"/>
    <cellStyle name="40% - Акцент2 2 18 3" xfId="4543"/>
    <cellStyle name="40% - Акцент2 2 18 3 2" xfId="4544"/>
    <cellStyle name="40% - Акцент2 2 18 4" xfId="4545"/>
    <cellStyle name="40% - Акцент2 2 19" xfId="4546"/>
    <cellStyle name="40% - Акцент2 2 19 2" xfId="4547"/>
    <cellStyle name="40% - Акцент2 2 19 2 2" xfId="4548"/>
    <cellStyle name="40% - Акцент2 2 19 2 2 2" xfId="4549"/>
    <cellStyle name="40% - Акцент2 2 19 2 3" xfId="4550"/>
    <cellStyle name="40% - Акцент2 2 19 3" xfId="4551"/>
    <cellStyle name="40% - Акцент2 2 19 3 2" xfId="4552"/>
    <cellStyle name="40% - Акцент2 2 19 4" xfId="4553"/>
    <cellStyle name="40% - Акцент2 2 2" xfId="4554"/>
    <cellStyle name="40% - Акцент2 2 2 2" xfId="4555"/>
    <cellStyle name="40% - Акцент2 2 2 3" xfId="4556"/>
    <cellStyle name="40% - Акцент2 2 20" xfId="4557"/>
    <cellStyle name="40% - Акцент2 2 20 2" xfId="4558"/>
    <cellStyle name="40% - Акцент2 2 20 2 2" xfId="4559"/>
    <cellStyle name="40% - Акцент2 2 20 2 2 2" xfId="4560"/>
    <cellStyle name="40% - Акцент2 2 20 2 3" xfId="4561"/>
    <cellStyle name="40% - Акцент2 2 20 3" xfId="4562"/>
    <cellStyle name="40% - Акцент2 2 20 3 2" xfId="4563"/>
    <cellStyle name="40% - Акцент2 2 20 4" xfId="4564"/>
    <cellStyle name="40% - Акцент2 2 21" xfId="4565"/>
    <cellStyle name="40% - Акцент2 2 21 2" xfId="4566"/>
    <cellStyle name="40% - Акцент2 2 21 2 2" xfId="4567"/>
    <cellStyle name="40% - Акцент2 2 21 2 2 2" xfId="4568"/>
    <cellStyle name="40% - Акцент2 2 21 2 3" xfId="4569"/>
    <cellStyle name="40% - Акцент2 2 21 3" xfId="4570"/>
    <cellStyle name="40% - Акцент2 2 21 3 2" xfId="4571"/>
    <cellStyle name="40% - Акцент2 2 21 4" xfId="4572"/>
    <cellStyle name="40% - Акцент2 2 22" xfId="4573"/>
    <cellStyle name="40% - Акцент2 2 22 2" xfId="4574"/>
    <cellStyle name="40% - Акцент2 2 22 2 2" xfId="4575"/>
    <cellStyle name="40% - Акцент2 2 22 2 2 2" xfId="4576"/>
    <cellStyle name="40% - Акцент2 2 22 2 3" xfId="4577"/>
    <cellStyle name="40% - Акцент2 2 22 3" xfId="4578"/>
    <cellStyle name="40% - Акцент2 2 22 3 2" xfId="4579"/>
    <cellStyle name="40% - Акцент2 2 22 4" xfId="4580"/>
    <cellStyle name="40% - Акцент2 2 23" xfId="4581"/>
    <cellStyle name="40% - Акцент2 2 23 2" xfId="4582"/>
    <cellStyle name="40% - Акцент2 2 23 2 2" xfId="4583"/>
    <cellStyle name="40% - Акцент2 2 23 2 2 2" xfId="4584"/>
    <cellStyle name="40% - Акцент2 2 23 2 3" xfId="4585"/>
    <cellStyle name="40% - Акцент2 2 23 3" xfId="4586"/>
    <cellStyle name="40% - Акцент2 2 23 3 2" xfId="4587"/>
    <cellStyle name="40% - Акцент2 2 23 4" xfId="4588"/>
    <cellStyle name="40% - Акцент2 2 24" xfId="4589"/>
    <cellStyle name="40% - Акцент2 2 24 2" xfId="4590"/>
    <cellStyle name="40% - Акцент2 2 24 2 2" xfId="4591"/>
    <cellStyle name="40% - Акцент2 2 24 2 2 2" xfId="4592"/>
    <cellStyle name="40% - Акцент2 2 24 2 3" xfId="4593"/>
    <cellStyle name="40% - Акцент2 2 24 3" xfId="4594"/>
    <cellStyle name="40% - Акцент2 2 24 3 2" xfId="4595"/>
    <cellStyle name="40% - Акцент2 2 24 4" xfId="4596"/>
    <cellStyle name="40% - Акцент2 2 25" xfId="4597"/>
    <cellStyle name="40% - Акцент2 2 26" xfId="4598"/>
    <cellStyle name="40% - Акцент2 2 27" xfId="4599"/>
    <cellStyle name="40% - Акцент2 2 3" xfId="4600"/>
    <cellStyle name="40% - Акцент2 2 3 2" xfId="4601"/>
    <cellStyle name="40% - Акцент2 2 3 2 2" xfId="4602"/>
    <cellStyle name="40% - Акцент2 2 3 2 2 2" xfId="4603"/>
    <cellStyle name="40% - Акцент2 2 3 2 3" xfId="4604"/>
    <cellStyle name="40% - Акцент2 2 3 3" xfId="4605"/>
    <cellStyle name="40% - Акцент2 2 3 3 2" xfId="4606"/>
    <cellStyle name="40% - Акцент2 2 3 4" xfId="4607"/>
    <cellStyle name="40% - Акцент2 2 3 5" xfId="4608"/>
    <cellStyle name="40% - Акцент2 2 4" xfId="4609"/>
    <cellStyle name="40% - Акцент2 2 4 2" xfId="4610"/>
    <cellStyle name="40% - Акцент2 2 4 2 2" xfId="4611"/>
    <cellStyle name="40% - Акцент2 2 4 2 2 2" xfId="4612"/>
    <cellStyle name="40% - Акцент2 2 4 2 3" xfId="4613"/>
    <cellStyle name="40% - Акцент2 2 4 3" xfId="4614"/>
    <cellStyle name="40% - Акцент2 2 4 3 2" xfId="4615"/>
    <cellStyle name="40% - Акцент2 2 4 4" xfId="4616"/>
    <cellStyle name="40% - Акцент2 2 4 5" xfId="4617"/>
    <cellStyle name="40% - Акцент2 2 5" xfId="4618"/>
    <cellStyle name="40% - Акцент2 2 5 2" xfId="4619"/>
    <cellStyle name="40% - Акцент2 2 5 2 2" xfId="4620"/>
    <cellStyle name="40% - Акцент2 2 5 2 2 2" xfId="4621"/>
    <cellStyle name="40% - Акцент2 2 5 2 3" xfId="4622"/>
    <cellStyle name="40% - Акцент2 2 5 3" xfId="4623"/>
    <cellStyle name="40% - Акцент2 2 5 3 2" xfId="4624"/>
    <cellStyle name="40% - Акцент2 2 5 4" xfId="4625"/>
    <cellStyle name="40% - Акцент2 2 5 5" xfId="4626"/>
    <cellStyle name="40% - Акцент2 2 6" xfId="4627"/>
    <cellStyle name="40% - Акцент2 2 6 2" xfId="4628"/>
    <cellStyle name="40% - Акцент2 2 6 2 2" xfId="4629"/>
    <cellStyle name="40% - Акцент2 2 6 2 2 2" xfId="4630"/>
    <cellStyle name="40% - Акцент2 2 6 2 3" xfId="4631"/>
    <cellStyle name="40% - Акцент2 2 6 3" xfId="4632"/>
    <cellStyle name="40% - Акцент2 2 6 3 2" xfId="4633"/>
    <cellStyle name="40% - Акцент2 2 6 4" xfId="4634"/>
    <cellStyle name="40% - Акцент2 2 7" xfId="4635"/>
    <cellStyle name="40% - Акцент2 2 7 2" xfId="4636"/>
    <cellStyle name="40% - Акцент2 2 7 2 2" xfId="4637"/>
    <cellStyle name="40% - Акцент2 2 7 2 2 2" xfId="4638"/>
    <cellStyle name="40% - Акцент2 2 7 2 3" xfId="4639"/>
    <cellStyle name="40% - Акцент2 2 7 3" xfId="4640"/>
    <cellStyle name="40% - Акцент2 2 7 3 2" xfId="4641"/>
    <cellStyle name="40% - Акцент2 2 7 4" xfId="4642"/>
    <cellStyle name="40% - Акцент2 2 8" xfId="4643"/>
    <cellStyle name="40% - Акцент2 2 8 2" xfId="4644"/>
    <cellStyle name="40% - Акцент2 2 8 2 2" xfId="4645"/>
    <cellStyle name="40% - Акцент2 2 8 2 2 2" xfId="4646"/>
    <cellStyle name="40% - Акцент2 2 8 2 3" xfId="4647"/>
    <cellStyle name="40% - Акцент2 2 8 3" xfId="4648"/>
    <cellStyle name="40% - Акцент2 2 8 3 2" xfId="4649"/>
    <cellStyle name="40% - Акцент2 2 8 4" xfId="4650"/>
    <cellStyle name="40% - Акцент2 2 9" xfId="4651"/>
    <cellStyle name="40% - Акцент2 2 9 2" xfId="4652"/>
    <cellStyle name="40% - Акцент2 2 9 2 2" xfId="4653"/>
    <cellStyle name="40% - Акцент2 2 9 2 2 2" xfId="4654"/>
    <cellStyle name="40% - Акцент2 2 9 2 3" xfId="4655"/>
    <cellStyle name="40% - Акцент2 2 9 3" xfId="4656"/>
    <cellStyle name="40% - Акцент2 2 9 3 2" xfId="4657"/>
    <cellStyle name="40% - Акцент2 2 9 4" xfId="4658"/>
    <cellStyle name="40% - Акцент2 20" xfId="4659"/>
    <cellStyle name="40% - Акцент2 3" xfId="4660"/>
    <cellStyle name="40% - Акцент2 3 10" xfId="4661"/>
    <cellStyle name="40% - Акцент2 3 10 2" xfId="4662"/>
    <cellStyle name="40% - Акцент2 3 10 2 2" xfId="4663"/>
    <cellStyle name="40% - Акцент2 3 10 2 2 2" xfId="4664"/>
    <cellStyle name="40% - Акцент2 3 10 2 3" xfId="4665"/>
    <cellStyle name="40% - Акцент2 3 10 3" xfId="4666"/>
    <cellStyle name="40% - Акцент2 3 10 3 2" xfId="4667"/>
    <cellStyle name="40% - Акцент2 3 10 4" xfId="4668"/>
    <cellStyle name="40% - Акцент2 3 11" xfId="4669"/>
    <cellStyle name="40% - Акцент2 3 11 2" xfId="4670"/>
    <cellStyle name="40% - Акцент2 3 11 2 2" xfId="4671"/>
    <cellStyle name="40% - Акцент2 3 11 2 2 2" xfId="4672"/>
    <cellStyle name="40% - Акцент2 3 11 2 3" xfId="4673"/>
    <cellStyle name="40% - Акцент2 3 11 3" xfId="4674"/>
    <cellStyle name="40% - Акцент2 3 11 3 2" xfId="4675"/>
    <cellStyle name="40% - Акцент2 3 11 4" xfId="4676"/>
    <cellStyle name="40% - Акцент2 3 12" xfId="4677"/>
    <cellStyle name="40% - Акцент2 3 12 2" xfId="4678"/>
    <cellStyle name="40% - Акцент2 3 12 2 2" xfId="4679"/>
    <cellStyle name="40% - Акцент2 3 12 2 2 2" xfId="4680"/>
    <cellStyle name="40% - Акцент2 3 12 2 3" xfId="4681"/>
    <cellStyle name="40% - Акцент2 3 12 3" xfId="4682"/>
    <cellStyle name="40% - Акцент2 3 12 3 2" xfId="4683"/>
    <cellStyle name="40% - Акцент2 3 12 4" xfId="4684"/>
    <cellStyle name="40% - Акцент2 3 13" xfId="4685"/>
    <cellStyle name="40% - Акцент2 3 13 2" xfId="4686"/>
    <cellStyle name="40% - Акцент2 3 13 2 2" xfId="4687"/>
    <cellStyle name="40% - Акцент2 3 13 2 2 2" xfId="4688"/>
    <cellStyle name="40% - Акцент2 3 13 2 3" xfId="4689"/>
    <cellStyle name="40% - Акцент2 3 13 3" xfId="4690"/>
    <cellStyle name="40% - Акцент2 3 13 3 2" xfId="4691"/>
    <cellStyle name="40% - Акцент2 3 13 4" xfId="4692"/>
    <cellStyle name="40% - Акцент2 3 14" xfId="4693"/>
    <cellStyle name="40% - Акцент2 3 14 2" xfId="4694"/>
    <cellStyle name="40% - Акцент2 3 14 2 2" xfId="4695"/>
    <cellStyle name="40% - Акцент2 3 14 2 2 2" xfId="4696"/>
    <cellStyle name="40% - Акцент2 3 14 2 3" xfId="4697"/>
    <cellStyle name="40% - Акцент2 3 14 3" xfId="4698"/>
    <cellStyle name="40% - Акцент2 3 14 3 2" xfId="4699"/>
    <cellStyle name="40% - Акцент2 3 14 4" xfId="4700"/>
    <cellStyle name="40% - Акцент2 3 15" xfId="4701"/>
    <cellStyle name="40% - Акцент2 3 15 2" xfId="4702"/>
    <cellStyle name="40% - Акцент2 3 15 2 2" xfId="4703"/>
    <cellStyle name="40% - Акцент2 3 15 2 2 2" xfId="4704"/>
    <cellStyle name="40% - Акцент2 3 15 2 3" xfId="4705"/>
    <cellStyle name="40% - Акцент2 3 15 3" xfId="4706"/>
    <cellStyle name="40% - Акцент2 3 15 3 2" xfId="4707"/>
    <cellStyle name="40% - Акцент2 3 15 4" xfId="4708"/>
    <cellStyle name="40% - Акцент2 3 16" xfId="4709"/>
    <cellStyle name="40% - Акцент2 3 16 2" xfId="4710"/>
    <cellStyle name="40% - Акцент2 3 16 2 2" xfId="4711"/>
    <cellStyle name="40% - Акцент2 3 16 2 2 2" xfId="4712"/>
    <cellStyle name="40% - Акцент2 3 16 2 3" xfId="4713"/>
    <cellStyle name="40% - Акцент2 3 16 3" xfId="4714"/>
    <cellStyle name="40% - Акцент2 3 16 3 2" xfId="4715"/>
    <cellStyle name="40% - Акцент2 3 16 4" xfId="4716"/>
    <cellStyle name="40% - Акцент2 3 17" xfId="4717"/>
    <cellStyle name="40% - Акцент2 3 17 2" xfId="4718"/>
    <cellStyle name="40% - Акцент2 3 17 2 2" xfId="4719"/>
    <cellStyle name="40% - Акцент2 3 17 2 2 2" xfId="4720"/>
    <cellStyle name="40% - Акцент2 3 17 2 3" xfId="4721"/>
    <cellStyle name="40% - Акцент2 3 17 3" xfId="4722"/>
    <cellStyle name="40% - Акцент2 3 17 3 2" xfId="4723"/>
    <cellStyle name="40% - Акцент2 3 17 4" xfId="4724"/>
    <cellStyle name="40% - Акцент2 3 18" xfId="4725"/>
    <cellStyle name="40% - Акцент2 3 18 2" xfId="4726"/>
    <cellStyle name="40% - Акцент2 3 18 2 2" xfId="4727"/>
    <cellStyle name="40% - Акцент2 3 18 2 2 2" xfId="4728"/>
    <cellStyle name="40% - Акцент2 3 18 2 3" xfId="4729"/>
    <cellStyle name="40% - Акцент2 3 18 3" xfId="4730"/>
    <cellStyle name="40% - Акцент2 3 18 3 2" xfId="4731"/>
    <cellStyle name="40% - Акцент2 3 18 4" xfId="4732"/>
    <cellStyle name="40% - Акцент2 3 19" xfId="4733"/>
    <cellStyle name="40% - Акцент2 3 19 2" xfId="4734"/>
    <cellStyle name="40% - Акцент2 3 19 2 2" xfId="4735"/>
    <cellStyle name="40% - Акцент2 3 19 2 2 2" xfId="4736"/>
    <cellStyle name="40% - Акцент2 3 19 2 3" xfId="4737"/>
    <cellStyle name="40% - Акцент2 3 19 3" xfId="4738"/>
    <cellStyle name="40% - Акцент2 3 19 3 2" xfId="4739"/>
    <cellStyle name="40% - Акцент2 3 19 4" xfId="4740"/>
    <cellStyle name="40% - Акцент2 3 2" xfId="4741"/>
    <cellStyle name="40% - Акцент2 3 2 2" xfId="4742"/>
    <cellStyle name="40% - Акцент2 3 20" xfId="4743"/>
    <cellStyle name="40% - Акцент2 3 20 2" xfId="4744"/>
    <cellStyle name="40% - Акцент2 3 20 2 2" xfId="4745"/>
    <cellStyle name="40% - Акцент2 3 20 2 2 2" xfId="4746"/>
    <cellStyle name="40% - Акцент2 3 20 2 3" xfId="4747"/>
    <cellStyle name="40% - Акцент2 3 20 3" xfId="4748"/>
    <cellStyle name="40% - Акцент2 3 20 3 2" xfId="4749"/>
    <cellStyle name="40% - Акцент2 3 20 4" xfId="4750"/>
    <cellStyle name="40% - Акцент2 3 21" xfId="4751"/>
    <cellStyle name="40% - Акцент2 3 21 2" xfId="4752"/>
    <cellStyle name="40% - Акцент2 3 21 2 2" xfId="4753"/>
    <cellStyle name="40% - Акцент2 3 21 2 2 2" xfId="4754"/>
    <cellStyle name="40% - Акцент2 3 21 2 3" xfId="4755"/>
    <cellStyle name="40% - Акцент2 3 21 3" xfId="4756"/>
    <cellStyle name="40% - Акцент2 3 21 3 2" xfId="4757"/>
    <cellStyle name="40% - Акцент2 3 21 4" xfId="4758"/>
    <cellStyle name="40% - Акцент2 3 22" xfId="4759"/>
    <cellStyle name="40% - Акцент2 3 22 2" xfId="4760"/>
    <cellStyle name="40% - Акцент2 3 22 2 2" xfId="4761"/>
    <cellStyle name="40% - Акцент2 3 22 2 2 2" xfId="4762"/>
    <cellStyle name="40% - Акцент2 3 22 2 3" xfId="4763"/>
    <cellStyle name="40% - Акцент2 3 22 3" xfId="4764"/>
    <cellStyle name="40% - Акцент2 3 22 3 2" xfId="4765"/>
    <cellStyle name="40% - Акцент2 3 22 4" xfId="4766"/>
    <cellStyle name="40% - Акцент2 3 23" xfId="4767"/>
    <cellStyle name="40% - Акцент2 3 23 2" xfId="4768"/>
    <cellStyle name="40% - Акцент2 3 23 2 2" xfId="4769"/>
    <cellStyle name="40% - Акцент2 3 23 2 2 2" xfId="4770"/>
    <cellStyle name="40% - Акцент2 3 23 2 3" xfId="4771"/>
    <cellStyle name="40% - Акцент2 3 23 3" xfId="4772"/>
    <cellStyle name="40% - Акцент2 3 23 3 2" xfId="4773"/>
    <cellStyle name="40% - Акцент2 3 23 4" xfId="4774"/>
    <cellStyle name="40% - Акцент2 3 24" xfId="4775"/>
    <cellStyle name="40% - Акцент2 3 24 2" xfId="4776"/>
    <cellStyle name="40% - Акцент2 3 24 2 2" xfId="4777"/>
    <cellStyle name="40% - Акцент2 3 24 2 2 2" xfId="4778"/>
    <cellStyle name="40% - Акцент2 3 24 2 3" xfId="4779"/>
    <cellStyle name="40% - Акцент2 3 24 3" xfId="4780"/>
    <cellStyle name="40% - Акцент2 3 24 3 2" xfId="4781"/>
    <cellStyle name="40% - Акцент2 3 24 4" xfId="4782"/>
    <cellStyle name="40% - Акцент2 3 25" xfId="4783"/>
    <cellStyle name="40% - Акцент2 3 3" xfId="4784"/>
    <cellStyle name="40% - Акцент2 3 3 2" xfId="4785"/>
    <cellStyle name="40% - Акцент2 3 3 2 2" xfId="4786"/>
    <cellStyle name="40% - Акцент2 3 3 2 2 2" xfId="4787"/>
    <cellStyle name="40% - Акцент2 3 3 2 3" xfId="4788"/>
    <cellStyle name="40% - Акцент2 3 3 3" xfId="4789"/>
    <cellStyle name="40% - Акцент2 3 3 3 2" xfId="4790"/>
    <cellStyle name="40% - Акцент2 3 3 4" xfId="4791"/>
    <cellStyle name="40% - Акцент2 3 4" xfId="4792"/>
    <cellStyle name="40% - Акцент2 3 4 2" xfId="4793"/>
    <cellStyle name="40% - Акцент2 3 4 2 2" xfId="4794"/>
    <cellStyle name="40% - Акцент2 3 4 2 2 2" xfId="4795"/>
    <cellStyle name="40% - Акцент2 3 4 2 3" xfId="4796"/>
    <cellStyle name="40% - Акцент2 3 4 3" xfId="4797"/>
    <cellStyle name="40% - Акцент2 3 4 3 2" xfId="4798"/>
    <cellStyle name="40% - Акцент2 3 4 4" xfId="4799"/>
    <cellStyle name="40% - Акцент2 3 5" xfId="4800"/>
    <cellStyle name="40% - Акцент2 3 5 2" xfId="4801"/>
    <cellStyle name="40% - Акцент2 3 5 2 2" xfId="4802"/>
    <cellStyle name="40% - Акцент2 3 5 2 2 2" xfId="4803"/>
    <cellStyle name="40% - Акцент2 3 5 2 3" xfId="4804"/>
    <cellStyle name="40% - Акцент2 3 5 3" xfId="4805"/>
    <cellStyle name="40% - Акцент2 3 5 3 2" xfId="4806"/>
    <cellStyle name="40% - Акцент2 3 5 4" xfId="4807"/>
    <cellStyle name="40% - Акцент2 3 6" xfId="4808"/>
    <cellStyle name="40% - Акцент2 3 6 2" xfId="4809"/>
    <cellStyle name="40% - Акцент2 3 6 2 2" xfId="4810"/>
    <cellStyle name="40% - Акцент2 3 6 2 2 2" xfId="4811"/>
    <cellStyle name="40% - Акцент2 3 6 2 3" xfId="4812"/>
    <cellStyle name="40% - Акцент2 3 6 3" xfId="4813"/>
    <cellStyle name="40% - Акцент2 3 6 3 2" xfId="4814"/>
    <cellStyle name="40% - Акцент2 3 6 4" xfId="4815"/>
    <cellStyle name="40% - Акцент2 3 7" xfId="4816"/>
    <cellStyle name="40% - Акцент2 3 7 2" xfId="4817"/>
    <cellStyle name="40% - Акцент2 3 7 2 2" xfId="4818"/>
    <cellStyle name="40% - Акцент2 3 7 2 2 2" xfId="4819"/>
    <cellStyle name="40% - Акцент2 3 7 2 3" xfId="4820"/>
    <cellStyle name="40% - Акцент2 3 7 3" xfId="4821"/>
    <cellStyle name="40% - Акцент2 3 7 3 2" xfId="4822"/>
    <cellStyle name="40% - Акцент2 3 7 4" xfId="4823"/>
    <cellStyle name="40% - Акцент2 3 8" xfId="4824"/>
    <cellStyle name="40% - Акцент2 3 8 2" xfId="4825"/>
    <cellStyle name="40% - Акцент2 3 8 2 2" xfId="4826"/>
    <cellStyle name="40% - Акцент2 3 8 2 2 2" xfId="4827"/>
    <cellStyle name="40% - Акцент2 3 8 2 3" xfId="4828"/>
    <cellStyle name="40% - Акцент2 3 8 3" xfId="4829"/>
    <cellStyle name="40% - Акцент2 3 8 3 2" xfId="4830"/>
    <cellStyle name="40% - Акцент2 3 8 4" xfId="4831"/>
    <cellStyle name="40% - Акцент2 3 9" xfId="4832"/>
    <cellStyle name="40% - Акцент2 3 9 2" xfId="4833"/>
    <cellStyle name="40% - Акцент2 3 9 2 2" xfId="4834"/>
    <cellStyle name="40% - Акцент2 3 9 2 2 2" xfId="4835"/>
    <cellStyle name="40% - Акцент2 3 9 2 3" xfId="4836"/>
    <cellStyle name="40% - Акцент2 3 9 3" xfId="4837"/>
    <cellStyle name="40% - Акцент2 3 9 3 2" xfId="4838"/>
    <cellStyle name="40% - Акцент2 3 9 4" xfId="4839"/>
    <cellStyle name="40% - Акцент2 4" xfId="4840"/>
    <cellStyle name="40% - Акцент2 4 2" xfId="4841"/>
    <cellStyle name="40% - Акцент2 4 2 2" xfId="4842"/>
    <cellStyle name="40% - Акцент2 4 3" xfId="4843"/>
    <cellStyle name="40% - Акцент2 5" xfId="4844"/>
    <cellStyle name="40% - Акцент2 5 2" xfId="4845"/>
    <cellStyle name="40% - Акцент2 5 2 2" xfId="4846"/>
    <cellStyle name="40% - Акцент2 5 3" xfId="4847"/>
    <cellStyle name="40% - Акцент2 6" xfId="4848"/>
    <cellStyle name="40% - Акцент2 6 2" xfId="4849"/>
    <cellStyle name="40% - Акцент2 7" xfId="4850"/>
    <cellStyle name="40% - Акцент2 7 2" xfId="4851"/>
    <cellStyle name="40% - Акцент2 7 2 2" xfId="4852"/>
    <cellStyle name="40% - Акцент2 7 2 2 2" xfId="4853"/>
    <cellStyle name="40% - Акцент2 7 2 3" xfId="4854"/>
    <cellStyle name="40% - Акцент2 7 3" xfId="4855"/>
    <cellStyle name="40% - Акцент2 7 3 2" xfId="4856"/>
    <cellStyle name="40% - Акцент2 7 4" xfId="4857"/>
    <cellStyle name="40% - Акцент2 8" xfId="4858"/>
    <cellStyle name="40% - Акцент2 8 2" xfId="4859"/>
    <cellStyle name="40% - Акцент2 8 2 2" xfId="4860"/>
    <cellStyle name="40% - Акцент2 8 2 2 2" xfId="4861"/>
    <cellStyle name="40% - Акцент2 8 2 3" xfId="4862"/>
    <cellStyle name="40% - Акцент2 8 3" xfId="4863"/>
    <cellStyle name="40% - Акцент2 8 3 2" xfId="4864"/>
    <cellStyle name="40% - Акцент2 8 4" xfId="4865"/>
    <cellStyle name="40% - Акцент2 9" xfId="4866"/>
    <cellStyle name="40% - Акцент2 9 2" xfId="4867"/>
    <cellStyle name="40% - Акцент2 9 2 2" xfId="4868"/>
    <cellStyle name="40% - Акцент2 9 2 2 2" xfId="4869"/>
    <cellStyle name="40% - Акцент2 9 2 3" xfId="4870"/>
    <cellStyle name="40% - Акцент2 9 3" xfId="4871"/>
    <cellStyle name="40% - Акцент2 9 3 2" xfId="4872"/>
    <cellStyle name="40% - Акцент2 9 4" xfId="4873"/>
    <cellStyle name="40% - Акцент3 10" xfId="4874"/>
    <cellStyle name="40% - Акцент3 10 2" xfId="4875"/>
    <cellStyle name="40% - Акцент3 10 2 2" xfId="4876"/>
    <cellStyle name="40% - Акцент3 10 2 2 2" xfId="4877"/>
    <cellStyle name="40% - Акцент3 10 2 3" xfId="4878"/>
    <cellStyle name="40% - Акцент3 10 3" xfId="4879"/>
    <cellStyle name="40% - Акцент3 10 3 2" xfId="4880"/>
    <cellStyle name="40% - Акцент3 10 4" xfId="4881"/>
    <cellStyle name="40% - Акцент3 11" xfId="4882"/>
    <cellStyle name="40% - Акцент3 11 2" xfId="4883"/>
    <cellStyle name="40% - Акцент3 11 2 2" xfId="4884"/>
    <cellStyle name="40% - Акцент3 11 2 2 2" xfId="4885"/>
    <cellStyle name="40% - Акцент3 11 2 3" xfId="4886"/>
    <cellStyle name="40% - Акцент3 11 3" xfId="4887"/>
    <cellStyle name="40% - Акцент3 11 3 2" xfId="4888"/>
    <cellStyle name="40% - Акцент3 11 4" xfId="4889"/>
    <cellStyle name="40% - Акцент3 12" xfId="4890"/>
    <cellStyle name="40% - Акцент3 12 2" xfId="4891"/>
    <cellStyle name="40% - Акцент3 12 2 2" xfId="4892"/>
    <cellStyle name="40% - Акцент3 12 2 2 2" xfId="4893"/>
    <cellStyle name="40% - Акцент3 12 2 3" xfId="4894"/>
    <cellStyle name="40% - Акцент3 12 3" xfId="4895"/>
    <cellStyle name="40% - Акцент3 12 3 2" xfId="4896"/>
    <cellStyle name="40% - Акцент3 12 4" xfId="4897"/>
    <cellStyle name="40% - Акцент3 13" xfId="4898"/>
    <cellStyle name="40% - Акцент3 13 2" xfId="4899"/>
    <cellStyle name="40% - Акцент3 13 2 2" xfId="4900"/>
    <cellStyle name="40% - Акцент3 13 2 2 2" xfId="4901"/>
    <cellStyle name="40% - Акцент3 13 2 3" xfId="4902"/>
    <cellStyle name="40% - Акцент3 13 3" xfId="4903"/>
    <cellStyle name="40% - Акцент3 13 3 2" xfId="4904"/>
    <cellStyle name="40% - Акцент3 13 4" xfId="4905"/>
    <cellStyle name="40% - Акцент3 14" xfId="4906"/>
    <cellStyle name="40% - Акцент3 14 2" xfId="4907"/>
    <cellStyle name="40% - Акцент3 14 2 2" xfId="4908"/>
    <cellStyle name="40% - Акцент3 14 2 2 2" xfId="4909"/>
    <cellStyle name="40% - Акцент3 14 2 3" xfId="4910"/>
    <cellStyle name="40% - Акцент3 14 3" xfId="4911"/>
    <cellStyle name="40% - Акцент3 14 3 2" xfId="4912"/>
    <cellStyle name="40% - Акцент3 14 4" xfId="4913"/>
    <cellStyle name="40% - Акцент3 15" xfId="4914"/>
    <cellStyle name="40% - Акцент3 15 2" xfId="4915"/>
    <cellStyle name="40% - Акцент3 15 2 2" xfId="4916"/>
    <cellStyle name="40% - Акцент3 15 2 2 2" xfId="4917"/>
    <cellStyle name="40% - Акцент3 15 2 3" xfId="4918"/>
    <cellStyle name="40% - Акцент3 15 3" xfId="4919"/>
    <cellStyle name="40% - Акцент3 15 3 2" xfId="4920"/>
    <cellStyle name="40% - Акцент3 15 4" xfId="4921"/>
    <cellStyle name="40% - Акцент3 16" xfId="4922"/>
    <cellStyle name="40% - Акцент3 16 2" xfId="4923"/>
    <cellStyle name="40% - Акцент3 16 2 2" xfId="4924"/>
    <cellStyle name="40% - Акцент3 16 2 2 2" xfId="4925"/>
    <cellStyle name="40% - Акцент3 16 2 3" xfId="4926"/>
    <cellStyle name="40% - Акцент3 16 3" xfId="4927"/>
    <cellStyle name="40% - Акцент3 16 3 2" xfId="4928"/>
    <cellStyle name="40% - Акцент3 16 4" xfId="4929"/>
    <cellStyle name="40% - Акцент3 17" xfId="4930"/>
    <cellStyle name="40% - Акцент3 17 2" xfId="4931"/>
    <cellStyle name="40% - Акцент3 17 2 2" xfId="4932"/>
    <cellStyle name="40% - Акцент3 17 2 2 2" xfId="4933"/>
    <cellStyle name="40% - Акцент3 17 2 3" xfId="4934"/>
    <cellStyle name="40% - Акцент3 17 3" xfId="4935"/>
    <cellStyle name="40% - Акцент3 17 3 2" xfId="4936"/>
    <cellStyle name="40% - Акцент3 17 4" xfId="4937"/>
    <cellStyle name="40% - Акцент3 18" xfId="4938"/>
    <cellStyle name="40% - Акцент3 18 2" xfId="4939"/>
    <cellStyle name="40% - Акцент3 18 2 2" xfId="4940"/>
    <cellStyle name="40% - Акцент3 18 3" xfId="4941"/>
    <cellStyle name="40% - Акцент3 19" xfId="4942"/>
    <cellStyle name="40% - Акцент3 19 2" xfId="4943"/>
    <cellStyle name="40% - Акцент3 2" xfId="4944"/>
    <cellStyle name="40% - Акцент3 2 10" xfId="4945"/>
    <cellStyle name="40% - Акцент3 2 10 2" xfId="4946"/>
    <cellStyle name="40% - Акцент3 2 10 2 2" xfId="4947"/>
    <cellStyle name="40% - Акцент3 2 10 2 2 2" xfId="4948"/>
    <cellStyle name="40% - Акцент3 2 10 2 3" xfId="4949"/>
    <cellStyle name="40% - Акцент3 2 10 3" xfId="4950"/>
    <cellStyle name="40% - Акцент3 2 10 3 2" xfId="4951"/>
    <cellStyle name="40% - Акцент3 2 10 4" xfId="4952"/>
    <cellStyle name="40% - Акцент3 2 11" xfId="4953"/>
    <cellStyle name="40% - Акцент3 2 11 2" xfId="4954"/>
    <cellStyle name="40% - Акцент3 2 11 2 2" xfId="4955"/>
    <cellStyle name="40% - Акцент3 2 11 2 2 2" xfId="4956"/>
    <cellStyle name="40% - Акцент3 2 11 2 3" xfId="4957"/>
    <cellStyle name="40% - Акцент3 2 11 3" xfId="4958"/>
    <cellStyle name="40% - Акцент3 2 11 3 2" xfId="4959"/>
    <cellStyle name="40% - Акцент3 2 11 4" xfId="4960"/>
    <cellStyle name="40% - Акцент3 2 12" xfId="4961"/>
    <cellStyle name="40% - Акцент3 2 12 2" xfId="4962"/>
    <cellStyle name="40% - Акцент3 2 12 2 2" xfId="4963"/>
    <cellStyle name="40% - Акцент3 2 12 2 2 2" xfId="4964"/>
    <cellStyle name="40% - Акцент3 2 12 2 3" xfId="4965"/>
    <cellStyle name="40% - Акцент3 2 12 3" xfId="4966"/>
    <cellStyle name="40% - Акцент3 2 12 3 2" xfId="4967"/>
    <cellStyle name="40% - Акцент3 2 12 4" xfId="4968"/>
    <cellStyle name="40% - Акцент3 2 13" xfId="4969"/>
    <cellStyle name="40% - Акцент3 2 13 2" xfId="4970"/>
    <cellStyle name="40% - Акцент3 2 13 2 2" xfId="4971"/>
    <cellStyle name="40% - Акцент3 2 13 2 2 2" xfId="4972"/>
    <cellStyle name="40% - Акцент3 2 13 2 3" xfId="4973"/>
    <cellStyle name="40% - Акцент3 2 13 3" xfId="4974"/>
    <cellStyle name="40% - Акцент3 2 13 3 2" xfId="4975"/>
    <cellStyle name="40% - Акцент3 2 13 4" xfId="4976"/>
    <cellStyle name="40% - Акцент3 2 14" xfId="4977"/>
    <cellStyle name="40% - Акцент3 2 14 2" xfId="4978"/>
    <cellStyle name="40% - Акцент3 2 14 2 2" xfId="4979"/>
    <cellStyle name="40% - Акцент3 2 14 2 2 2" xfId="4980"/>
    <cellStyle name="40% - Акцент3 2 14 2 3" xfId="4981"/>
    <cellStyle name="40% - Акцент3 2 14 3" xfId="4982"/>
    <cellStyle name="40% - Акцент3 2 14 3 2" xfId="4983"/>
    <cellStyle name="40% - Акцент3 2 14 4" xfId="4984"/>
    <cellStyle name="40% - Акцент3 2 15" xfId="4985"/>
    <cellStyle name="40% - Акцент3 2 15 2" xfId="4986"/>
    <cellStyle name="40% - Акцент3 2 15 2 2" xfId="4987"/>
    <cellStyle name="40% - Акцент3 2 15 2 2 2" xfId="4988"/>
    <cellStyle name="40% - Акцент3 2 15 2 3" xfId="4989"/>
    <cellStyle name="40% - Акцент3 2 15 3" xfId="4990"/>
    <cellStyle name="40% - Акцент3 2 15 3 2" xfId="4991"/>
    <cellStyle name="40% - Акцент3 2 15 4" xfId="4992"/>
    <cellStyle name="40% - Акцент3 2 16" xfId="4993"/>
    <cellStyle name="40% - Акцент3 2 16 2" xfId="4994"/>
    <cellStyle name="40% - Акцент3 2 16 2 2" xfId="4995"/>
    <cellStyle name="40% - Акцент3 2 16 2 2 2" xfId="4996"/>
    <cellStyle name="40% - Акцент3 2 16 2 3" xfId="4997"/>
    <cellStyle name="40% - Акцент3 2 16 3" xfId="4998"/>
    <cellStyle name="40% - Акцент3 2 16 3 2" xfId="4999"/>
    <cellStyle name="40% - Акцент3 2 16 4" xfId="5000"/>
    <cellStyle name="40% - Акцент3 2 17" xfId="5001"/>
    <cellStyle name="40% - Акцент3 2 17 2" xfId="5002"/>
    <cellStyle name="40% - Акцент3 2 17 2 2" xfId="5003"/>
    <cellStyle name="40% - Акцент3 2 17 2 2 2" xfId="5004"/>
    <cellStyle name="40% - Акцент3 2 17 2 3" xfId="5005"/>
    <cellStyle name="40% - Акцент3 2 17 3" xfId="5006"/>
    <cellStyle name="40% - Акцент3 2 17 3 2" xfId="5007"/>
    <cellStyle name="40% - Акцент3 2 17 4" xfId="5008"/>
    <cellStyle name="40% - Акцент3 2 18" xfId="5009"/>
    <cellStyle name="40% - Акцент3 2 18 2" xfId="5010"/>
    <cellStyle name="40% - Акцент3 2 18 2 2" xfId="5011"/>
    <cellStyle name="40% - Акцент3 2 18 2 2 2" xfId="5012"/>
    <cellStyle name="40% - Акцент3 2 18 2 3" xfId="5013"/>
    <cellStyle name="40% - Акцент3 2 18 3" xfId="5014"/>
    <cellStyle name="40% - Акцент3 2 18 3 2" xfId="5015"/>
    <cellStyle name="40% - Акцент3 2 18 4" xfId="5016"/>
    <cellStyle name="40% - Акцент3 2 19" xfId="5017"/>
    <cellStyle name="40% - Акцент3 2 19 2" xfId="5018"/>
    <cellStyle name="40% - Акцент3 2 19 2 2" xfId="5019"/>
    <cellStyle name="40% - Акцент3 2 19 2 2 2" xfId="5020"/>
    <cellStyle name="40% - Акцент3 2 19 2 3" xfId="5021"/>
    <cellStyle name="40% - Акцент3 2 19 3" xfId="5022"/>
    <cellStyle name="40% - Акцент3 2 19 3 2" xfId="5023"/>
    <cellStyle name="40% - Акцент3 2 19 4" xfId="5024"/>
    <cellStyle name="40% - Акцент3 2 2" xfId="5025"/>
    <cellStyle name="40% - Акцент3 2 2 2" xfId="5026"/>
    <cellStyle name="40% - Акцент3 2 2 3" xfId="5027"/>
    <cellStyle name="40% - Акцент3 2 20" xfId="5028"/>
    <cellStyle name="40% - Акцент3 2 20 2" xfId="5029"/>
    <cellStyle name="40% - Акцент3 2 20 2 2" xfId="5030"/>
    <cellStyle name="40% - Акцент3 2 20 2 2 2" xfId="5031"/>
    <cellStyle name="40% - Акцент3 2 20 2 3" xfId="5032"/>
    <cellStyle name="40% - Акцент3 2 20 3" xfId="5033"/>
    <cellStyle name="40% - Акцент3 2 20 3 2" xfId="5034"/>
    <cellStyle name="40% - Акцент3 2 20 4" xfId="5035"/>
    <cellStyle name="40% - Акцент3 2 21" xfId="5036"/>
    <cellStyle name="40% - Акцент3 2 21 2" xfId="5037"/>
    <cellStyle name="40% - Акцент3 2 21 2 2" xfId="5038"/>
    <cellStyle name="40% - Акцент3 2 21 2 2 2" xfId="5039"/>
    <cellStyle name="40% - Акцент3 2 21 2 3" xfId="5040"/>
    <cellStyle name="40% - Акцент3 2 21 3" xfId="5041"/>
    <cellStyle name="40% - Акцент3 2 21 3 2" xfId="5042"/>
    <cellStyle name="40% - Акцент3 2 21 4" xfId="5043"/>
    <cellStyle name="40% - Акцент3 2 22" xfId="5044"/>
    <cellStyle name="40% - Акцент3 2 22 2" xfId="5045"/>
    <cellStyle name="40% - Акцент3 2 22 2 2" xfId="5046"/>
    <cellStyle name="40% - Акцент3 2 22 2 2 2" xfId="5047"/>
    <cellStyle name="40% - Акцент3 2 22 2 3" xfId="5048"/>
    <cellStyle name="40% - Акцент3 2 22 3" xfId="5049"/>
    <cellStyle name="40% - Акцент3 2 22 3 2" xfId="5050"/>
    <cellStyle name="40% - Акцент3 2 22 4" xfId="5051"/>
    <cellStyle name="40% - Акцент3 2 23" xfId="5052"/>
    <cellStyle name="40% - Акцент3 2 23 2" xfId="5053"/>
    <cellStyle name="40% - Акцент3 2 23 2 2" xfId="5054"/>
    <cellStyle name="40% - Акцент3 2 23 2 2 2" xfId="5055"/>
    <cellStyle name="40% - Акцент3 2 23 2 3" xfId="5056"/>
    <cellStyle name="40% - Акцент3 2 23 3" xfId="5057"/>
    <cellStyle name="40% - Акцент3 2 23 3 2" xfId="5058"/>
    <cellStyle name="40% - Акцент3 2 23 4" xfId="5059"/>
    <cellStyle name="40% - Акцент3 2 24" xfId="5060"/>
    <cellStyle name="40% - Акцент3 2 24 2" xfId="5061"/>
    <cellStyle name="40% - Акцент3 2 24 2 2" xfId="5062"/>
    <cellStyle name="40% - Акцент3 2 24 2 2 2" xfId="5063"/>
    <cellStyle name="40% - Акцент3 2 24 2 3" xfId="5064"/>
    <cellStyle name="40% - Акцент3 2 24 3" xfId="5065"/>
    <cellStyle name="40% - Акцент3 2 24 3 2" xfId="5066"/>
    <cellStyle name="40% - Акцент3 2 24 4" xfId="5067"/>
    <cellStyle name="40% - Акцент3 2 25" xfId="5068"/>
    <cellStyle name="40% - Акцент3 2 26" xfId="5069"/>
    <cellStyle name="40% - Акцент3 2 27" xfId="5070"/>
    <cellStyle name="40% - Акцент3 2 3" xfId="5071"/>
    <cellStyle name="40% - Акцент3 2 3 2" xfId="5072"/>
    <cellStyle name="40% - Акцент3 2 3 2 2" xfId="5073"/>
    <cellStyle name="40% - Акцент3 2 3 2 2 2" xfId="5074"/>
    <cellStyle name="40% - Акцент3 2 3 2 3" xfId="5075"/>
    <cellStyle name="40% - Акцент3 2 3 3" xfId="5076"/>
    <cellStyle name="40% - Акцент3 2 3 3 2" xfId="5077"/>
    <cellStyle name="40% - Акцент3 2 3 4" xfId="5078"/>
    <cellStyle name="40% - Акцент3 2 3 5" xfId="5079"/>
    <cellStyle name="40% - Акцент3 2 4" xfId="5080"/>
    <cellStyle name="40% - Акцент3 2 4 2" xfId="5081"/>
    <cellStyle name="40% - Акцент3 2 4 2 2" xfId="5082"/>
    <cellStyle name="40% - Акцент3 2 4 2 2 2" xfId="5083"/>
    <cellStyle name="40% - Акцент3 2 4 2 3" xfId="5084"/>
    <cellStyle name="40% - Акцент3 2 4 3" xfId="5085"/>
    <cellStyle name="40% - Акцент3 2 4 3 2" xfId="5086"/>
    <cellStyle name="40% - Акцент3 2 4 4" xfId="5087"/>
    <cellStyle name="40% - Акцент3 2 4 5" xfId="5088"/>
    <cellStyle name="40% - Акцент3 2 5" xfId="5089"/>
    <cellStyle name="40% - Акцент3 2 5 2" xfId="5090"/>
    <cellStyle name="40% - Акцент3 2 5 2 2" xfId="5091"/>
    <cellStyle name="40% - Акцент3 2 5 2 2 2" xfId="5092"/>
    <cellStyle name="40% - Акцент3 2 5 2 3" xfId="5093"/>
    <cellStyle name="40% - Акцент3 2 5 3" xfId="5094"/>
    <cellStyle name="40% - Акцент3 2 5 3 2" xfId="5095"/>
    <cellStyle name="40% - Акцент3 2 5 4" xfId="5096"/>
    <cellStyle name="40% - Акцент3 2 5 5" xfId="5097"/>
    <cellStyle name="40% - Акцент3 2 6" xfId="5098"/>
    <cellStyle name="40% - Акцент3 2 6 2" xfId="5099"/>
    <cellStyle name="40% - Акцент3 2 6 2 2" xfId="5100"/>
    <cellStyle name="40% - Акцент3 2 6 2 2 2" xfId="5101"/>
    <cellStyle name="40% - Акцент3 2 6 2 3" xfId="5102"/>
    <cellStyle name="40% - Акцент3 2 6 3" xfId="5103"/>
    <cellStyle name="40% - Акцент3 2 6 3 2" xfId="5104"/>
    <cellStyle name="40% - Акцент3 2 6 4" xfId="5105"/>
    <cellStyle name="40% - Акцент3 2 7" xfId="5106"/>
    <cellStyle name="40% - Акцент3 2 7 2" xfId="5107"/>
    <cellStyle name="40% - Акцент3 2 7 2 2" xfId="5108"/>
    <cellStyle name="40% - Акцент3 2 7 2 2 2" xfId="5109"/>
    <cellStyle name="40% - Акцент3 2 7 2 3" xfId="5110"/>
    <cellStyle name="40% - Акцент3 2 7 3" xfId="5111"/>
    <cellStyle name="40% - Акцент3 2 7 3 2" xfId="5112"/>
    <cellStyle name="40% - Акцент3 2 7 4" xfId="5113"/>
    <cellStyle name="40% - Акцент3 2 8" xfId="5114"/>
    <cellStyle name="40% - Акцент3 2 8 2" xfId="5115"/>
    <cellStyle name="40% - Акцент3 2 8 2 2" xfId="5116"/>
    <cellStyle name="40% - Акцент3 2 8 2 2 2" xfId="5117"/>
    <cellStyle name="40% - Акцент3 2 8 2 3" xfId="5118"/>
    <cellStyle name="40% - Акцент3 2 8 3" xfId="5119"/>
    <cellStyle name="40% - Акцент3 2 8 3 2" xfId="5120"/>
    <cellStyle name="40% - Акцент3 2 8 4" xfId="5121"/>
    <cellStyle name="40% - Акцент3 2 9" xfId="5122"/>
    <cellStyle name="40% - Акцент3 2 9 2" xfId="5123"/>
    <cellStyle name="40% - Акцент3 2 9 2 2" xfId="5124"/>
    <cellStyle name="40% - Акцент3 2 9 2 2 2" xfId="5125"/>
    <cellStyle name="40% - Акцент3 2 9 2 3" xfId="5126"/>
    <cellStyle name="40% - Акцент3 2 9 3" xfId="5127"/>
    <cellStyle name="40% - Акцент3 2 9 3 2" xfId="5128"/>
    <cellStyle name="40% - Акцент3 2 9 4" xfId="5129"/>
    <cellStyle name="40% - Акцент3 20" xfId="5130"/>
    <cellStyle name="40% - Акцент3 3" xfId="5131"/>
    <cellStyle name="40% - Акцент3 3 10" xfId="5132"/>
    <cellStyle name="40% - Акцент3 3 10 2" xfId="5133"/>
    <cellStyle name="40% - Акцент3 3 10 2 2" xfId="5134"/>
    <cellStyle name="40% - Акцент3 3 10 2 2 2" xfId="5135"/>
    <cellStyle name="40% - Акцент3 3 10 2 3" xfId="5136"/>
    <cellStyle name="40% - Акцент3 3 10 3" xfId="5137"/>
    <cellStyle name="40% - Акцент3 3 10 3 2" xfId="5138"/>
    <cellStyle name="40% - Акцент3 3 10 4" xfId="5139"/>
    <cellStyle name="40% - Акцент3 3 11" xfId="5140"/>
    <cellStyle name="40% - Акцент3 3 11 2" xfId="5141"/>
    <cellStyle name="40% - Акцент3 3 11 2 2" xfId="5142"/>
    <cellStyle name="40% - Акцент3 3 11 2 2 2" xfId="5143"/>
    <cellStyle name="40% - Акцент3 3 11 2 3" xfId="5144"/>
    <cellStyle name="40% - Акцент3 3 11 3" xfId="5145"/>
    <cellStyle name="40% - Акцент3 3 11 3 2" xfId="5146"/>
    <cellStyle name="40% - Акцент3 3 11 4" xfId="5147"/>
    <cellStyle name="40% - Акцент3 3 12" xfId="5148"/>
    <cellStyle name="40% - Акцент3 3 12 2" xfId="5149"/>
    <cellStyle name="40% - Акцент3 3 12 2 2" xfId="5150"/>
    <cellStyle name="40% - Акцент3 3 12 2 2 2" xfId="5151"/>
    <cellStyle name="40% - Акцент3 3 12 2 3" xfId="5152"/>
    <cellStyle name="40% - Акцент3 3 12 3" xfId="5153"/>
    <cellStyle name="40% - Акцент3 3 12 3 2" xfId="5154"/>
    <cellStyle name="40% - Акцент3 3 12 4" xfId="5155"/>
    <cellStyle name="40% - Акцент3 3 13" xfId="5156"/>
    <cellStyle name="40% - Акцент3 3 13 2" xfId="5157"/>
    <cellStyle name="40% - Акцент3 3 13 2 2" xfId="5158"/>
    <cellStyle name="40% - Акцент3 3 13 2 2 2" xfId="5159"/>
    <cellStyle name="40% - Акцент3 3 13 2 3" xfId="5160"/>
    <cellStyle name="40% - Акцент3 3 13 3" xfId="5161"/>
    <cellStyle name="40% - Акцент3 3 13 3 2" xfId="5162"/>
    <cellStyle name="40% - Акцент3 3 13 4" xfId="5163"/>
    <cellStyle name="40% - Акцент3 3 14" xfId="5164"/>
    <cellStyle name="40% - Акцент3 3 14 2" xfId="5165"/>
    <cellStyle name="40% - Акцент3 3 14 2 2" xfId="5166"/>
    <cellStyle name="40% - Акцент3 3 14 2 2 2" xfId="5167"/>
    <cellStyle name="40% - Акцент3 3 14 2 3" xfId="5168"/>
    <cellStyle name="40% - Акцент3 3 14 3" xfId="5169"/>
    <cellStyle name="40% - Акцент3 3 14 3 2" xfId="5170"/>
    <cellStyle name="40% - Акцент3 3 14 4" xfId="5171"/>
    <cellStyle name="40% - Акцент3 3 15" xfId="5172"/>
    <cellStyle name="40% - Акцент3 3 15 2" xfId="5173"/>
    <cellStyle name="40% - Акцент3 3 15 2 2" xfId="5174"/>
    <cellStyle name="40% - Акцент3 3 15 2 2 2" xfId="5175"/>
    <cellStyle name="40% - Акцент3 3 15 2 3" xfId="5176"/>
    <cellStyle name="40% - Акцент3 3 15 3" xfId="5177"/>
    <cellStyle name="40% - Акцент3 3 15 3 2" xfId="5178"/>
    <cellStyle name="40% - Акцент3 3 15 4" xfId="5179"/>
    <cellStyle name="40% - Акцент3 3 16" xfId="5180"/>
    <cellStyle name="40% - Акцент3 3 16 2" xfId="5181"/>
    <cellStyle name="40% - Акцент3 3 16 2 2" xfId="5182"/>
    <cellStyle name="40% - Акцент3 3 16 2 2 2" xfId="5183"/>
    <cellStyle name="40% - Акцент3 3 16 2 3" xfId="5184"/>
    <cellStyle name="40% - Акцент3 3 16 3" xfId="5185"/>
    <cellStyle name="40% - Акцент3 3 16 3 2" xfId="5186"/>
    <cellStyle name="40% - Акцент3 3 16 4" xfId="5187"/>
    <cellStyle name="40% - Акцент3 3 17" xfId="5188"/>
    <cellStyle name="40% - Акцент3 3 17 2" xfId="5189"/>
    <cellStyle name="40% - Акцент3 3 17 2 2" xfId="5190"/>
    <cellStyle name="40% - Акцент3 3 17 2 2 2" xfId="5191"/>
    <cellStyle name="40% - Акцент3 3 17 2 3" xfId="5192"/>
    <cellStyle name="40% - Акцент3 3 17 3" xfId="5193"/>
    <cellStyle name="40% - Акцент3 3 17 3 2" xfId="5194"/>
    <cellStyle name="40% - Акцент3 3 17 4" xfId="5195"/>
    <cellStyle name="40% - Акцент3 3 18" xfId="5196"/>
    <cellStyle name="40% - Акцент3 3 18 2" xfId="5197"/>
    <cellStyle name="40% - Акцент3 3 18 2 2" xfId="5198"/>
    <cellStyle name="40% - Акцент3 3 18 2 2 2" xfId="5199"/>
    <cellStyle name="40% - Акцент3 3 18 2 3" xfId="5200"/>
    <cellStyle name="40% - Акцент3 3 18 3" xfId="5201"/>
    <cellStyle name="40% - Акцент3 3 18 3 2" xfId="5202"/>
    <cellStyle name="40% - Акцент3 3 18 4" xfId="5203"/>
    <cellStyle name="40% - Акцент3 3 19" xfId="5204"/>
    <cellStyle name="40% - Акцент3 3 19 2" xfId="5205"/>
    <cellStyle name="40% - Акцент3 3 19 2 2" xfId="5206"/>
    <cellStyle name="40% - Акцент3 3 19 2 2 2" xfId="5207"/>
    <cellStyle name="40% - Акцент3 3 19 2 3" xfId="5208"/>
    <cellStyle name="40% - Акцент3 3 19 3" xfId="5209"/>
    <cellStyle name="40% - Акцент3 3 19 3 2" xfId="5210"/>
    <cellStyle name="40% - Акцент3 3 19 4" xfId="5211"/>
    <cellStyle name="40% - Акцент3 3 2" xfId="5212"/>
    <cellStyle name="40% - Акцент3 3 2 2" xfId="5213"/>
    <cellStyle name="40% - Акцент3 3 20" xfId="5214"/>
    <cellStyle name="40% - Акцент3 3 20 2" xfId="5215"/>
    <cellStyle name="40% - Акцент3 3 20 2 2" xfId="5216"/>
    <cellStyle name="40% - Акцент3 3 20 2 2 2" xfId="5217"/>
    <cellStyle name="40% - Акцент3 3 20 2 3" xfId="5218"/>
    <cellStyle name="40% - Акцент3 3 20 3" xfId="5219"/>
    <cellStyle name="40% - Акцент3 3 20 3 2" xfId="5220"/>
    <cellStyle name="40% - Акцент3 3 20 4" xfId="5221"/>
    <cellStyle name="40% - Акцент3 3 21" xfId="5222"/>
    <cellStyle name="40% - Акцент3 3 21 2" xfId="5223"/>
    <cellStyle name="40% - Акцент3 3 21 2 2" xfId="5224"/>
    <cellStyle name="40% - Акцент3 3 21 2 2 2" xfId="5225"/>
    <cellStyle name="40% - Акцент3 3 21 2 3" xfId="5226"/>
    <cellStyle name="40% - Акцент3 3 21 3" xfId="5227"/>
    <cellStyle name="40% - Акцент3 3 21 3 2" xfId="5228"/>
    <cellStyle name="40% - Акцент3 3 21 4" xfId="5229"/>
    <cellStyle name="40% - Акцент3 3 22" xfId="5230"/>
    <cellStyle name="40% - Акцент3 3 22 2" xfId="5231"/>
    <cellStyle name="40% - Акцент3 3 22 2 2" xfId="5232"/>
    <cellStyle name="40% - Акцент3 3 22 2 2 2" xfId="5233"/>
    <cellStyle name="40% - Акцент3 3 22 2 3" xfId="5234"/>
    <cellStyle name="40% - Акцент3 3 22 3" xfId="5235"/>
    <cellStyle name="40% - Акцент3 3 22 3 2" xfId="5236"/>
    <cellStyle name="40% - Акцент3 3 22 4" xfId="5237"/>
    <cellStyle name="40% - Акцент3 3 23" xfId="5238"/>
    <cellStyle name="40% - Акцент3 3 23 2" xfId="5239"/>
    <cellStyle name="40% - Акцент3 3 23 2 2" xfId="5240"/>
    <cellStyle name="40% - Акцент3 3 23 2 2 2" xfId="5241"/>
    <cellStyle name="40% - Акцент3 3 23 2 3" xfId="5242"/>
    <cellStyle name="40% - Акцент3 3 23 3" xfId="5243"/>
    <cellStyle name="40% - Акцент3 3 23 3 2" xfId="5244"/>
    <cellStyle name="40% - Акцент3 3 23 4" xfId="5245"/>
    <cellStyle name="40% - Акцент3 3 24" xfId="5246"/>
    <cellStyle name="40% - Акцент3 3 24 2" xfId="5247"/>
    <cellStyle name="40% - Акцент3 3 24 2 2" xfId="5248"/>
    <cellStyle name="40% - Акцент3 3 24 2 2 2" xfId="5249"/>
    <cellStyle name="40% - Акцент3 3 24 2 3" xfId="5250"/>
    <cellStyle name="40% - Акцент3 3 24 3" xfId="5251"/>
    <cellStyle name="40% - Акцент3 3 24 3 2" xfId="5252"/>
    <cellStyle name="40% - Акцент3 3 24 4" xfId="5253"/>
    <cellStyle name="40% - Акцент3 3 25" xfId="5254"/>
    <cellStyle name="40% - Акцент3 3 3" xfId="5255"/>
    <cellStyle name="40% - Акцент3 3 3 2" xfId="5256"/>
    <cellStyle name="40% - Акцент3 3 3 2 2" xfId="5257"/>
    <cellStyle name="40% - Акцент3 3 3 2 2 2" xfId="5258"/>
    <cellStyle name="40% - Акцент3 3 3 2 3" xfId="5259"/>
    <cellStyle name="40% - Акцент3 3 3 3" xfId="5260"/>
    <cellStyle name="40% - Акцент3 3 3 3 2" xfId="5261"/>
    <cellStyle name="40% - Акцент3 3 3 4" xfId="5262"/>
    <cellStyle name="40% - Акцент3 3 4" xfId="5263"/>
    <cellStyle name="40% - Акцент3 3 4 2" xfId="5264"/>
    <cellStyle name="40% - Акцент3 3 4 2 2" xfId="5265"/>
    <cellStyle name="40% - Акцент3 3 4 2 2 2" xfId="5266"/>
    <cellStyle name="40% - Акцент3 3 4 2 3" xfId="5267"/>
    <cellStyle name="40% - Акцент3 3 4 3" xfId="5268"/>
    <cellStyle name="40% - Акцент3 3 4 3 2" xfId="5269"/>
    <cellStyle name="40% - Акцент3 3 4 4" xfId="5270"/>
    <cellStyle name="40% - Акцент3 3 5" xfId="5271"/>
    <cellStyle name="40% - Акцент3 3 5 2" xfId="5272"/>
    <cellStyle name="40% - Акцент3 3 5 2 2" xfId="5273"/>
    <cellStyle name="40% - Акцент3 3 5 2 2 2" xfId="5274"/>
    <cellStyle name="40% - Акцент3 3 5 2 3" xfId="5275"/>
    <cellStyle name="40% - Акцент3 3 5 3" xfId="5276"/>
    <cellStyle name="40% - Акцент3 3 5 3 2" xfId="5277"/>
    <cellStyle name="40% - Акцент3 3 5 4" xfId="5278"/>
    <cellStyle name="40% - Акцент3 3 6" xfId="5279"/>
    <cellStyle name="40% - Акцент3 3 6 2" xfId="5280"/>
    <cellStyle name="40% - Акцент3 3 6 2 2" xfId="5281"/>
    <cellStyle name="40% - Акцент3 3 6 2 2 2" xfId="5282"/>
    <cellStyle name="40% - Акцент3 3 6 2 3" xfId="5283"/>
    <cellStyle name="40% - Акцент3 3 6 3" xfId="5284"/>
    <cellStyle name="40% - Акцент3 3 6 3 2" xfId="5285"/>
    <cellStyle name="40% - Акцент3 3 6 4" xfId="5286"/>
    <cellStyle name="40% - Акцент3 3 7" xfId="5287"/>
    <cellStyle name="40% - Акцент3 3 7 2" xfId="5288"/>
    <cellStyle name="40% - Акцент3 3 7 2 2" xfId="5289"/>
    <cellStyle name="40% - Акцент3 3 7 2 2 2" xfId="5290"/>
    <cellStyle name="40% - Акцент3 3 7 2 3" xfId="5291"/>
    <cellStyle name="40% - Акцент3 3 7 3" xfId="5292"/>
    <cellStyle name="40% - Акцент3 3 7 3 2" xfId="5293"/>
    <cellStyle name="40% - Акцент3 3 7 4" xfId="5294"/>
    <cellStyle name="40% - Акцент3 3 8" xfId="5295"/>
    <cellStyle name="40% - Акцент3 3 8 2" xfId="5296"/>
    <cellStyle name="40% - Акцент3 3 8 2 2" xfId="5297"/>
    <cellStyle name="40% - Акцент3 3 8 2 2 2" xfId="5298"/>
    <cellStyle name="40% - Акцент3 3 8 2 3" xfId="5299"/>
    <cellStyle name="40% - Акцент3 3 8 3" xfId="5300"/>
    <cellStyle name="40% - Акцент3 3 8 3 2" xfId="5301"/>
    <cellStyle name="40% - Акцент3 3 8 4" xfId="5302"/>
    <cellStyle name="40% - Акцент3 3 9" xfId="5303"/>
    <cellStyle name="40% - Акцент3 3 9 2" xfId="5304"/>
    <cellStyle name="40% - Акцент3 3 9 2 2" xfId="5305"/>
    <cellStyle name="40% - Акцент3 3 9 2 2 2" xfId="5306"/>
    <cellStyle name="40% - Акцент3 3 9 2 3" xfId="5307"/>
    <cellStyle name="40% - Акцент3 3 9 3" xfId="5308"/>
    <cellStyle name="40% - Акцент3 3 9 3 2" xfId="5309"/>
    <cellStyle name="40% - Акцент3 3 9 4" xfId="5310"/>
    <cellStyle name="40% - Акцент3 4" xfId="5311"/>
    <cellStyle name="40% - Акцент3 4 10" xfId="5312"/>
    <cellStyle name="40% - Акцент3 4 10 2" xfId="5313"/>
    <cellStyle name="40% - Акцент3 4 10 2 2" xfId="5314"/>
    <cellStyle name="40% - Акцент3 4 10 2 2 2" xfId="5315"/>
    <cellStyle name="40% - Акцент3 4 10 2 3" xfId="5316"/>
    <cellStyle name="40% - Акцент3 4 10 3" xfId="5317"/>
    <cellStyle name="40% - Акцент3 4 10 3 2" xfId="5318"/>
    <cellStyle name="40% - Акцент3 4 10 4" xfId="5319"/>
    <cellStyle name="40% - Акцент3 4 11" xfId="5320"/>
    <cellStyle name="40% - Акцент3 4 11 2" xfId="5321"/>
    <cellStyle name="40% - Акцент3 4 11 2 2" xfId="5322"/>
    <cellStyle name="40% - Акцент3 4 11 2 2 2" xfId="5323"/>
    <cellStyle name="40% - Акцент3 4 11 2 3" xfId="5324"/>
    <cellStyle name="40% - Акцент3 4 11 3" xfId="5325"/>
    <cellStyle name="40% - Акцент3 4 11 3 2" xfId="5326"/>
    <cellStyle name="40% - Акцент3 4 11 4" xfId="5327"/>
    <cellStyle name="40% - Акцент3 4 12" xfId="5328"/>
    <cellStyle name="40% - Акцент3 4 12 2" xfId="5329"/>
    <cellStyle name="40% - Акцент3 4 12 2 2" xfId="5330"/>
    <cellStyle name="40% - Акцент3 4 12 2 2 2" xfId="5331"/>
    <cellStyle name="40% - Акцент3 4 12 2 3" xfId="5332"/>
    <cellStyle name="40% - Акцент3 4 12 3" xfId="5333"/>
    <cellStyle name="40% - Акцент3 4 12 3 2" xfId="5334"/>
    <cellStyle name="40% - Акцент3 4 12 4" xfId="5335"/>
    <cellStyle name="40% - Акцент3 4 13" xfId="5336"/>
    <cellStyle name="40% - Акцент3 4 13 2" xfId="5337"/>
    <cellStyle name="40% - Акцент3 4 13 2 2" xfId="5338"/>
    <cellStyle name="40% - Акцент3 4 13 2 2 2" xfId="5339"/>
    <cellStyle name="40% - Акцент3 4 13 2 3" xfId="5340"/>
    <cellStyle name="40% - Акцент3 4 13 3" xfId="5341"/>
    <cellStyle name="40% - Акцент3 4 13 3 2" xfId="5342"/>
    <cellStyle name="40% - Акцент3 4 13 4" xfId="5343"/>
    <cellStyle name="40% - Акцент3 4 14" xfId="5344"/>
    <cellStyle name="40% - Акцент3 4 14 2" xfId="5345"/>
    <cellStyle name="40% - Акцент3 4 14 2 2" xfId="5346"/>
    <cellStyle name="40% - Акцент3 4 14 2 2 2" xfId="5347"/>
    <cellStyle name="40% - Акцент3 4 14 2 3" xfId="5348"/>
    <cellStyle name="40% - Акцент3 4 14 3" xfId="5349"/>
    <cellStyle name="40% - Акцент3 4 14 3 2" xfId="5350"/>
    <cellStyle name="40% - Акцент3 4 14 4" xfId="5351"/>
    <cellStyle name="40% - Акцент3 4 15" xfId="5352"/>
    <cellStyle name="40% - Акцент3 4 15 2" xfId="5353"/>
    <cellStyle name="40% - Акцент3 4 15 2 2" xfId="5354"/>
    <cellStyle name="40% - Акцент3 4 15 2 2 2" xfId="5355"/>
    <cellStyle name="40% - Акцент3 4 15 2 3" xfId="5356"/>
    <cellStyle name="40% - Акцент3 4 15 3" xfId="5357"/>
    <cellStyle name="40% - Акцент3 4 15 3 2" xfId="5358"/>
    <cellStyle name="40% - Акцент3 4 15 4" xfId="5359"/>
    <cellStyle name="40% - Акцент3 4 16" xfId="5360"/>
    <cellStyle name="40% - Акцент3 4 16 2" xfId="5361"/>
    <cellStyle name="40% - Акцент3 4 16 2 2" xfId="5362"/>
    <cellStyle name="40% - Акцент3 4 16 2 2 2" xfId="5363"/>
    <cellStyle name="40% - Акцент3 4 16 2 3" xfId="5364"/>
    <cellStyle name="40% - Акцент3 4 16 3" xfId="5365"/>
    <cellStyle name="40% - Акцент3 4 16 3 2" xfId="5366"/>
    <cellStyle name="40% - Акцент3 4 16 4" xfId="5367"/>
    <cellStyle name="40% - Акцент3 4 17" xfId="5368"/>
    <cellStyle name="40% - Акцент3 4 17 2" xfId="5369"/>
    <cellStyle name="40% - Акцент3 4 17 2 2" xfId="5370"/>
    <cellStyle name="40% - Акцент3 4 17 2 2 2" xfId="5371"/>
    <cellStyle name="40% - Акцент3 4 17 2 3" xfId="5372"/>
    <cellStyle name="40% - Акцент3 4 17 3" xfId="5373"/>
    <cellStyle name="40% - Акцент3 4 17 3 2" xfId="5374"/>
    <cellStyle name="40% - Акцент3 4 17 4" xfId="5375"/>
    <cellStyle name="40% - Акцент3 4 18" xfId="5376"/>
    <cellStyle name="40% - Акцент3 4 18 2" xfId="5377"/>
    <cellStyle name="40% - Акцент3 4 18 2 2" xfId="5378"/>
    <cellStyle name="40% - Акцент3 4 18 2 2 2" xfId="5379"/>
    <cellStyle name="40% - Акцент3 4 18 2 3" xfId="5380"/>
    <cellStyle name="40% - Акцент3 4 18 3" xfId="5381"/>
    <cellStyle name="40% - Акцент3 4 18 3 2" xfId="5382"/>
    <cellStyle name="40% - Акцент3 4 18 4" xfId="5383"/>
    <cellStyle name="40% - Акцент3 4 19" xfId="5384"/>
    <cellStyle name="40% - Акцент3 4 19 2" xfId="5385"/>
    <cellStyle name="40% - Акцент3 4 19 2 2" xfId="5386"/>
    <cellStyle name="40% - Акцент3 4 19 2 2 2" xfId="5387"/>
    <cellStyle name="40% - Акцент3 4 19 2 3" xfId="5388"/>
    <cellStyle name="40% - Акцент3 4 19 3" xfId="5389"/>
    <cellStyle name="40% - Акцент3 4 19 3 2" xfId="5390"/>
    <cellStyle name="40% - Акцент3 4 19 4" xfId="5391"/>
    <cellStyle name="40% - Акцент3 4 2" xfId="5392"/>
    <cellStyle name="40% - Акцент3 4 2 2" xfId="5393"/>
    <cellStyle name="40% - Акцент3 4 20" xfId="5394"/>
    <cellStyle name="40% - Акцент3 4 20 2" xfId="5395"/>
    <cellStyle name="40% - Акцент3 4 20 2 2" xfId="5396"/>
    <cellStyle name="40% - Акцент3 4 20 2 2 2" xfId="5397"/>
    <cellStyle name="40% - Акцент3 4 20 2 3" xfId="5398"/>
    <cellStyle name="40% - Акцент3 4 20 3" xfId="5399"/>
    <cellStyle name="40% - Акцент3 4 20 3 2" xfId="5400"/>
    <cellStyle name="40% - Акцент3 4 20 4" xfId="5401"/>
    <cellStyle name="40% - Акцент3 4 21" xfId="5402"/>
    <cellStyle name="40% - Акцент3 4 21 2" xfId="5403"/>
    <cellStyle name="40% - Акцент3 4 21 2 2" xfId="5404"/>
    <cellStyle name="40% - Акцент3 4 21 2 2 2" xfId="5405"/>
    <cellStyle name="40% - Акцент3 4 21 2 3" xfId="5406"/>
    <cellStyle name="40% - Акцент3 4 21 3" xfId="5407"/>
    <cellStyle name="40% - Акцент3 4 21 3 2" xfId="5408"/>
    <cellStyle name="40% - Акцент3 4 21 4" xfId="5409"/>
    <cellStyle name="40% - Акцент3 4 22" xfId="5410"/>
    <cellStyle name="40% - Акцент3 4 22 2" xfId="5411"/>
    <cellStyle name="40% - Акцент3 4 22 2 2" xfId="5412"/>
    <cellStyle name="40% - Акцент3 4 22 2 2 2" xfId="5413"/>
    <cellStyle name="40% - Акцент3 4 22 2 3" xfId="5414"/>
    <cellStyle name="40% - Акцент3 4 22 3" xfId="5415"/>
    <cellStyle name="40% - Акцент3 4 22 3 2" xfId="5416"/>
    <cellStyle name="40% - Акцент3 4 22 4" xfId="5417"/>
    <cellStyle name="40% - Акцент3 4 23" xfId="5418"/>
    <cellStyle name="40% - Акцент3 4 23 2" xfId="5419"/>
    <cellStyle name="40% - Акцент3 4 23 2 2" xfId="5420"/>
    <cellStyle name="40% - Акцент3 4 23 2 2 2" xfId="5421"/>
    <cellStyle name="40% - Акцент3 4 23 2 3" xfId="5422"/>
    <cellStyle name="40% - Акцент3 4 23 3" xfId="5423"/>
    <cellStyle name="40% - Акцент3 4 23 3 2" xfId="5424"/>
    <cellStyle name="40% - Акцент3 4 23 4" xfId="5425"/>
    <cellStyle name="40% - Акцент3 4 24" xfId="5426"/>
    <cellStyle name="40% - Акцент3 4 24 2" xfId="5427"/>
    <cellStyle name="40% - Акцент3 4 24 2 2" xfId="5428"/>
    <cellStyle name="40% - Акцент3 4 24 2 2 2" xfId="5429"/>
    <cellStyle name="40% - Акцент3 4 24 2 3" xfId="5430"/>
    <cellStyle name="40% - Акцент3 4 24 3" xfId="5431"/>
    <cellStyle name="40% - Акцент3 4 24 3 2" xfId="5432"/>
    <cellStyle name="40% - Акцент3 4 24 4" xfId="5433"/>
    <cellStyle name="40% - Акцент3 4 25" xfId="5434"/>
    <cellStyle name="40% - Акцент3 4 3" xfId="5435"/>
    <cellStyle name="40% - Акцент3 4 3 2" xfId="5436"/>
    <cellStyle name="40% - Акцент3 4 3 2 2" xfId="5437"/>
    <cellStyle name="40% - Акцент3 4 3 2 2 2" xfId="5438"/>
    <cellStyle name="40% - Акцент3 4 3 2 3" xfId="5439"/>
    <cellStyle name="40% - Акцент3 4 3 3" xfId="5440"/>
    <cellStyle name="40% - Акцент3 4 3 3 2" xfId="5441"/>
    <cellStyle name="40% - Акцент3 4 3 4" xfId="5442"/>
    <cellStyle name="40% - Акцент3 4 4" xfId="5443"/>
    <cellStyle name="40% - Акцент3 4 4 2" xfId="5444"/>
    <cellStyle name="40% - Акцент3 4 4 2 2" xfId="5445"/>
    <cellStyle name="40% - Акцент3 4 4 2 2 2" xfId="5446"/>
    <cellStyle name="40% - Акцент3 4 4 2 3" xfId="5447"/>
    <cellStyle name="40% - Акцент3 4 4 3" xfId="5448"/>
    <cellStyle name="40% - Акцент3 4 4 3 2" xfId="5449"/>
    <cellStyle name="40% - Акцент3 4 4 4" xfId="5450"/>
    <cellStyle name="40% - Акцент3 4 5" xfId="5451"/>
    <cellStyle name="40% - Акцент3 4 5 2" xfId="5452"/>
    <cellStyle name="40% - Акцент3 4 5 2 2" xfId="5453"/>
    <cellStyle name="40% - Акцент3 4 5 2 2 2" xfId="5454"/>
    <cellStyle name="40% - Акцент3 4 5 2 3" xfId="5455"/>
    <cellStyle name="40% - Акцент3 4 5 3" xfId="5456"/>
    <cellStyle name="40% - Акцент3 4 5 3 2" xfId="5457"/>
    <cellStyle name="40% - Акцент3 4 5 4" xfId="5458"/>
    <cellStyle name="40% - Акцент3 4 6" xfId="5459"/>
    <cellStyle name="40% - Акцент3 4 6 2" xfId="5460"/>
    <cellStyle name="40% - Акцент3 4 6 2 2" xfId="5461"/>
    <cellStyle name="40% - Акцент3 4 6 2 2 2" xfId="5462"/>
    <cellStyle name="40% - Акцент3 4 6 2 3" xfId="5463"/>
    <cellStyle name="40% - Акцент3 4 6 3" xfId="5464"/>
    <cellStyle name="40% - Акцент3 4 6 3 2" xfId="5465"/>
    <cellStyle name="40% - Акцент3 4 6 4" xfId="5466"/>
    <cellStyle name="40% - Акцент3 4 7" xfId="5467"/>
    <cellStyle name="40% - Акцент3 4 7 2" xfId="5468"/>
    <cellStyle name="40% - Акцент3 4 7 2 2" xfId="5469"/>
    <cellStyle name="40% - Акцент3 4 7 2 2 2" xfId="5470"/>
    <cellStyle name="40% - Акцент3 4 7 2 3" xfId="5471"/>
    <cellStyle name="40% - Акцент3 4 7 3" xfId="5472"/>
    <cellStyle name="40% - Акцент3 4 7 3 2" xfId="5473"/>
    <cellStyle name="40% - Акцент3 4 7 4" xfId="5474"/>
    <cellStyle name="40% - Акцент3 4 8" xfId="5475"/>
    <cellStyle name="40% - Акцент3 4 8 2" xfId="5476"/>
    <cellStyle name="40% - Акцент3 4 8 2 2" xfId="5477"/>
    <cellStyle name="40% - Акцент3 4 8 2 2 2" xfId="5478"/>
    <cellStyle name="40% - Акцент3 4 8 2 3" xfId="5479"/>
    <cellStyle name="40% - Акцент3 4 8 3" xfId="5480"/>
    <cellStyle name="40% - Акцент3 4 8 3 2" xfId="5481"/>
    <cellStyle name="40% - Акцент3 4 8 4" xfId="5482"/>
    <cellStyle name="40% - Акцент3 4 9" xfId="5483"/>
    <cellStyle name="40% - Акцент3 4 9 2" xfId="5484"/>
    <cellStyle name="40% - Акцент3 4 9 2 2" xfId="5485"/>
    <cellStyle name="40% - Акцент3 4 9 2 2 2" xfId="5486"/>
    <cellStyle name="40% - Акцент3 4 9 2 3" xfId="5487"/>
    <cellStyle name="40% - Акцент3 4 9 3" xfId="5488"/>
    <cellStyle name="40% - Акцент3 4 9 3 2" xfId="5489"/>
    <cellStyle name="40% - Акцент3 4 9 4" xfId="5490"/>
    <cellStyle name="40% - Акцент3 5" xfId="5491"/>
    <cellStyle name="40% - Акцент3 5 2" xfId="5492"/>
    <cellStyle name="40% - Акцент3 5 2 2" xfId="5493"/>
    <cellStyle name="40% - Акцент3 5 3" xfId="5494"/>
    <cellStyle name="40% - Акцент3 6" xfId="5495"/>
    <cellStyle name="40% - Акцент3 6 2" xfId="5496"/>
    <cellStyle name="40% - Акцент3 7" xfId="5497"/>
    <cellStyle name="40% - Акцент3 7 2" xfId="5498"/>
    <cellStyle name="40% - Акцент3 7 2 2" xfId="5499"/>
    <cellStyle name="40% - Акцент3 7 2 2 2" xfId="5500"/>
    <cellStyle name="40% - Акцент3 7 2 3" xfId="5501"/>
    <cellStyle name="40% - Акцент3 7 3" xfId="5502"/>
    <cellStyle name="40% - Акцент3 7 3 2" xfId="5503"/>
    <cellStyle name="40% - Акцент3 7 4" xfId="5504"/>
    <cellStyle name="40% - Акцент3 8" xfId="5505"/>
    <cellStyle name="40% - Акцент3 8 2" xfId="5506"/>
    <cellStyle name="40% - Акцент3 8 2 2" xfId="5507"/>
    <cellStyle name="40% - Акцент3 8 2 2 2" xfId="5508"/>
    <cellStyle name="40% - Акцент3 8 2 3" xfId="5509"/>
    <cellStyle name="40% - Акцент3 8 3" xfId="5510"/>
    <cellStyle name="40% - Акцент3 8 3 2" xfId="5511"/>
    <cellStyle name="40% - Акцент3 8 4" xfId="5512"/>
    <cellStyle name="40% - Акцент3 9" xfId="5513"/>
    <cellStyle name="40% - Акцент3 9 2" xfId="5514"/>
    <cellStyle name="40% - Акцент3 9 2 2" xfId="5515"/>
    <cellStyle name="40% - Акцент3 9 2 2 2" xfId="5516"/>
    <cellStyle name="40% - Акцент3 9 2 3" xfId="5517"/>
    <cellStyle name="40% - Акцент3 9 3" xfId="5518"/>
    <cellStyle name="40% - Акцент3 9 3 2" xfId="5519"/>
    <cellStyle name="40% - Акцент3 9 4" xfId="5520"/>
    <cellStyle name="40% - Акцент4 10" xfId="5521"/>
    <cellStyle name="40% - Акцент4 10 2" xfId="5522"/>
    <cellStyle name="40% - Акцент4 10 2 2" xfId="5523"/>
    <cellStyle name="40% - Акцент4 10 2 2 2" xfId="5524"/>
    <cellStyle name="40% - Акцент4 10 2 3" xfId="5525"/>
    <cellStyle name="40% - Акцент4 10 3" xfId="5526"/>
    <cellStyle name="40% - Акцент4 10 3 2" xfId="5527"/>
    <cellStyle name="40% - Акцент4 10 4" xfId="5528"/>
    <cellStyle name="40% - Акцент4 11" xfId="5529"/>
    <cellStyle name="40% - Акцент4 11 2" xfId="5530"/>
    <cellStyle name="40% - Акцент4 11 2 2" xfId="5531"/>
    <cellStyle name="40% - Акцент4 11 2 2 2" xfId="5532"/>
    <cellStyle name="40% - Акцент4 11 2 3" xfId="5533"/>
    <cellStyle name="40% - Акцент4 11 3" xfId="5534"/>
    <cellStyle name="40% - Акцент4 11 3 2" xfId="5535"/>
    <cellStyle name="40% - Акцент4 11 4" xfId="5536"/>
    <cellStyle name="40% - Акцент4 12" xfId="5537"/>
    <cellStyle name="40% - Акцент4 12 2" xfId="5538"/>
    <cellStyle name="40% - Акцент4 12 2 2" xfId="5539"/>
    <cellStyle name="40% - Акцент4 12 2 2 2" xfId="5540"/>
    <cellStyle name="40% - Акцент4 12 2 3" xfId="5541"/>
    <cellStyle name="40% - Акцент4 12 3" xfId="5542"/>
    <cellStyle name="40% - Акцент4 12 3 2" xfId="5543"/>
    <cellStyle name="40% - Акцент4 12 4" xfId="5544"/>
    <cellStyle name="40% - Акцент4 13" xfId="5545"/>
    <cellStyle name="40% - Акцент4 13 2" xfId="5546"/>
    <cellStyle name="40% - Акцент4 13 2 2" xfId="5547"/>
    <cellStyle name="40% - Акцент4 13 2 2 2" xfId="5548"/>
    <cellStyle name="40% - Акцент4 13 2 3" xfId="5549"/>
    <cellStyle name="40% - Акцент4 13 3" xfId="5550"/>
    <cellStyle name="40% - Акцент4 13 3 2" xfId="5551"/>
    <cellStyle name="40% - Акцент4 13 4" xfId="5552"/>
    <cellStyle name="40% - Акцент4 14" xfId="5553"/>
    <cellStyle name="40% - Акцент4 14 2" xfId="5554"/>
    <cellStyle name="40% - Акцент4 14 2 2" xfId="5555"/>
    <cellStyle name="40% - Акцент4 14 2 2 2" xfId="5556"/>
    <cellStyle name="40% - Акцент4 14 2 3" xfId="5557"/>
    <cellStyle name="40% - Акцент4 14 3" xfId="5558"/>
    <cellStyle name="40% - Акцент4 14 3 2" xfId="5559"/>
    <cellStyle name="40% - Акцент4 14 4" xfId="5560"/>
    <cellStyle name="40% - Акцент4 15" xfId="5561"/>
    <cellStyle name="40% - Акцент4 15 2" xfId="5562"/>
    <cellStyle name="40% - Акцент4 15 2 2" xfId="5563"/>
    <cellStyle name="40% - Акцент4 15 2 2 2" xfId="5564"/>
    <cellStyle name="40% - Акцент4 15 2 3" xfId="5565"/>
    <cellStyle name="40% - Акцент4 15 3" xfId="5566"/>
    <cellStyle name="40% - Акцент4 15 3 2" xfId="5567"/>
    <cellStyle name="40% - Акцент4 15 4" xfId="5568"/>
    <cellStyle name="40% - Акцент4 16" xfId="5569"/>
    <cellStyle name="40% - Акцент4 16 2" xfId="5570"/>
    <cellStyle name="40% - Акцент4 16 2 2" xfId="5571"/>
    <cellStyle name="40% - Акцент4 16 2 2 2" xfId="5572"/>
    <cellStyle name="40% - Акцент4 16 2 3" xfId="5573"/>
    <cellStyle name="40% - Акцент4 16 3" xfId="5574"/>
    <cellStyle name="40% - Акцент4 16 3 2" xfId="5575"/>
    <cellStyle name="40% - Акцент4 16 4" xfId="5576"/>
    <cellStyle name="40% - Акцент4 17" xfId="5577"/>
    <cellStyle name="40% - Акцент4 17 2" xfId="5578"/>
    <cellStyle name="40% - Акцент4 17 2 2" xfId="5579"/>
    <cellStyle name="40% - Акцент4 17 2 2 2" xfId="5580"/>
    <cellStyle name="40% - Акцент4 17 2 3" xfId="5581"/>
    <cellStyle name="40% - Акцент4 17 3" xfId="5582"/>
    <cellStyle name="40% - Акцент4 17 3 2" xfId="5583"/>
    <cellStyle name="40% - Акцент4 17 4" xfId="5584"/>
    <cellStyle name="40% - Акцент4 18" xfId="5585"/>
    <cellStyle name="40% - Акцент4 18 2" xfId="5586"/>
    <cellStyle name="40% - Акцент4 18 2 2" xfId="5587"/>
    <cellStyle name="40% - Акцент4 18 3" xfId="5588"/>
    <cellStyle name="40% - Акцент4 19" xfId="5589"/>
    <cellStyle name="40% - Акцент4 19 2" xfId="5590"/>
    <cellStyle name="40% - Акцент4 2" xfId="5591"/>
    <cellStyle name="40% - Акцент4 2 10" xfId="5592"/>
    <cellStyle name="40% - Акцент4 2 10 2" xfId="5593"/>
    <cellStyle name="40% - Акцент4 2 10 2 2" xfId="5594"/>
    <cellStyle name="40% - Акцент4 2 10 2 2 2" xfId="5595"/>
    <cellStyle name="40% - Акцент4 2 10 2 3" xfId="5596"/>
    <cellStyle name="40% - Акцент4 2 10 3" xfId="5597"/>
    <cellStyle name="40% - Акцент4 2 10 3 2" xfId="5598"/>
    <cellStyle name="40% - Акцент4 2 10 4" xfId="5599"/>
    <cellStyle name="40% - Акцент4 2 11" xfId="5600"/>
    <cellStyle name="40% - Акцент4 2 11 2" xfId="5601"/>
    <cellStyle name="40% - Акцент4 2 11 2 2" xfId="5602"/>
    <cellStyle name="40% - Акцент4 2 11 2 2 2" xfId="5603"/>
    <cellStyle name="40% - Акцент4 2 11 2 3" xfId="5604"/>
    <cellStyle name="40% - Акцент4 2 11 3" xfId="5605"/>
    <cellStyle name="40% - Акцент4 2 11 3 2" xfId="5606"/>
    <cellStyle name="40% - Акцент4 2 11 4" xfId="5607"/>
    <cellStyle name="40% - Акцент4 2 12" xfId="5608"/>
    <cellStyle name="40% - Акцент4 2 12 2" xfId="5609"/>
    <cellStyle name="40% - Акцент4 2 12 2 2" xfId="5610"/>
    <cellStyle name="40% - Акцент4 2 12 2 2 2" xfId="5611"/>
    <cellStyle name="40% - Акцент4 2 12 2 3" xfId="5612"/>
    <cellStyle name="40% - Акцент4 2 12 3" xfId="5613"/>
    <cellStyle name="40% - Акцент4 2 12 3 2" xfId="5614"/>
    <cellStyle name="40% - Акцент4 2 12 4" xfId="5615"/>
    <cellStyle name="40% - Акцент4 2 13" xfId="5616"/>
    <cellStyle name="40% - Акцент4 2 13 2" xfId="5617"/>
    <cellStyle name="40% - Акцент4 2 13 2 2" xfId="5618"/>
    <cellStyle name="40% - Акцент4 2 13 2 2 2" xfId="5619"/>
    <cellStyle name="40% - Акцент4 2 13 2 3" xfId="5620"/>
    <cellStyle name="40% - Акцент4 2 13 3" xfId="5621"/>
    <cellStyle name="40% - Акцент4 2 13 3 2" xfId="5622"/>
    <cellStyle name="40% - Акцент4 2 13 4" xfId="5623"/>
    <cellStyle name="40% - Акцент4 2 14" xfId="5624"/>
    <cellStyle name="40% - Акцент4 2 14 2" xfId="5625"/>
    <cellStyle name="40% - Акцент4 2 14 2 2" xfId="5626"/>
    <cellStyle name="40% - Акцент4 2 14 2 2 2" xfId="5627"/>
    <cellStyle name="40% - Акцент4 2 14 2 3" xfId="5628"/>
    <cellStyle name="40% - Акцент4 2 14 3" xfId="5629"/>
    <cellStyle name="40% - Акцент4 2 14 3 2" xfId="5630"/>
    <cellStyle name="40% - Акцент4 2 14 4" xfId="5631"/>
    <cellStyle name="40% - Акцент4 2 15" xfId="5632"/>
    <cellStyle name="40% - Акцент4 2 15 2" xfId="5633"/>
    <cellStyle name="40% - Акцент4 2 15 2 2" xfId="5634"/>
    <cellStyle name="40% - Акцент4 2 15 2 2 2" xfId="5635"/>
    <cellStyle name="40% - Акцент4 2 15 2 3" xfId="5636"/>
    <cellStyle name="40% - Акцент4 2 15 3" xfId="5637"/>
    <cellStyle name="40% - Акцент4 2 15 3 2" xfId="5638"/>
    <cellStyle name="40% - Акцент4 2 15 4" xfId="5639"/>
    <cellStyle name="40% - Акцент4 2 16" xfId="5640"/>
    <cellStyle name="40% - Акцент4 2 16 2" xfId="5641"/>
    <cellStyle name="40% - Акцент4 2 16 2 2" xfId="5642"/>
    <cellStyle name="40% - Акцент4 2 16 2 2 2" xfId="5643"/>
    <cellStyle name="40% - Акцент4 2 16 2 3" xfId="5644"/>
    <cellStyle name="40% - Акцент4 2 16 3" xfId="5645"/>
    <cellStyle name="40% - Акцент4 2 16 3 2" xfId="5646"/>
    <cellStyle name="40% - Акцент4 2 16 4" xfId="5647"/>
    <cellStyle name="40% - Акцент4 2 17" xfId="5648"/>
    <cellStyle name="40% - Акцент4 2 17 2" xfId="5649"/>
    <cellStyle name="40% - Акцент4 2 17 2 2" xfId="5650"/>
    <cellStyle name="40% - Акцент4 2 17 2 2 2" xfId="5651"/>
    <cellStyle name="40% - Акцент4 2 17 2 3" xfId="5652"/>
    <cellStyle name="40% - Акцент4 2 17 3" xfId="5653"/>
    <cellStyle name="40% - Акцент4 2 17 3 2" xfId="5654"/>
    <cellStyle name="40% - Акцент4 2 17 4" xfId="5655"/>
    <cellStyle name="40% - Акцент4 2 18" xfId="5656"/>
    <cellStyle name="40% - Акцент4 2 18 2" xfId="5657"/>
    <cellStyle name="40% - Акцент4 2 18 2 2" xfId="5658"/>
    <cellStyle name="40% - Акцент4 2 18 2 2 2" xfId="5659"/>
    <cellStyle name="40% - Акцент4 2 18 2 3" xfId="5660"/>
    <cellStyle name="40% - Акцент4 2 18 3" xfId="5661"/>
    <cellStyle name="40% - Акцент4 2 18 3 2" xfId="5662"/>
    <cellStyle name="40% - Акцент4 2 18 4" xfId="5663"/>
    <cellStyle name="40% - Акцент4 2 19" xfId="5664"/>
    <cellStyle name="40% - Акцент4 2 19 2" xfId="5665"/>
    <cellStyle name="40% - Акцент4 2 19 2 2" xfId="5666"/>
    <cellStyle name="40% - Акцент4 2 19 2 2 2" xfId="5667"/>
    <cellStyle name="40% - Акцент4 2 19 2 3" xfId="5668"/>
    <cellStyle name="40% - Акцент4 2 19 3" xfId="5669"/>
    <cellStyle name="40% - Акцент4 2 19 3 2" xfId="5670"/>
    <cellStyle name="40% - Акцент4 2 19 4" xfId="5671"/>
    <cellStyle name="40% - Акцент4 2 2" xfId="5672"/>
    <cellStyle name="40% - Акцент4 2 2 2" xfId="5673"/>
    <cellStyle name="40% - Акцент4 2 2 3" xfId="5674"/>
    <cellStyle name="40% - Акцент4 2 20" xfId="5675"/>
    <cellStyle name="40% - Акцент4 2 20 2" xfId="5676"/>
    <cellStyle name="40% - Акцент4 2 20 2 2" xfId="5677"/>
    <cellStyle name="40% - Акцент4 2 20 2 2 2" xfId="5678"/>
    <cellStyle name="40% - Акцент4 2 20 2 3" xfId="5679"/>
    <cellStyle name="40% - Акцент4 2 20 3" xfId="5680"/>
    <cellStyle name="40% - Акцент4 2 20 3 2" xfId="5681"/>
    <cellStyle name="40% - Акцент4 2 20 4" xfId="5682"/>
    <cellStyle name="40% - Акцент4 2 21" xfId="5683"/>
    <cellStyle name="40% - Акцент4 2 21 2" xfId="5684"/>
    <cellStyle name="40% - Акцент4 2 21 2 2" xfId="5685"/>
    <cellStyle name="40% - Акцент4 2 21 2 2 2" xfId="5686"/>
    <cellStyle name="40% - Акцент4 2 21 2 3" xfId="5687"/>
    <cellStyle name="40% - Акцент4 2 21 3" xfId="5688"/>
    <cellStyle name="40% - Акцент4 2 21 3 2" xfId="5689"/>
    <cellStyle name="40% - Акцент4 2 21 4" xfId="5690"/>
    <cellStyle name="40% - Акцент4 2 22" xfId="5691"/>
    <cellStyle name="40% - Акцент4 2 22 2" xfId="5692"/>
    <cellStyle name="40% - Акцент4 2 22 2 2" xfId="5693"/>
    <cellStyle name="40% - Акцент4 2 22 2 2 2" xfId="5694"/>
    <cellStyle name="40% - Акцент4 2 22 2 3" xfId="5695"/>
    <cellStyle name="40% - Акцент4 2 22 3" xfId="5696"/>
    <cellStyle name="40% - Акцент4 2 22 3 2" xfId="5697"/>
    <cellStyle name="40% - Акцент4 2 22 4" xfId="5698"/>
    <cellStyle name="40% - Акцент4 2 23" xfId="5699"/>
    <cellStyle name="40% - Акцент4 2 23 2" xfId="5700"/>
    <cellStyle name="40% - Акцент4 2 23 2 2" xfId="5701"/>
    <cellStyle name="40% - Акцент4 2 23 2 2 2" xfId="5702"/>
    <cellStyle name="40% - Акцент4 2 23 2 3" xfId="5703"/>
    <cellStyle name="40% - Акцент4 2 23 3" xfId="5704"/>
    <cellStyle name="40% - Акцент4 2 23 3 2" xfId="5705"/>
    <cellStyle name="40% - Акцент4 2 23 4" xfId="5706"/>
    <cellStyle name="40% - Акцент4 2 24" xfId="5707"/>
    <cellStyle name="40% - Акцент4 2 24 2" xfId="5708"/>
    <cellStyle name="40% - Акцент4 2 24 2 2" xfId="5709"/>
    <cellStyle name="40% - Акцент4 2 24 2 2 2" xfId="5710"/>
    <cellStyle name="40% - Акцент4 2 24 2 3" xfId="5711"/>
    <cellStyle name="40% - Акцент4 2 24 3" xfId="5712"/>
    <cellStyle name="40% - Акцент4 2 24 3 2" xfId="5713"/>
    <cellStyle name="40% - Акцент4 2 24 4" xfId="5714"/>
    <cellStyle name="40% - Акцент4 2 25" xfId="5715"/>
    <cellStyle name="40% - Акцент4 2 26" xfId="5716"/>
    <cellStyle name="40% - Акцент4 2 27" xfId="5717"/>
    <cellStyle name="40% - Акцент4 2 3" xfId="5718"/>
    <cellStyle name="40% - Акцент4 2 3 2" xfId="5719"/>
    <cellStyle name="40% - Акцент4 2 3 2 2" xfId="5720"/>
    <cellStyle name="40% - Акцент4 2 3 2 2 2" xfId="5721"/>
    <cellStyle name="40% - Акцент4 2 3 2 3" xfId="5722"/>
    <cellStyle name="40% - Акцент4 2 3 3" xfId="5723"/>
    <cellStyle name="40% - Акцент4 2 3 3 2" xfId="5724"/>
    <cellStyle name="40% - Акцент4 2 3 4" xfId="5725"/>
    <cellStyle name="40% - Акцент4 2 3 5" xfId="5726"/>
    <cellStyle name="40% - Акцент4 2 4" xfId="5727"/>
    <cellStyle name="40% - Акцент4 2 4 2" xfId="5728"/>
    <cellStyle name="40% - Акцент4 2 4 2 2" xfId="5729"/>
    <cellStyle name="40% - Акцент4 2 4 2 2 2" xfId="5730"/>
    <cellStyle name="40% - Акцент4 2 4 2 3" xfId="5731"/>
    <cellStyle name="40% - Акцент4 2 4 3" xfId="5732"/>
    <cellStyle name="40% - Акцент4 2 4 3 2" xfId="5733"/>
    <cellStyle name="40% - Акцент4 2 4 4" xfId="5734"/>
    <cellStyle name="40% - Акцент4 2 4 5" xfId="5735"/>
    <cellStyle name="40% - Акцент4 2 5" xfId="5736"/>
    <cellStyle name="40% - Акцент4 2 5 2" xfId="5737"/>
    <cellStyle name="40% - Акцент4 2 5 2 2" xfId="5738"/>
    <cellStyle name="40% - Акцент4 2 5 2 2 2" xfId="5739"/>
    <cellStyle name="40% - Акцент4 2 5 2 3" xfId="5740"/>
    <cellStyle name="40% - Акцент4 2 5 3" xfId="5741"/>
    <cellStyle name="40% - Акцент4 2 5 3 2" xfId="5742"/>
    <cellStyle name="40% - Акцент4 2 5 4" xfId="5743"/>
    <cellStyle name="40% - Акцент4 2 5 5" xfId="5744"/>
    <cellStyle name="40% - Акцент4 2 6" xfId="5745"/>
    <cellStyle name="40% - Акцент4 2 6 2" xfId="5746"/>
    <cellStyle name="40% - Акцент4 2 6 2 2" xfId="5747"/>
    <cellStyle name="40% - Акцент4 2 6 2 2 2" xfId="5748"/>
    <cellStyle name="40% - Акцент4 2 6 2 3" xfId="5749"/>
    <cellStyle name="40% - Акцент4 2 6 3" xfId="5750"/>
    <cellStyle name="40% - Акцент4 2 6 3 2" xfId="5751"/>
    <cellStyle name="40% - Акцент4 2 6 4" xfId="5752"/>
    <cellStyle name="40% - Акцент4 2 7" xfId="5753"/>
    <cellStyle name="40% - Акцент4 2 7 2" xfId="5754"/>
    <cellStyle name="40% - Акцент4 2 7 2 2" xfId="5755"/>
    <cellStyle name="40% - Акцент4 2 7 2 2 2" xfId="5756"/>
    <cellStyle name="40% - Акцент4 2 7 2 3" xfId="5757"/>
    <cellStyle name="40% - Акцент4 2 7 3" xfId="5758"/>
    <cellStyle name="40% - Акцент4 2 7 3 2" xfId="5759"/>
    <cellStyle name="40% - Акцент4 2 7 4" xfId="5760"/>
    <cellStyle name="40% - Акцент4 2 8" xfId="5761"/>
    <cellStyle name="40% - Акцент4 2 8 2" xfId="5762"/>
    <cellStyle name="40% - Акцент4 2 8 2 2" xfId="5763"/>
    <cellStyle name="40% - Акцент4 2 8 2 2 2" xfId="5764"/>
    <cellStyle name="40% - Акцент4 2 8 2 3" xfId="5765"/>
    <cellStyle name="40% - Акцент4 2 8 3" xfId="5766"/>
    <cellStyle name="40% - Акцент4 2 8 3 2" xfId="5767"/>
    <cellStyle name="40% - Акцент4 2 8 4" xfId="5768"/>
    <cellStyle name="40% - Акцент4 2 9" xfId="5769"/>
    <cellStyle name="40% - Акцент4 2 9 2" xfId="5770"/>
    <cellStyle name="40% - Акцент4 2 9 2 2" xfId="5771"/>
    <cellStyle name="40% - Акцент4 2 9 2 2 2" xfId="5772"/>
    <cellStyle name="40% - Акцент4 2 9 2 3" xfId="5773"/>
    <cellStyle name="40% - Акцент4 2 9 3" xfId="5774"/>
    <cellStyle name="40% - Акцент4 2 9 3 2" xfId="5775"/>
    <cellStyle name="40% - Акцент4 2 9 4" xfId="5776"/>
    <cellStyle name="40% - Акцент4 20" xfId="5777"/>
    <cellStyle name="40% - Акцент4 3" xfId="5778"/>
    <cellStyle name="40% - Акцент4 3 10" xfId="5779"/>
    <cellStyle name="40% - Акцент4 3 10 2" xfId="5780"/>
    <cellStyle name="40% - Акцент4 3 10 2 2" xfId="5781"/>
    <cellStyle name="40% - Акцент4 3 10 2 2 2" xfId="5782"/>
    <cellStyle name="40% - Акцент4 3 10 2 3" xfId="5783"/>
    <cellStyle name="40% - Акцент4 3 10 3" xfId="5784"/>
    <cellStyle name="40% - Акцент4 3 10 3 2" xfId="5785"/>
    <cellStyle name="40% - Акцент4 3 10 4" xfId="5786"/>
    <cellStyle name="40% - Акцент4 3 11" xfId="5787"/>
    <cellStyle name="40% - Акцент4 3 11 2" xfId="5788"/>
    <cellStyle name="40% - Акцент4 3 11 2 2" xfId="5789"/>
    <cellStyle name="40% - Акцент4 3 11 2 2 2" xfId="5790"/>
    <cellStyle name="40% - Акцент4 3 11 2 3" xfId="5791"/>
    <cellStyle name="40% - Акцент4 3 11 3" xfId="5792"/>
    <cellStyle name="40% - Акцент4 3 11 3 2" xfId="5793"/>
    <cellStyle name="40% - Акцент4 3 11 4" xfId="5794"/>
    <cellStyle name="40% - Акцент4 3 12" xfId="5795"/>
    <cellStyle name="40% - Акцент4 3 12 2" xfId="5796"/>
    <cellStyle name="40% - Акцент4 3 12 2 2" xfId="5797"/>
    <cellStyle name="40% - Акцент4 3 12 2 2 2" xfId="5798"/>
    <cellStyle name="40% - Акцент4 3 12 2 3" xfId="5799"/>
    <cellStyle name="40% - Акцент4 3 12 3" xfId="5800"/>
    <cellStyle name="40% - Акцент4 3 12 3 2" xfId="5801"/>
    <cellStyle name="40% - Акцент4 3 12 4" xfId="5802"/>
    <cellStyle name="40% - Акцент4 3 13" xfId="5803"/>
    <cellStyle name="40% - Акцент4 3 13 2" xfId="5804"/>
    <cellStyle name="40% - Акцент4 3 13 2 2" xfId="5805"/>
    <cellStyle name="40% - Акцент4 3 13 2 2 2" xfId="5806"/>
    <cellStyle name="40% - Акцент4 3 13 2 3" xfId="5807"/>
    <cellStyle name="40% - Акцент4 3 13 3" xfId="5808"/>
    <cellStyle name="40% - Акцент4 3 13 3 2" xfId="5809"/>
    <cellStyle name="40% - Акцент4 3 13 4" xfId="5810"/>
    <cellStyle name="40% - Акцент4 3 14" xfId="5811"/>
    <cellStyle name="40% - Акцент4 3 14 2" xfId="5812"/>
    <cellStyle name="40% - Акцент4 3 14 2 2" xfId="5813"/>
    <cellStyle name="40% - Акцент4 3 14 2 2 2" xfId="5814"/>
    <cellStyle name="40% - Акцент4 3 14 2 3" xfId="5815"/>
    <cellStyle name="40% - Акцент4 3 14 3" xfId="5816"/>
    <cellStyle name="40% - Акцент4 3 14 3 2" xfId="5817"/>
    <cellStyle name="40% - Акцент4 3 14 4" xfId="5818"/>
    <cellStyle name="40% - Акцент4 3 15" xfId="5819"/>
    <cellStyle name="40% - Акцент4 3 15 2" xfId="5820"/>
    <cellStyle name="40% - Акцент4 3 15 2 2" xfId="5821"/>
    <cellStyle name="40% - Акцент4 3 15 2 2 2" xfId="5822"/>
    <cellStyle name="40% - Акцент4 3 15 2 3" xfId="5823"/>
    <cellStyle name="40% - Акцент4 3 15 3" xfId="5824"/>
    <cellStyle name="40% - Акцент4 3 15 3 2" xfId="5825"/>
    <cellStyle name="40% - Акцент4 3 15 4" xfId="5826"/>
    <cellStyle name="40% - Акцент4 3 16" xfId="5827"/>
    <cellStyle name="40% - Акцент4 3 16 2" xfId="5828"/>
    <cellStyle name="40% - Акцент4 3 16 2 2" xfId="5829"/>
    <cellStyle name="40% - Акцент4 3 16 2 2 2" xfId="5830"/>
    <cellStyle name="40% - Акцент4 3 16 2 3" xfId="5831"/>
    <cellStyle name="40% - Акцент4 3 16 3" xfId="5832"/>
    <cellStyle name="40% - Акцент4 3 16 3 2" xfId="5833"/>
    <cellStyle name="40% - Акцент4 3 16 4" xfId="5834"/>
    <cellStyle name="40% - Акцент4 3 17" xfId="5835"/>
    <cellStyle name="40% - Акцент4 3 17 2" xfId="5836"/>
    <cellStyle name="40% - Акцент4 3 17 2 2" xfId="5837"/>
    <cellStyle name="40% - Акцент4 3 17 2 2 2" xfId="5838"/>
    <cellStyle name="40% - Акцент4 3 17 2 3" xfId="5839"/>
    <cellStyle name="40% - Акцент4 3 17 3" xfId="5840"/>
    <cellStyle name="40% - Акцент4 3 17 3 2" xfId="5841"/>
    <cellStyle name="40% - Акцент4 3 17 4" xfId="5842"/>
    <cellStyle name="40% - Акцент4 3 18" xfId="5843"/>
    <cellStyle name="40% - Акцент4 3 18 2" xfId="5844"/>
    <cellStyle name="40% - Акцент4 3 18 2 2" xfId="5845"/>
    <cellStyle name="40% - Акцент4 3 18 2 2 2" xfId="5846"/>
    <cellStyle name="40% - Акцент4 3 18 2 3" xfId="5847"/>
    <cellStyle name="40% - Акцент4 3 18 3" xfId="5848"/>
    <cellStyle name="40% - Акцент4 3 18 3 2" xfId="5849"/>
    <cellStyle name="40% - Акцент4 3 18 4" xfId="5850"/>
    <cellStyle name="40% - Акцент4 3 19" xfId="5851"/>
    <cellStyle name="40% - Акцент4 3 19 2" xfId="5852"/>
    <cellStyle name="40% - Акцент4 3 19 2 2" xfId="5853"/>
    <cellStyle name="40% - Акцент4 3 19 2 2 2" xfId="5854"/>
    <cellStyle name="40% - Акцент4 3 19 2 3" xfId="5855"/>
    <cellStyle name="40% - Акцент4 3 19 3" xfId="5856"/>
    <cellStyle name="40% - Акцент4 3 19 3 2" xfId="5857"/>
    <cellStyle name="40% - Акцент4 3 19 4" xfId="5858"/>
    <cellStyle name="40% - Акцент4 3 2" xfId="5859"/>
    <cellStyle name="40% - Акцент4 3 2 2" xfId="5860"/>
    <cellStyle name="40% - Акцент4 3 20" xfId="5861"/>
    <cellStyle name="40% - Акцент4 3 20 2" xfId="5862"/>
    <cellStyle name="40% - Акцент4 3 20 2 2" xfId="5863"/>
    <cellStyle name="40% - Акцент4 3 20 2 2 2" xfId="5864"/>
    <cellStyle name="40% - Акцент4 3 20 2 3" xfId="5865"/>
    <cellStyle name="40% - Акцент4 3 20 3" xfId="5866"/>
    <cellStyle name="40% - Акцент4 3 20 3 2" xfId="5867"/>
    <cellStyle name="40% - Акцент4 3 20 4" xfId="5868"/>
    <cellStyle name="40% - Акцент4 3 21" xfId="5869"/>
    <cellStyle name="40% - Акцент4 3 21 2" xfId="5870"/>
    <cellStyle name="40% - Акцент4 3 21 2 2" xfId="5871"/>
    <cellStyle name="40% - Акцент4 3 21 2 2 2" xfId="5872"/>
    <cellStyle name="40% - Акцент4 3 21 2 3" xfId="5873"/>
    <cellStyle name="40% - Акцент4 3 21 3" xfId="5874"/>
    <cellStyle name="40% - Акцент4 3 21 3 2" xfId="5875"/>
    <cellStyle name="40% - Акцент4 3 21 4" xfId="5876"/>
    <cellStyle name="40% - Акцент4 3 22" xfId="5877"/>
    <cellStyle name="40% - Акцент4 3 22 2" xfId="5878"/>
    <cellStyle name="40% - Акцент4 3 22 2 2" xfId="5879"/>
    <cellStyle name="40% - Акцент4 3 22 2 2 2" xfId="5880"/>
    <cellStyle name="40% - Акцент4 3 22 2 3" xfId="5881"/>
    <cellStyle name="40% - Акцент4 3 22 3" xfId="5882"/>
    <cellStyle name="40% - Акцент4 3 22 3 2" xfId="5883"/>
    <cellStyle name="40% - Акцент4 3 22 4" xfId="5884"/>
    <cellStyle name="40% - Акцент4 3 23" xfId="5885"/>
    <cellStyle name="40% - Акцент4 3 23 2" xfId="5886"/>
    <cellStyle name="40% - Акцент4 3 23 2 2" xfId="5887"/>
    <cellStyle name="40% - Акцент4 3 23 2 2 2" xfId="5888"/>
    <cellStyle name="40% - Акцент4 3 23 2 3" xfId="5889"/>
    <cellStyle name="40% - Акцент4 3 23 3" xfId="5890"/>
    <cellStyle name="40% - Акцент4 3 23 3 2" xfId="5891"/>
    <cellStyle name="40% - Акцент4 3 23 4" xfId="5892"/>
    <cellStyle name="40% - Акцент4 3 24" xfId="5893"/>
    <cellStyle name="40% - Акцент4 3 24 2" xfId="5894"/>
    <cellStyle name="40% - Акцент4 3 24 2 2" xfId="5895"/>
    <cellStyle name="40% - Акцент4 3 24 2 2 2" xfId="5896"/>
    <cellStyle name="40% - Акцент4 3 24 2 3" xfId="5897"/>
    <cellStyle name="40% - Акцент4 3 24 3" xfId="5898"/>
    <cellStyle name="40% - Акцент4 3 24 3 2" xfId="5899"/>
    <cellStyle name="40% - Акцент4 3 24 4" xfId="5900"/>
    <cellStyle name="40% - Акцент4 3 25" xfId="5901"/>
    <cellStyle name="40% - Акцент4 3 3" xfId="5902"/>
    <cellStyle name="40% - Акцент4 3 3 2" xfId="5903"/>
    <cellStyle name="40% - Акцент4 3 3 2 2" xfId="5904"/>
    <cellStyle name="40% - Акцент4 3 3 2 2 2" xfId="5905"/>
    <cellStyle name="40% - Акцент4 3 3 2 3" xfId="5906"/>
    <cellStyle name="40% - Акцент4 3 3 3" xfId="5907"/>
    <cellStyle name="40% - Акцент4 3 3 3 2" xfId="5908"/>
    <cellStyle name="40% - Акцент4 3 3 4" xfId="5909"/>
    <cellStyle name="40% - Акцент4 3 4" xfId="5910"/>
    <cellStyle name="40% - Акцент4 3 4 2" xfId="5911"/>
    <cellStyle name="40% - Акцент4 3 4 2 2" xfId="5912"/>
    <cellStyle name="40% - Акцент4 3 4 2 2 2" xfId="5913"/>
    <cellStyle name="40% - Акцент4 3 4 2 3" xfId="5914"/>
    <cellStyle name="40% - Акцент4 3 4 3" xfId="5915"/>
    <cellStyle name="40% - Акцент4 3 4 3 2" xfId="5916"/>
    <cellStyle name="40% - Акцент4 3 4 4" xfId="5917"/>
    <cellStyle name="40% - Акцент4 3 5" xfId="5918"/>
    <cellStyle name="40% - Акцент4 3 5 2" xfId="5919"/>
    <cellStyle name="40% - Акцент4 3 5 2 2" xfId="5920"/>
    <cellStyle name="40% - Акцент4 3 5 2 2 2" xfId="5921"/>
    <cellStyle name="40% - Акцент4 3 5 2 3" xfId="5922"/>
    <cellStyle name="40% - Акцент4 3 5 3" xfId="5923"/>
    <cellStyle name="40% - Акцент4 3 5 3 2" xfId="5924"/>
    <cellStyle name="40% - Акцент4 3 5 4" xfId="5925"/>
    <cellStyle name="40% - Акцент4 3 6" xfId="5926"/>
    <cellStyle name="40% - Акцент4 3 6 2" xfId="5927"/>
    <cellStyle name="40% - Акцент4 3 6 2 2" xfId="5928"/>
    <cellStyle name="40% - Акцент4 3 6 2 2 2" xfId="5929"/>
    <cellStyle name="40% - Акцент4 3 6 2 3" xfId="5930"/>
    <cellStyle name="40% - Акцент4 3 6 3" xfId="5931"/>
    <cellStyle name="40% - Акцент4 3 6 3 2" xfId="5932"/>
    <cellStyle name="40% - Акцент4 3 6 4" xfId="5933"/>
    <cellStyle name="40% - Акцент4 3 7" xfId="5934"/>
    <cellStyle name="40% - Акцент4 3 7 2" xfId="5935"/>
    <cellStyle name="40% - Акцент4 3 7 2 2" xfId="5936"/>
    <cellStyle name="40% - Акцент4 3 7 2 2 2" xfId="5937"/>
    <cellStyle name="40% - Акцент4 3 7 2 3" xfId="5938"/>
    <cellStyle name="40% - Акцент4 3 7 3" xfId="5939"/>
    <cellStyle name="40% - Акцент4 3 7 3 2" xfId="5940"/>
    <cellStyle name="40% - Акцент4 3 7 4" xfId="5941"/>
    <cellStyle name="40% - Акцент4 3 8" xfId="5942"/>
    <cellStyle name="40% - Акцент4 3 8 2" xfId="5943"/>
    <cellStyle name="40% - Акцент4 3 8 2 2" xfId="5944"/>
    <cellStyle name="40% - Акцент4 3 8 2 2 2" xfId="5945"/>
    <cellStyle name="40% - Акцент4 3 8 2 3" xfId="5946"/>
    <cellStyle name="40% - Акцент4 3 8 3" xfId="5947"/>
    <cellStyle name="40% - Акцент4 3 8 3 2" xfId="5948"/>
    <cellStyle name="40% - Акцент4 3 8 4" xfId="5949"/>
    <cellStyle name="40% - Акцент4 3 9" xfId="5950"/>
    <cellStyle name="40% - Акцент4 3 9 2" xfId="5951"/>
    <cellStyle name="40% - Акцент4 3 9 2 2" xfId="5952"/>
    <cellStyle name="40% - Акцент4 3 9 2 2 2" xfId="5953"/>
    <cellStyle name="40% - Акцент4 3 9 2 3" xfId="5954"/>
    <cellStyle name="40% - Акцент4 3 9 3" xfId="5955"/>
    <cellStyle name="40% - Акцент4 3 9 3 2" xfId="5956"/>
    <cellStyle name="40% - Акцент4 3 9 4" xfId="5957"/>
    <cellStyle name="40% - Акцент4 4" xfId="5958"/>
    <cellStyle name="40% - Акцент4 4 2" xfId="5959"/>
    <cellStyle name="40% - Акцент4 4 2 2" xfId="5960"/>
    <cellStyle name="40% - Акцент4 4 3" xfId="5961"/>
    <cellStyle name="40% - Акцент4 5" xfId="5962"/>
    <cellStyle name="40% - Акцент4 5 2" xfId="5963"/>
    <cellStyle name="40% - Акцент4 5 2 2" xfId="5964"/>
    <cellStyle name="40% - Акцент4 5 3" xfId="5965"/>
    <cellStyle name="40% - Акцент4 6" xfId="5966"/>
    <cellStyle name="40% - Акцент4 6 2" xfId="5967"/>
    <cellStyle name="40% - Акцент4 7" xfId="5968"/>
    <cellStyle name="40% - Акцент4 7 2" xfId="5969"/>
    <cellStyle name="40% - Акцент4 7 2 2" xfId="5970"/>
    <cellStyle name="40% - Акцент4 7 2 2 2" xfId="5971"/>
    <cellStyle name="40% - Акцент4 7 2 3" xfId="5972"/>
    <cellStyle name="40% - Акцент4 7 3" xfId="5973"/>
    <cellStyle name="40% - Акцент4 7 3 2" xfId="5974"/>
    <cellStyle name="40% - Акцент4 7 4" xfId="5975"/>
    <cellStyle name="40% - Акцент4 8" xfId="5976"/>
    <cellStyle name="40% - Акцент4 8 2" xfId="5977"/>
    <cellStyle name="40% - Акцент4 8 2 2" xfId="5978"/>
    <cellStyle name="40% - Акцент4 8 2 2 2" xfId="5979"/>
    <cellStyle name="40% - Акцент4 8 2 3" xfId="5980"/>
    <cellStyle name="40% - Акцент4 8 3" xfId="5981"/>
    <cellStyle name="40% - Акцент4 8 3 2" xfId="5982"/>
    <cellStyle name="40% - Акцент4 8 4" xfId="5983"/>
    <cellStyle name="40% - Акцент4 9" xfId="5984"/>
    <cellStyle name="40% - Акцент4 9 2" xfId="5985"/>
    <cellStyle name="40% - Акцент4 9 2 2" xfId="5986"/>
    <cellStyle name="40% - Акцент4 9 2 2 2" xfId="5987"/>
    <cellStyle name="40% - Акцент4 9 2 3" xfId="5988"/>
    <cellStyle name="40% - Акцент4 9 3" xfId="5989"/>
    <cellStyle name="40% - Акцент4 9 3 2" xfId="5990"/>
    <cellStyle name="40% - Акцент4 9 4" xfId="5991"/>
    <cellStyle name="40% - Акцент5 10" xfId="5992"/>
    <cellStyle name="40% - Акцент5 10 2" xfId="5993"/>
    <cellStyle name="40% - Акцент5 10 2 2" xfId="5994"/>
    <cellStyle name="40% - Акцент5 10 2 2 2" xfId="5995"/>
    <cellStyle name="40% - Акцент5 10 2 3" xfId="5996"/>
    <cellStyle name="40% - Акцент5 10 3" xfId="5997"/>
    <cellStyle name="40% - Акцент5 10 3 2" xfId="5998"/>
    <cellStyle name="40% - Акцент5 10 4" xfId="5999"/>
    <cellStyle name="40% - Акцент5 11" xfId="6000"/>
    <cellStyle name="40% - Акцент5 11 2" xfId="6001"/>
    <cellStyle name="40% - Акцент5 11 2 2" xfId="6002"/>
    <cellStyle name="40% - Акцент5 11 2 2 2" xfId="6003"/>
    <cellStyle name="40% - Акцент5 11 2 3" xfId="6004"/>
    <cellStyle name="40% - Акцент5 11 3" xfId="6005"/>
    <cellStyle name="40% - Акцент5 11 3 2" xfId="6006"/>
    <cellStyle name="40% - Акцент5 11 4" xfId="6007"/>
    <cellStyle name="40% - Акцент5 12" xfId="6008"/>
    <cellStyle name="40% - Акцент5 12 2" xfId="6009"/>
    <cellStyle name="40% - Акцент5 12 2 2" xfId="6010"/>
    <cellStyle name="40% - Акцент5 12 2 2 2" xfId="6011"/>
    <cellStyle name="40% - Акцент5 12 2 3" xfId="6012"/>
    <cellStyle name="40% - Акцент5 12 3" xfId="6013"/>
    <cellStyle name="40% - Акцент5 12 3 2" xfId="6014"/>
    <cellStyle name="40% - Акцент5 12 4" xfId="6015"/>
    <cellStyle name="40% - Акцент5 13" xfId="6016"/>
    <cellStyle name="40% - Акцент5 13 2" xfId="6017"/>
    <cellStyle name="40% - Акцент5 13 2 2" xfId="6018"/>
    <cellStyle name="40% - Акцент5 13 2 2 2" xfId="6019"/>
    <cellStyle name="40% - Акцент5 13 2 3" xfId="6020"/>
    <cellStyle name="40% - Акцент5 13 3" xfId="6021"/>
    <cellStyle name="40% - Акцент5 13 3 2" xfId="6022"/>
    <cellStyle name="40% - Акцент5 13 4" xfId="6023"/>
    <cellStyle name="40% - Акцент5 14" xfId="6024"/>
    <cellStyle name="40% - Акцент5 14 2" xfId="6025"/>
    <cellStyle name="40% - Акцент5 14 2 2" xfId="6026"/>
    <cellStyle name="40% - Акцент5 14 2 2 2" xfId="6027"/>
    <cellStyle name="40% - Акцент5 14 2 3" xfId="6028"/>
    <cellStyle name="40% - Акцент5 14 3" xfId="6029"/>
    <cellStyle name="40% - Акцент5 14 3 2" xfId="6030"/>
    <cellStyle name="40% - Акцент5 14 4" xfId="6031"/>
    <cellStyle name="40% - Акцент5 15" xfId="6032"/>
    <cellStyle name="40% - Акцент5 15 2" xfId="6033"/>
    <cellStyle name="40% - Акцент5 15 2 2" xfId="6034"/>
    <cellStyle name="40% - Акцент5 15 2 2 2" xfId="6035"/>
    <cellStyle name="40% - Акцент5 15 2 3" xfId="6036"/>
    <cellStyle name="40% - Акцент5 15 3" xfId="6037"/>
    <cellStyle name="40% - Акцент5 15 3 2" xfId="6038"/>
    <cellStyle name="40% - Акцент5 15 4" xfId="6039"/>
    <cellStyle name="40% - Акцент5 16" xfId="6040"/>
    <cellStyle name="40% - Акцент5 16 2" xfId="6041"/>
    <cellStyle name="40% - Акцент5 16 2 2" xfId="6042"/>
    <cellStyle name="40% - Акцент5 16 2 2 2" xfId="6043"/>
    <cellStyle name="40% - Акцент5 16 2 3" xfId="6044"/>
    <cellStyle name="40% - Акцент5 16 3" xfId="6045"/>
    <cellStyle name="40% - Акцент5 16 3 2" xfId="6046"/>
    <cellStyle name="40% - Акцент5 16 4" xfId="6047"/>
    <cellStyle name="40% - Акцент5 17" xfId="6048"/>
    <cellStyle name="40% - Акцент5 17 2" xfId="6049"/>
    <cellStyle name="40% - Акцент5 17 2 2" xfId="6050"/>
    <cellStyle name="40% - Акцент5 17 2 2 2" xfId="6051"/>
    <cellStyle name="40% - Акцент5 17 2 3" xfId="6052"/>
    <cellStyle name="40% - Акцент5 17 3" xfId="6053"/>
    <cellStyle name="40% - Акцент5 17 3 2" xfId="6054"/>
    <cellStyle name="40% - Акцент5 17 4" xfId="6055"/>
    <cellStyle name="40% - Акцент5 18" xfId="6056"/>
    <cellStyle name="40% - Акцент5 18 2" xfId="6057"/>
    <cellStyle name="40% - Акцент5 18 2 2" xfId="6058"/>
    <cellStyle name="40% - Акцент5 18 3" xfId="6059"/>
    <cellStyle name="40% - Акцент5 19" xfId="6060"/>
    <cellStyle name="40% - Акцент5 19 2" xfId="6061"/>
    <cellStyle name="40% - Акцент5 2" xfId="6062"/>
    <cellStyle name="40% - Акцент5 2 10" xfId="6063"/>
    <cellStyle name="40% - Акцент5 2 10 2" xfId="6064"/>
    <cellStyle name="40% - Акцент5 2 10 2 2" xfId="6065"/>
    <cellStyle name="40% - Акцент5 2 10 2 2 2" xfId="6066"/>
    <cellStyle name="40% - Акцент5 2 10 2 3" xfId="6067"/>
    <cellStyle name="40% - Акцент5 2 10 3" xfId="6068"/>
    <cellStyle name="40% - Акцент5 2 10 3 2" xfId="6069"/>
    <cellStyle name="40% - Акцент5 2 10 4" xfId="6070"/>
    <cellStyle name="40% - Акцент5 2 11" xfId="6071"/>
    <cellStyle name="40% - Акцент5 2 11 2" xfId="6072"/>
    <cellStyle name="40% - Акцент5 2 11 2 2" xfId="6073"/>
    <cellStyle name="40% - Акцент5 2 11 2 2 2" xfId="6074"/>
    <cellStyle name="40% - Акцент5 2 11 2 3" xfId="6075"/>
    <cellStyle name="40% - Акцент5 2 11 3" xfId="6076"/>
    <cellStyle name="40% - Акцент5 2 11 3 2" xfId="6077"/>
    <cellStyle name="40% - Акцент5 2 11 4" xfId="6078"/>
    <cellStyle name="40% - Акцент5 2 12" xfId="6079"/>
    <cellStyle name="40% - Акцент5 2 12 2" xfId="6080"/>
    <cellStyle name="40% - Акцент5 2 12 2 2" xfId="6081"/>
    <cellStyle name="40% - Акцент5 2 12 2 2 2" xfId="6082"/>
    <cellStyle name="40% - Акцент5 2 12 2 3" xfId="6083"/>
    <cellStyle name="40% - Акцент5 2 12 3" xfId="6084"/>
    <cellStyle name="40% - Акцент5 2 12 3 2" xfId="6085"/>
    <cellStyle name="40% - Акцент5 2 12 4" xfId="6086"/>
    <cellStyle name="40% - Акцент5 2 13" xfId="6087"/>
    <cellStyle name="40% - Акцент5 2 13 2" xfId="6088"/>
    <cellStyle name="40% - Акцент5 2 13 2 2" xfId="6089"/>
    <cellStyle name="40% - Акцент5 2 13 2 2 2" xfId="6090"/>
    <cellStyle name="40% - Акцент5 2 13 2 3" xfId="6091"/>
    <cellStyle name="40% - Акцент5 2 13 3" xfId="6092"/>
    <cellStyle name="40% - Акцент5 2 13 3 2" xfId="6093"/>
    <cellStyle name="40% - Акцент5 2 13 4" xfId="6094"/>
    <cellStyle name="40% - Акцент5 2 14" xfId="6095"/>
    <cellStyle name="40% - Акцент5 2 14 2" xfId="6096"/>
    <cellStyle name="40% - Акцент5 2 14 2 2" xfId="6097"/>
    <cellStyle name="40% - Акцент5 2 14 2 2 2" xfId="6098"/>
    <cellStyle name="40% - Акцент5 2 14 2 3" xfId="6099"/>
    <cellStyle name="40% - Акцент5 2 14 3" xfId="6100"/>
    <cellStyle name="40% - Акцент5 2 14 3 2" xfId="6101"/>
    <cellStyle name="40% - Акцент5 2 14 4" xfId="6102"/>
    <cellStyle name="40% - Акцент5 2 15" xfId="6103"/>
    <cellStyle name="40% - Акцент5 2 15 2" xfId="6104"/>
    <cellStyle name="40% - Акцент5 2 15 2 2" xfId="6105"/>
    <cellStyle name="40% - Акцент5 2 15 2 2 2" xfId="6106"/>
    <cellStyle name="40% - Акцент5 2 15 2 3" xfId="6107"/>
    <cellStyle name="40% - Акцент5 2 15 3" xfId="6108"/>
    <cellStyle name="40% - Акцент5 2 15 3 2" xfId="6109"/>
    <cellStyle name="40% - Акцент5 2 15 4" xfId="6110"/>
    <cellStyle name="40% - Акцент5 2 16" xfId="6111"/>
    <cellStyle name="40% - Акцент5 2 16 2" xfId="6112"/>
    <cellStyle name="40% - Акцент5 2 16 2 2" xfId="6113"/>
    <cellStyle name="40% - Акцент5 2 16 2 2 2" xfId="6114"/>
    <cellStyle name="40% - Акцент5 2 16 2 3" xfId="6115"/>
    <cellStyle name="40% - Акцент5 2 16 3" xfId="6116"/>
    <cellStyle name="40% - Акцент5 2 16 3 2" xfId="6117"/>
    <cellStyle name="40% - Акцент5 2 16 4" xfId="6118"/>
    <cellStyle name="40% - Акцент5 2 17" xfId="6119"/>
    <cellStyle name="40% - Акцент5 2 17 2" xfId="6120"/>
    <cellStyle name="40% - Акцент5 2 17 2 2" xfId="6121"/>
    <cellStyle name="40% - Акцент5 2 17 2 2 2" xfId="6122"/>
    <cellStyle name="40% - Акцент5 2 17 2 3" xfId="6123"/>
    <cellStyle name="40% - Акцент5 2 17 3" xfId="6124"/>
    <cellStyle name="40% - Акцент5 2 17 3 2" xfId="6125"/>
    <cellStyle name="40% - Акцент5 2 17 4" xfId="6126"/>
    <cellStyle name="40% - Акцент5 2 18" xfId="6127"/>
    <cellStyle name="40% - Акцент5 2 18 2" xfId="6128"/>
    <cellStyle name="40% - Акцент5 2 18 2 2" xfId="6129"/>
    <cellStyle name="40% - Акцент5 2 18 2 2 2" xfId="6130"/>
    <cellStyle name="40% - Акцент5 2 18 2 3" xfId="6131"/>
    <cellStyle name="40% - Акцент5 2 18 3" xfId="6132"/>
    <cellStyle name="40% - Акцент5 2 18 3 2" xfId="6133"/>
    <cellStyle name="40% - Акцент5 2 18 4" xfId="6134"/>
    <cellStyle name="40% - Акцент5 2 19" xfId="6135"/>
    <cellStyle name="40% - Акцент5 2 19 2" xfId="6136"/>
    <cellStyle name="40% - Акцент5 2 19 2 2" xfId="6137"/>
    <cellStyle name="40% - Акцент5 2 19 2 2 2" xfId="6138"/>
    <cellStyle name="40% - Акцент5 2 19 2 3" xfId="6139"/>
    <cellStyle name="40% - Акцент5 2 19 3" xfId="6140"/>
    <cellStyle name="40% - Акцент5 2 19 3 2" xfId="6141"/>
    <cellStyle name="40% - Акцент5 2 19 4" xfId="6142"/>
    <cellStyle name="40% - Акцент5 2 2" xfId="6143"/>
    <cellStyle name="40% - Акцент5 2 2 2" xfId="6144"/>
    <cellStyle name="40% - Акцент5 2 2 3" xfId="6145"/>
    <cellStyle name="40% - Акцент5 2 20" xfId="6146"/>
    <cellStyle name="40% - Акцент5 2 20 2" xfId="6147"/>
    <cellStyle name="40% - Акцент5 2 20 2 2" xfId="6148"/>
    <cellStyle name="40% - Акцент5 2 20 2 2 2" xfId="6149"/>
    <cellStyle name="40% - Акцент5 2 20 2 3" xfId="6150"/>
    <cellStyle name="40% - Акцент5 2 20 3" xfId="6151"/>
    <cellStyle name="40% - Акцент5 2 20 3 2" xfId="6152"/>
    <cellStyle name="40% - Акцент5 2 20 4" xfId="6153"/>
    <cellStyle name="40% - Акцент5 2 21" xfId="6154"/>
    <cellStyle name="40% - Акцент5 2 21 2" xfId="6155"/>
    <cellStyle name="40% - Акцент5 2 21 2 2" xfId="6156"/>
    <cellStyle name="40% - Акцент5 2 21 2 2 2" xfId="6157"/>
    <cellStyle name="40% - Акцент5 2 21 2 3" xfId="6158"/>
    <cellStyle name="40% - Акцент5 2 21 3" xfId="6159"/>
    <cellStyle name="40% - Акцент5 2 21 3 2" xfId="6160"/>
    <cellStyle name="40% - Акцент5 2 21 4" xfId="6161"/>
    <cellStyle name="40% - Акцент5 2 22" xfId="6162"/>
    <cellStyle name="40% - Акцент5 2 22 2" xfId="6163"/>
    <cellStyle name="40% - Акцент5 2 22 2 2" xfId="6164"/>
    <cellStyle name="40% - Акцент5 2 22 2 2 2" xfId="6165"/>
    <cellStyle name="40% - Акцент5 2 22 2 3" xfId="6166"/>
    <cellStyle name="40% - Акцент5 2 22 3" xfId="6167"/>
    <cellStyle name="40% - Акцент5 2 22 3 2" xfId="6168"/>
    <cellStyle name="40% - Акцент5 2 22 4" xfId="6169"/>
    <cellStyle name="40% - Акцент5 2 23" xfId="6170"/>
    <cellStyle name="40% - Акцент5 2 23 2" xfId="6171"/>
    <cellStyle name="40% - Акцент5 2 23 2 2" xfId="6172"/>
    <cellStyle name="40% - Акцент5 2 23 2 2 2" xfId="6173"/>
    <cellStyle name="40% - Акцент5 2 23 2 3" xfId="6174"/>
    <cellStyle name="40% - Акцент5 2 23 3" xfId="6175"/>
    <cellStyle name="40% - Акцент5 2 23 3 2" xfId="6176"/>
    <cellStyle name="40% - Акцент5 2 23 4" xfId="6177"/>
    <cellStyle name="40% - Акцент5 2 24" xfId="6178"/>
    <cellStyle name="40% - Акцент5 2 24 2" xfId="6179"/>
    <cellStyle name="40% - Акцент5 2 24 2 2" xfId="6180"/>
    <cellStyle name="40% - Акцент5 2 24 2 2 2" xfId="6181"/>
    <cellStyle name="40% - Акцент5 2 24 2 3" xfId="6182"/>
    <cellStyle name="40% - Акцент5 2 24 3" xfId="6183"/>
    <cellStyle name="40% - Акцент5 2 24 3 2" xfId="6184"/>
    <cellStyle name="40% - Акцент5 2 24 4" xfId="6185"/>
    <cellStyle name="40% - Акцент5 2 25" xfId="6186"/>
    <cellStyle name="40% - Акцент5 2 26" xfId="6187"/>
    <cellStyle name="40% - Акцент5 2 27" xfId="6188"/>
    <cellStyle name="40% - Акцент5 2 3" xfId="6189"/>
    <cellStyle name="40% - Акцент5 2 3 2" xfId="6190"/>
    <cellStyle name="40% - Акцент5 2 3 2 2" xfId="6191"/>
    <cellStyle name="40% - Акцент5 2 3 2 2 2" xfId="6192"/>
    <cellStyle name="40% - Акцент5 2 3 2 3" xfId="6193"/>
    <cellStyle name="40% - Акцент5 2 3 3" xfId="6194"/>
    <cellStyle name="40% - Акцент5 2 3 3 2" xfId="6195"/>
    <cellStyle name="40% - Акцент5 2 3 4" xfId="6196"/>
    <cellStyle name="40% - Акцент5 2 3 5" xfId="6197"/>
    <cellStyle name="40% - Акцент5 2 4" xfId="6198"/>
    <cellStyle name="40% - Акцент5 2 4 2" xfId="6199"/>
    <cellStyle name="40% - Акцент5 2 4 2 2" xfId="6200"/>
    <cellStyle name="40% - Акцент5 2 4 2 2 2" xfId="6201"/>
    <cellStyle name="40% - Акцент5 2 4 2 3" xfId="6202"/>
    <cellStyle name="40% - Акцент5 2 4 3" xfId="6203"/>
    <cellStyle name="40% - Акцент5 2 4 3 2" xfId="6204"/>
    <cellStyle name="40% - Акцент5 2 4 4" xfId="6205"/>
    <cellStyle name="40% - Акцент5 2 4 5" xfId="6206"/>
    <cellStyle name="40% - Акцент5 2 5" xfId="6207"/>
    <cellStyle name="40% - Акцент5 2 5 2" xfId="6208"/>
    <cellStyle name="40% - Акцент5 2 5 2 2" xfId="6209"/>
    <cellStyle name="40% - Акцент5 2 5 2 2 2" xfId="6210"/>
    <cellStyle name="40% - Акцент5 2 5 2 3" xfId="6211"/>
    <cellStyle name="40% - Акцент5 2 5 3" xfId="6212"/>
    <cellStyle name="40% - Акцент5 2 5 3 2" xfId="6213"/>
    <cellStyle name="40% - Акцент5 2 5 4" xfId="6214"/>
    <cellStyle name="40% - Акцент5 2 5 5" xfId="6215"/>
    <cellStyle name="40% - Акцент5 2 6" xfId="6216"/>
    <cellStyle name="40% - Акцент5 2 6 2" xfId="6217"/>
    <cellStyle name="40% - Акцент5 2 6 2 2" xfId="6218"/>
    <cellStyle name="40% - Акцент5 2 6 2 2 2" xfId="6219"/>
    <cellStyle name="40% - Акцент5 2 6 2 3" xfId="6220"/>
    <cellStyle name="40% - Акцент5 2 6 3" xfId="6221"/>
    <cellStyle name="40% - Акцент5 2 6 3 2" xfId="6222"/>
    <cellStyle name="40% - Акцент5 2 6 4" xfId="6223"/>
    <cellStyle name="40% - Акцент5 2 7" xfId="6224"/>
    <cellStyle name="40% - Акцент5 2 7 2" xfId="6225"/>
    <cellStyle name="40% - Акцент5 2 7 2 2" xfId="6226"/>
    <cellStyle name="40% - Акцент5 2 7 2 2 2" xfId="6227"/>
    <cellStyle name="40% - Акцент5 2 7 2 3" xfId="6228"/>
    <cellStyle name="40% - Акцент5 2 7 3" xfId="6229"/>
    <cellStyle name="40% - Акцент5 2 7 3 2" xfId="6230"/>
    <cellStyle name="40% - Акцент5 2 7 4" xfId="6231"/>
    <cellStyle name="40% - Акцент5 2 8" xfId="6232"/>
    <cellStyle name="40% - Акцент5 2 8 2" xfId="6233"/>
    <cellStyle name="40% - Акцент5 2 8 2 2" xfId="6234"/>
    <cellStyle name="40% - Акцент5 2 8 2 2 2" xfId="6235"/>
    <cellStyle name="40% - Акцент5 2 8 2 3" xfId="6236"/>
    <cellStyle name="40% - Акцент5 2 8 3" xfId="6237"/>
    <cellStyle name="40% - Акцент5 2 8 3 2" xfId="6238"/>
    <cellStyle name="40% - Акцент5 2 8 4" xfId="6239"/>
    <cellStyle name="40% - Акцент5 2 9" xfId="6240"/>
    <cellStyle name="40% - Акцент5 2 9 2" xfId="6241"/>
    <cellStyle name="40% - Акцент5 2 9 2 2" xfId="6242"/>
    <cellStyle name="40% - Акцент5 2 9 2 2 2" xfId="6243"/>
    <cellStyle name="40% - Акцент5 2 9 2 3" xfId="6244"/>
    <cellStyle name="40% - Акцент5 2 9 3" xfId="6245"/>
    <cellStyle name="40% - Акцент5 2 9 3 2" xfId="6246"/>
    <cellStyle name="40% - Акцент5 2 9 4" xfId="6247"/>
    <cellStyle name="40% - Акцент5 20" xfId="6248"/>
    <cellStyle name="40% - Акцент5 3" xfId="6249"/>
    <cellStyle name="40% - Акцент5 3 10" xfId="6250"/>
    <cellStyle name="40% - Акцент5 3 10 2" xfId="6251"/>
    <cellStyle name="40% - Акцент5 3 10 2 2" xfId="6252"/>
    <cellStyle name="40% - Акцент5 3 10 2 2 2" xfId="6253"/>
    <cellStyle name="40% - Акцент5 3 10 2 3" xfId="6254"/>
    <cellStyle name="40% - Акцент5 3 10 3" xfId="6255"/>
    <cellStyle name="40% - Акцент5 3 10 3 2" xfId="6256"/>
    <cellStyle name="40% - Акцент5 3 10 4" xfId="6257"/>
    <cellStyle name="40% - Акцент5 3 11" xfId="6258"/>
    <cellStyle name="40% - Акцент5 3 11 2" xfId="6259"/>
    <cellStyle name="40% - Акцент5 3 11 2 2" xfId="6260"/>
    <cellStyle name="40% - Акцент5 3 11 2 2 2" xfId="6261"/>
    <cellStyle name="40% - Акцент5 3 11 2 3" xfId="6262"/>
    <cellStyle name="40% - Акцент5 3 11 3" xfId="6263"/>
    <cellStyle name="40% - Акцент5 3 11 3 2" xfId="6264"/>
    <cellStyle name="40% - Акцент5 3 11 4" xfId="6265"/>
    <cellStyle name="40% - Акцент5 3 12" xfId="6266"/>
    <cellStyle name="40% - Акцент5 3 12 2" xfId="6267"/>
    <cellStyle name="40% - Акцент5 3 12 2 2" xfId="6268"/>
    <cellStyle name="40% - Акцент5 3 12 2 2 2" xfId="6269"/>
    <cellStyle name="40% - Акцент5 3 12 2 3" xfId="6270"/>
    <cellStyle name="40% - Акцент5 3 12 3" xfId="6271"/>
    <cellStyle name="40% - Акцент5 3 12 3 2" xfId="6272"/>
    <cellStyle name="40% - Акцент5 3 12 4" xfId="6273"/>
    <cellStyle name="40% - Акцент5 3 13" xfId="6274"/>
    <cellStyle name="40% - Акцент5 3 13 2" xfId="6275"/>
    <cellStyle name="40% - Акцент5 3 13 2 2" xfId="6276"/>
    <cellStyle name="40% - Акцент5 3 13 2 2 2" xfId="6277"/>
    <cellStyle name="40% - Акцент5 3 13 2 3" xfId="6278"/>
    <cellStyle name="40% - Акцент5 3 13 3" xfId="6279"/>
    <cellStyle name="40% - Акцент5 3 13 3 2" xfId="6280"/>
    <cellStyle name="40% - Акцент5 3 13 4" xfId="6281"/>
    <cellStyle name="40% - Акцент5 3 14" xfId="6282"/>
    <cellStyle name="40% - Акцент5 3 14 2" xfId="6283"/>
    <cellStyle name="40% - Акцент5 3 14 2 2" xfId="6284"/>
    <cellStyle name="40% - Акцент5 3 14 2 2 2" xfId="6285"/>
    <cellStyle name="40% - Акцент5 3 14 2 3" xfId="6286"/>
    <cellStyle name="40% - Акцент5 3 14 3" xfId="6287"/>
    <cellStyle name="40% - Акцент5 3 14 3 2" xfId="6288"/>
    <cellStyle name="40% - Акцент5 3 14 4" xfId="6289"/>
    <cellStyle name="40% - Акцент5 3 15" xfId="6290"/>
    <cellStyle name="40% - Акцент5 3 15 2" xfId="6291"/>
    <cellStyle name="40% - Акцент5 3 15 2 2" xfId="6292"/>
    <cellStyle name="40% - Акцент5 3 15 2 2 2" xfId="6293"/>
    <cellStyle name="40% - Акцент5 3 15 2 3" xfId="6294"/>
    <cellStyle name="40% - Акцент5 3 15 3" xfId="6295"/>
    <cellStyle name="40% - Акцент5 3 15 3 2" xfId="6296"/>
    <cellStyle name="40% - Акцент5 3 15 4" xfId="6297"/>
    <cellStyle name="40% - Акцент5 3 16" xfId="6298"/>
    <cellStyle name="40% - Акцент5 3 16 2" xfId="6299"/>
    <cellStyle name="40% - Акцент5 3 16 2 2" xfId="6300"/>
    <cellStyle name="40% - Акцент5 3 16 2 2 2" xfId="6301"/>
    <cellStyle name="40% - Акцент5 3 16 2 3" xfId="6302"/>
    <cellStyle name="40% - Акцент5 3 16 3" xfId="6303"/>
    <cellStyle name="40% - Акцент5 3 16 3 2" xfId="6304"/>
    <cellStyle name="40% - Акцент5 3 16 4" xfId="6305"/>
    <cellStyle name="40% - Акцент5 3 17" xfId="6306"/>
    <cellStyle name="40% - Акцент5 3 17 2" xfId="6307"/>
    <cellStyle name="40% - Акцент5 3 17 2 2" xfId="6308"/>
    <cellStyle name="40% - Акцент5 3 17 2 2 2" xfId="6309"/>
    <cellStyle name="40% - Акцент5 3 17 2 3" xfId="6310"/>
    <cellStyle name="40% - Акцент5 3 17 3" xfId="6311"/>
    <cellStyle name="40% - Акцент5 3 17 3 2" xfId="6312"/>
    <cellStyle name="40% - Акцент5 3 17 4" xfId="6313"/>
    <cellStyle name="40% - Акцент5 3 18" xfId="6314"/>
    <cellStyle name="40% - Акцент5 3 18 2" xfId="6315"/>
    <cellStyle name="40% - Акцент5 3 18 2 2" xfId="6316"/>
    <cellStyle name="40% - Акцент5 3 18 2 2 2" xfId="6317"/>
    <cellStyle name="40% - Акцент5 3 18 2 3" xfId="6318"/>
    <cellStyle name="40% - Акцент5 3 18 3" xfId="6319"/>
    <cellStyle name="40% - Акцент5 3 18 3 2" xfId="6320"/>
    <cellStyle name="40% - Акцент5 3 18 4" xfId="6321"/>
    <cellStyle name="40% - Акцент5 3 19" xfId="6322"/>
    <cellStyle name="40% - Акцент5 3 19 2" xfId="6323"/>
    <cellStyle name="40% - Акцент5 3 19 2 2" xfId="6324"/>
    <cellStyle name="40% - Акцент5 3 19 2 2 2" xfId="6325"/>
    <cellStyle name="40% - Акцент5 3 19 2 3" xfId="6326"/>
    <cellStyle name="40% - Акцент5 3 19 3" xfId="6327"/>
    <cellStyle name="40% - Акцент5 3 19 3 2" xfId="6328"/>
    <cellStyle name="40% - Акцент5 3 19 4" xfId="6329"/>
    <cellStyle name="40% - Акцент5 3 2" xfId="6330"/>
    <cellStyle name="40% - Акцент5 3 2 2" xfId="6331"/>
    <cellStyle name="40% - Акцент5 3 20" xfId="6332"/>
    <cellStyle name="40% - Акцент5 3 20 2" xfId="6333"/>
    <cellStyle name="40% - Акцент5 3 20 2 2" xfId="6334"/>
    <cellStyle name="40% - Акцент5 3 20 2 2 2" xfId="6335"/>
    <cellStyle name="40% - Акцент5 3 20 2 3" xfId="6336"/>
    <cellStyle name="40% - Акцент5 3 20 3" xfId="6337"/>
    <cellStyle name="40% - Акцент5 3 20 3 2" xfId="6338"/>
    <cellStyle name="40% - Акцент5 3 20 4" xfId="6339"/>
    <cellStyle name="40% - Акцент5 3 21" xfId="6340"/>
    <cellStyle name="40% - Акцент5 3 21 2" xfId="6341"/>
    <cellStyle name="40% - Акцент5 3 21 2 2" xfId="6342"/>
    <cellStyle name="40% - Акцент5 3 21 2 2 2" xfId="6343"/>
    <cellStyle name="40% - Акцент5 3 21 2 3" xfId="6344"/>
    <cellStyle name="40% - Акцент5 3 21 3" xfId="6345"/>
    <cellStyle name="40% - Акцент5 3 21 3 2" xfId="6346"/>
    <cellStyle name="40% - Акцент5 3 21 4" xfId="6347"/>
    <cellStyle name="40% - Акцент5 3 22" xfId="6348"/>
    <cellStyle name="40% - Акцент5 3 22 2" xfId="6349"/>
    <cellStyle name="40% - Акцент5 3 22 2 2" xfId="6350"/>
    <cellStyle name="40% - Акцент5 3 22 2 2 2" xfId="6351"/>
    <cellStyle name="40% - Акцент5 3 22 2 3" xfId="6352"/>
    <cellStyle name="40% - Акцент5 3 22 3" xfId="6353"/>
    <cellStyle name="40% - Акцент5 3 22 3 2" xfId="6354"/>
    <cellStyle name="40% - Акцент5 3 22 4" xfId="6355"/>
    <cellStyle name="40% - Акцент5 3 23" xfId="6356"/>
    <cellStyle name="40% - Акцент5 3 23 2" xfId="6357"/>
    <cellStyle name="40% - Акцент5 3 23 2 2" xfId="6358"/>
    <cellStyle name="40% - Акцент5 3 23 2 2 2" xfId="6359"/>
    <cellStyle name="40% - Акцент5 3 23 2 3" xfId="6360"/>
    <cellStyle name="40% - Акцент5 3 23 3" xfId="6361"/>
    <cellStyle name="40% - Акцент5 3 23 3 2" xfId="6362"/>
    <cellStyle name="40% - Акцент5 3 23 4" xfId="6363"/>
    <cellStyle name="40% - Акцент5 3 24" xfId="6364"/>
    <cellStyle name="40% - Акцент5 3 24 2" xfId="6365"/>
    <cellStyle name="40% - Акцент5 3 24 2 2" xfId="6366"/>
    <cellStyle name="40% - Акцент5 3 24 2 2 2" xfId="6367"/>
    <cellStyle name="40% - Акцент5 3 24 2 3" xfId="6368"/>
    <cellStyle name="40% - Акцент5 3 24 3" xfId="6369"/>
    <cellStyle name="40% - Акцент5 3 24 3 2" xfId="6370"/>
    <cellStyle name="40% - Акцент5 3 24 4" xfId="6371"/>
    <cellStyle name="40% - Акцент5 3 25" xfId="6372"/>
    <cellStyle name="40% - Акцент5 3 3" xfId="6373"/>
    <cellStyle name="40% - Акцент5 3 3 2" xfId="6374"/>
    <cellStyle name="40% - Акцент5 3 3 2 2" xfId="6375"/>
    <cellStyle name="40% - Акцент5 3 3 2 2 2" xfId="6376"/>
    <cellStyle name="40% - Акцент5 3 3 2 3" xfId="6377"/>
    <cellStyle name="40% - Акцент5 3 3 3" xfId="6378"/>
    <cellStyle name="40% - Акцент5 3 3 3 2" xfId="6379"/>
    <cellStyle name="40% - Акцент5 3 3 4" xfId="6380"/>
    <cellStyle name="40% - Акцент5 3 4" xfId="6381"/>
    <cellStyle name="40% - Акцент5 3 4 2" xfId="6382"/>
    <cellStyle name="40% - Акцент5 3 4 2 2" xfId="6383"/>
    <cellStyle name="40% - Акцент5 3 4 2 2 2" xfId="6384"/>
    <cellStyle name="40% - Акцент5 3 4 2 3" xfId="6385"/>
    <cellStyle name="40% - Акцент5 3 4 3" xfId="6386"/>
    <cellStyle name="40% - Акцент5 3 4 3 2" xfId="6387"/>
    <cellStyle name="40% - Акцент5 3 4 4" xfId="6388"/>
    <cellStyle name="40% - Акцент5 3 5" xfId="6389"/>
    <cellStyle name="40% - Акцент5 3 5 2" xfId="6390"/>
    <cellStyle name="40% - Акцент5 3 5 2 2" xfId="6391"/>
    <cellStyle name="40% - Акцент5 3 5 2 2 2" xfId="6392"/>
    <cellStyle name="40% - Акцент5 3 5 2 3" xfId="6393"/>
    <cellStyle name="40% - Акцент5 3 5 3" xfId="6394"/>
    <cellStyle name="40% - Акцент5 3 5 3 2" xfId="6395"/>
    <cellStyle name="40% - Акцент5 3 5 4" xfId="6396"/>
    <cellStyle name="40% - Акцент5 3 6" xfId="6397"/>
    <cellStyle name="40% - Акцент5 3 6 2" xfId="6398"/>
    <cellStyle name="40% - Акцент5 3 6 2 2" xfId="6399"/>
    <cellStyle name="40% - Акцент5 3 6 2 2 2" xfId="6400"/>
    <cellStyle name="40% - Акцент5 3 6 2 3" xfId="6401"/>
    <cellStyle name="40% - Акцент5 3 6 3" xfId="6402"/>
    <cellStyle name="40% - Акцент5 3 6 3 2" xfId="6403"/>
    <cellStyle name="40% - Акцент5 3 6 4" xfId="6404"/>
    <cellStyle name="40% - Акцент5 3 7" xfId="6405"/>
    <cellStyle name="40% - Акцент5 3 7 2" xfId="6406"/>
    <cellStyle name="40% - Акцент5 3 7 2 2" xfId="6407"/>
    <cellStyle name="40% - Акцент5 3 7 2 2 2" xfId="6408"/>
    <cellStyle name="40% - Акцент5 3 7 2 3" xfId="6409"/>
    <cellStyle name="40% - Акцент5 3 7 3" xfId="6410"/>
    <cellStyle name="40% - Акцент5 3 7 3 2" xfId="6411"/>
    <cellStyle name="40% - Акцент5 3 7 4" xfId="6412"/>
    <cellStyle name="40% - Акцент5 3 8" xfId="6413"/>
    <cellStyle name="40% - Акцент5 3 8 2" xfId="6414"/>
    <cellStyle name="40% - Акцент5 3 8 2 2" xfId="6415"/>
    <cellStyle name="40% - Акцент5 3 8 2 2 2" xfId="6416"/>
    <cellStyle name="40% - Акцент5 3 8 2 3" xfId="6417"/>
    <cellStyle name="40% - Акцент5 3 8 3" xfId="6418"/>
    <cellStyle name="40% - Акцент5 3 8 3 2" xfId="6419"/>
    <cellStyle name="40% - Акцент5 3 8 4" xfId="6420"/>
    <cellStyle name="40% - Акцент5 3 9" xfId="6421"/>
    <cellStyle name="40% - Акцент5 3 9 2" xfId="6422"/>
    <cellStyle name="40% - Акцент5 3 9 2 2" xfId="6423"/>
    <cellStyle name="40% - Акцент5 3 9 2 2 2" xfId="6424"/>
    <cellStyle name="40% - Акцент5 3 9 2 3" xfId="6425"/>
    <cellStyle name="40% - Акцент5 3 9 3" xfId="6426"/>
    <cellStyle name="40% - Акцент5 3 9 3 2" xfId="6427"/>
    <cellStyle name="40% - Акцент5 3 9 4" xfId="6428"/>
    <cellStyle name="40% - Акцент5 4" xfId="6429"/>
    <cellStyle name="40% - Акцент5 4 2" xfId="6430"/>
    <cellStyle name="40% - Акцент5 4 2 2" xfId="6431"/>
    <cellStyle name="40% - Акцент5 4 3" xfId="6432"/>
    <cellStyle name="40% - Акцент5 5" xfId="6433"/>
    <cellStyle name="40% - Акцент5 5 2" xfId="6434"/>
    <cellStyle name="40% - Акцент5 5 2 2" xfId="6435"/>
    <cellStyle name="40% - Акцент5 5 3" xfId="6436"/>
    <cellStyle name="40% - Акцент5 6" xfId="6437"/>
    <cellStyle name="40% - Акцент5 6 2" xfId="6438"/>
    <cellStyle name="40% - Акцент5 7" xfId="6439"/>
    <cellStyle name="40% - Акцент5 7 2" xfId="6440"/>
    <cellStyle name="40% - Акцент5 7 2 2" xfId="6441"/>
    <cellStyle name="40% - Акцент5 7 2 2 2" xfId="6442"/>
    <cellStyle name="40% - Акцент5 7 2 3" xfId="6443"/>
    <cellStyle name="40% - Акцент5 7 3" xfId="6444"/>
    <cellStyle name="40% - Акцент5 7 3 2" xfId="6445"/>
    <cellStyle name="40% - Акцент5 7 4" xfId="6446"/>
    <cellStyle name="40% - Акцент5 8" xfId="6447"/>
    <cellStyle name="40% - Акцент5 8 2" xfId="6448"/>
    <cellStyle name="40% - Акцент5 8 2 2" xfId="6449"/>
    <cellStyle name="40% - Акцент5 8 2 2 2" xfId="6450"/>
    <cellStyle name="40% - Акцент5 8 2 3" xfId="6451"/>
    <cellStyle name="40% - Акцент5 8 3" xfId="6452"/>
    <cellStyle name="40% - Акцент5 8 3 2" xfId="6453"/>
    <cellStyle name="40% - Акцент5 8 4" xfId="6454"/>
    <cellStyle name="40% - Акцент5 9" xfId="6455"/>
    <cellStyle name="40% - Акцент5 9 2" xfId="6456"/>
    <cellStyle name="40% - Акцент5 9 2 2" xfId="6457"/>
    <cellStyle name="40% - Акцент5 9 2 2 2" xfId="6458"/>
    <cellStyle name="40% - Акцент5 9 2 3" xfId="6459"/>
    <cellStyle name="40% - Акцент5 9 3" xfId="6460"/>
    <cellStyle name="40% - Акцент5 9 3 2" xfId="6461"/>
    <cellStyle name="40% - Акцент5 9 4" xfId="6462"/>
    <cellStyle name="40% - Акцент6 10" xfId="6463"/>
    <cellStyle name="40% - Акцент6 10 2" xfId="6464"/>
    <cellStyle name="40% - Акцент6 10 2 2" xfId="6465"/>
    <cellStyle name="40% - Акцент6 10 2 2 2" xfId="6466"/>
    <cellStyle name="40% - Акцент6 10 2 3" xfId="6467"/>
    <cellStyle name="40% - Акцент6 10 3" xfId="6468"/>
    <cellStyle name="40% - Акцент6 10 3 2" xfId="6469"/>
    <cellStyle name="40% - Акцент6 10 4" xfId="6470"/>
    <cellStyle name="40% - Акцент6 11" xfId="6471"/>
    <cellStyle name="40% - Акцент6 11 2" xfId="6472"/>
    <cellStyle name="40% - Акцент6 11 2 2" xfId="6473"/>
    <cellStyle name="40% - Акцент6 11 2 2 2" xfId="6474"/>
    <cellStyle name="40% - Акцент6 11 2 3" xfId="6475"/>
    <cellStyle name="40% - Акцент6 11 3" xfId="6476"/>
    <cellStyle name="40% - Акцент6 11 3 2" xfId="6477"/>
    <cellStyle name="40% - Акцент6 11 4" xfId="6478"/>
    <cellStyle name="40% - Акцент6 12" xfId="6479"/>
    <cellStyle name="40% - Акцент6 12 2" xfId="6480"/>
    <cellStyle name="40% - Акцент6 12 2 2" xfId="6481"/>
    <cellStyle name="40% - Акцент6 12 2 2 2" xfId="6482"/>
    <cellStyle name="40% - Акцент6 12 2 3" xfId="6483"/>
    <cellStyle name="40% - Акцент6 12 3" xfId="6484"/>
    <cellStyle name="40% - Акцент6 12 3 2" xfId="6485"/>
    <cellStyle name="40% - Акцент6 12 4" xfId="6486"/>
    <cellStyle name="40% - Акцент6 13" xfId="6487"/>
    <cellStyle name="40% - Акцент6 13 2" xfId="6488"/>
    <cellStyle name="40% - Акцент6 13 2 2" xfId="6489"/>
    <cellStyle name="40% - Акцент6 13 2 2 2" xfId="6490"/>
    <cellStyle name="40% - Акцент6 13 2 3" xfId="6491"/>
    <cellStyle name="40% - Акцент6 13 3" xfId="6492"/>
    <cellStyle name="40% - Акцент6 13 3 2" xfId="6493"/>
    <cellStyle name="40% - Акцент6 13 4" xfId="6494"/>
    <cellStyle name="40% - Акцент6 14" xfId="6495"/>
    <cellStyle name="40% - Акцент6 14 2" xfId="6496"/>
    <cellStyle name="40% - Акцент6 14 2 2" xfId="6497"/>
    <cellStyle name="40% - Акцент6 14 2 2 2" xfId="6498"/>
    <cellStyle name="40% - Акцент6 14 2 3" xfId="6499"/>
    <cellStyle name="40% - Акцент6 14 3" xfId="6500"/>
    <cellStyle name="40% - Акцент6 14 3 2" xfId="6501"/>
    <cellStyle name="40% - Акцент6 14 4" xfId="6502"/>
    <cellStyle name="40% - Акцент6 15" xfId="6503"/>
    <cellStyle name="40% - Акцент6 15 2" xfId="6504"/>
    <cellStyle name="40% - Акцент6 15 2 2" xfId="6505"/>
    <cellStyle name="40% - Акцент6 15 2 2 2" xfId="6506"/>
    <cellStyle name="40% - Акцент6 15 2 3" xfId="6507"/>
    <cellStyle name="40% - Акцент6 15 3" xfId="6508"/>
    <cellStyle name="40% - Акцент6 15 3 2" xfId="6509"/>
    <cellStyle name="40% - Акцент6 15 4" xfId="6510"/>
    <cellStyle name="40% - Акцент6 16" xfId="6511"/>
    <cellStyle name="40% - Акцент6 16 2" xfId="6512"/>
    <cellStyle name="40% - Акцент6 16 2 2" xfId="6513"/>
    <cellStyle name="40% - Акцент6 16 2 2 2" xfId="6514"/>
    <cellStyle name="40% - Акцент6 16 2 3" xfId="6515"/>
    <cellStyle name="40% - Акцент6 16 3" xfId="6516"/>
    <cellStyle name="40% - Акцент6 16 3 2" xfId="6517"/>
    <cellStyle name="40% - Акцент6 16 4" xfId="6518"/>
    <cellStyle name="40% - Акцент6 17" xfId="6519"/>
    <cellStyle name="40% - Акцент6 17 2" xfId="6520"/>
    <cellStyle name="40% - Акцент6 17 2 2" xfId="6521"/>
    <cellStyle name="40% - Акцент6 17 2 2 2" xfId="6522"/>
    <cellStyle name="40% - Акцент6 17 2 3" xfId="6523"/>
    <cellStyle name="40% - Акцент6 17 3" xfId="6524"/>
    <cellStyle name="40% - Акцент6 17 3 2" xfId="6525"/>
    <cellStyle name="40% - Акцент6 17 4" xfId="6526"/>
    <cellStyle name="40% - Акцент6 18" xfId="6527"/>
    <cellStyle name="40% - Акцент6 18 2" xfId="6528"/>
    <cellStyle name="40% - Акцент6 18 2 2" xfId="6529"/>
    <cellStyle name="40% - Акцент6 18 3" xfId="6530"/>
    <cellStyle name="40% - Акцент6 19" xfId="6531"/>
    <cellStyle name="40% - Акцент6 19 2" xfId="6532"/>
    <cellStyle name="40% - Акцент6 2" xfId="6533"/>
    <cellStyle name="40% - Акцент6 2 10" xfId="6534"/>
    <cellStyle name="40% - Акцент6 2 10 2" xfId="6535"/>
    <cellStyle name="40% - Акцент6 2 10 2 2" xfId="6536"/>
    <cellStyle name="40% - Акцент6 2 10 2 2 2" xfId="6537"/>
    <cellStyle name="40% - Акцент6 2 10 2 3" xfId="6538"/>
    <cellStyle name="40% - Акцент6 2 10 3" xfId="6539"/>
    <cellStyle name="40% - Акцент6 2 10 3 2" xfId="6540"/>
    <cellStyle name="40% - Акцент6 2 10 4" xfId="6541"/>
    <cellStyle name="40% - Акцент6 2 11" xfId="6542"/>
    <cellStyle name="40% - Акцент6 2 11 2" xfId="6543"/>
    <cellStyle name="40% - Акцент6 2 11 2 2" xfId="6544"/>
    <cellStyle name="40% - Акцент6 2 11 2 2 2" xfId="6545"/>
    <cellStyle name="40% - Акцент6 2 11 2 3" xfId="6546"/>
    <cellStyle name="40% - Акцент6 2 11 3" xfId="6547"/>
    <cellStyle name="40% - Акцент6 2 11 3 2" xfId="6548"/>
    <cellStyle name="40% - Акцент6 2 11 4" xfId="6549"/>
    <cellStyle name="40% - Акцент6 2 12" xfId="6550"/>
    <cellStyle name="40% - Акцент6 2 12 2" xfId="6551"/>
    <cellStyle name="40% - Акцент6 2 12 2 2" xfId="6552"/>
    <cellStyle name="40% - Акцент6 2 12 2 2 2" xfId="6553"/>
    <cellStyle name="40% - Акцент6 2 12 2 3" xfId="6554"/>
    <cellStyle name="40% - Акцент6 2 12 3" xfId="6555"/>
    <cellStyle name="40% - Акцент6 2 12 3 2" xfId="6556"/>
    <cellStyle name="40% - Акцент6 2 12 4" xfId="6557"/>
    <cellStyle name="40% - Акцент6 2 13" xfId="6558"/>
    <cellStyle name="40% - Акцент6 2 13 2" xfId="6559"/>
    <cellStyle name="40% - Акцент6 2 13 2 2" xfId="6560"/>
    <cellStyle name="40% - Акцент6 2 13 2 2 2" xfId="6561"/>
    <cellStyle name="40% - Акцент6 2 13 2 3" xfId="6562"/>
    <cellStyle name="40% - Акцент6 2 13 3" xfId="6563"/>
    <cellStyle name="40% - Акцент6 2 13 3 2" xfId="6564"/>
    <cellStyle name="40% - Акцент6 2 13 4" xfId="6565"/>
    <cellStyle name="40% - Акцент6 2 14" xfId="6566"/>
    <cellStyle name="40% - Акцент6 2 14 2" xfId="6567"/>
    <cellStyle name="40% - Акцент6 2 14 2 2" xfId="6568"/>
    <cellStyle name="40% - Акцент6 2 14 2 2 2" xfId="6569"/>
    <cellStyle name="40% - Акцент6 2 14 2 3" xfId="6570"/>
    <cellStyle name="40% - Акцент6 2 14 3" xfId="6571"/>
    <cellStyle name="40% - Акцент6 2 14 3 2" xfId="6572"/>
    <cellStyle name="40% - Акцент6 2 14 4" xfId="6573"/>
    <cellStyle name="40% - Акцент6 2 15" xfId="6574"/>
    <cellStyle name="40% - Акцент6 2 15 2" xfId="6575"/>
    <cellStyle name="40% - Акцент6 2 15 2 2" xfId="6576"/>
    <cellStyle name="40% - Акцент6 2 15 2 2 2" xfId="6577"/>
    <cellStyle name="40% - Акцент6 2 15 2 3" xfId="6578"/>
    <cellStyle name="40% - Акцент6 2 15 3" xfId="6579"/>
    <cellStyle name="40% - Акцент6 2 15 3 2" xfId="6580"/>
    <cellStyle name="40% - Акцент6 2 15 4" xfId="6581"/>
    <cellStyle name="40% - Акцент6 2 16" xfId="6582"/>
    <cellStyle name="40% - Акцент6 2 16 2" xfId="6583"/>
    <cellStyle name="40% - Акцент6 2 16 2 2" xfId="6584"/>
    <cellStyle name="40% - Акцент6 2 16 2 2 2" xfId="6585"/>
    <cellStyle name="40% - Акцент6 2 16 2 3" xfId="6586"/>
    <cellStyle name="40% - Акцент6 2 16 3" xfId="6587"/>
    <cellStyle name="40% - Акцент6 2 16 3 2" xfId="6588"/>
    <cellStyle name="40% - Акцент6 2 16 4" xfId="6589"/>
    <cellStyle name="40% - Акцент6 2 17" xfId="6590"/>
    <cellStyle name="40% - Акцент6 2 17 2" xfId="6591"/>
    <cellStyle name="40% - Акцент6 2 17 2 2" xfId="6592"/>
    <cellStyle name="40% - Акцент6 2 17 2 2 2" xfId="6593"/>
    <cellStyle name="40% - Акцент6 2 17 2 3" xfId="6594"/>
    <cellStyle name="40% - Акцент6 2 17 3" xfId="6595"/>
    <cellStyle name="40% - Акцент6 2 17 3 2" xfId="6596"/>
    <cellStyle name="40% - Акцент6 2 17 4" xfId="6597"/>
    <cellStyle name="40% - Акцент6 2 18" xfId="6598"/>
    <cellStyle name="40% - Акцент6 2 18 2" xfId="6599"/>
    <cellStyle name="40% - Акцент6 2 18 2 2" xfId="6600"/>
    <cellStyle name="40% - Акцент6 2 18 2 2 2" xfId="6601"/>
    <cellStyle name="40% - Акцент6 2 18 2 3" xfId="6602"/>
    <cellStyle name="40% - Акцент6 2 18 3" xfId="6603"/>
    <cellStyle name="40% - Акцент6 2 18 3 2" xfId="6604"/>
    <cellStyle name="40% - Акцент6 2 18 4" xfId="6605"/>
    <cellStyle name="40% - Акцент6 2 19" xfId="6606"/>
    <cellStyle name="40% - Акцент6 2 19 2" xfId="6607"/>
    <cellStyle name="40% - Акцент6 2 19 2 2" xfId="6608"/>
    <cellStyle name="40% - Акцент6 2 19 2 2 2" xfId="6609"/>
    <cellStyle name="40% - Акцент6 2 19 2 3" xfId="6610"/>
    <cellStyle name="40% - Акцент6 2 19 3" xfId="6611"/>
    <cellStyle name="40% - Акцент6 2 19 3 2" xfId="6612"/>
    <cellStyle name="40% - Акцент6 2 19 4" xfId="6613"/>
    <cellStyle name="40% - Акцент6 2 2" xfId="6614"/>
    <cellStyle name="40% - Акцент6 2 2 2" xfId="6615"/>
    <cellStyle name="40% - Акцент6 2 2 3" xfId="6616"/>
    <cellStyle name="40% - Акцент6 2 20" xfId="6617"/>
    <cellStyle name="40% - Акцент6 2 20 2" xfId="6618"/>
    <cellStyle name="40% - Акцент6 2 20 2 2" xfId="6619"/>
    <cellStyle name="40% - Акцент6 2 20 2 2 2" xfId="6620"/>
    <cellStyle name="40% - Акцент6 2 20 2 3" xfId="6621"/>
    <cellStyle name="40% - Акцент6 2 20 3" xfId="6622"/>
    <cellStyle name="40% - Акцент6 2 20 3 2" xfId="6623"/>
    <cellStyle name="40% - Акцент6 2 20 4" xfId="6624"/>
    <cellStyle name="40% - Акцент6 2 21" xfId="6625"/>
    <cellStyle name="40% - Акцент6 2 21 2" xfId="6626"/>
    <cellStyle name="40% - Акцент6 2 21 2 2" xfId="6627"/>
    <cellStyle name="40% - Акцент6 2 21 2 2 2" xfId="6628"/>
    <cellStyle name="40% - Акцент6 2 21 2 3" xfId="6629"/>
    <cellStyle name="40% - Акцент6 2 21 3" xfId="6630"/>
    <cellStyle name="40% - Акцент6 2 21 3 2" xfId="6631"/>
    <cellStyle name="40% - Акцент6 2 21 4" xfId="6632"/>
    <cellStyle name="40% - Акцент6 2 22" xfId="6633"/>
    <cellStyle name="40% - Акцент6 2 22 2" xfId="6634"/>
    <cellStyle name="40% - Акцент6 2 22 2 2" xfId="6635"/>
    <cellStyle name="40% - Акцент6 2 22 2 2 2" xfId="6636"/>
    <cellStyle name="40% - Акцент6 2 22 2 3" xfId="6637"/>
    <cellStyle name="40% - Акцент6 2 22 3" xfId="6638"/>
    <cellStyle name="40% - Акцент6 2 22 3 2" xfId="6639"/>
    <cellStyle name="40% - Акцент6 2 22 4" xfId="6640"/>
    <cellStyle name="40% - Акцент6 2 23" xfId="6641"/>
    <cellStyle name="40% - Акцент6 2 23 2" xfId="6642"/>
    <cellStyle name="40% - Акцент6 2 23 2 2" xfId="6643"/>
    <cellStyle name="40% - Акцент6 2 23 2 2 2" xfId="6644"/>
    <cellStyle name="40% - Акцент6 2 23 2 3" xfId="6645"/>
    <cellStyle name="40% - Акцент6 2 23 3" xfId="6646"/>
    <cellStyle name="40% - Акцент6 2 23 3 2" xfId="6647"/>
    <cellStyle name="40% - Акцент6 2 23 4" xfId="6648"/>
    <cellStyle name="40% - Акцент6 2 24" xfId="6649"/>
    <cellStyle name="40% - Акцент6 2 24 2" xfId="6650"/>
    <cellStyle name="40% - Акцент6 2 24 2 2" xfId="6651"/>
    <cellStyle name="40% - Акцент6 2 24 2 2 2" xfId="6652"/>
    <cellStyle name="40% - Акцент6 2 24 2 3" xfId="6653"/>
    <cellStyle name="40% - Акцент6 2 24 3" xfId="6654"/>
    <cellStyle name="40% - Акцент6 2 24 3 2" xfId="6655"/>
    <cellStyle name="40% - Акцент6 2 24 4" xfId="6656"/>
    <cellStyle name="40% - Акцент6 2 25" xfId="6657"/>
    <cellStyle name="40% - Акцент6 2 26" xfId="6658"/>
    <cellStyle name="40% - Акцент6 2 27" xfId="6659"/>
    <cellStyle name="40% - Акцент6 2 3" xfId="6660"/>
    <cellStyle name="40% - Акцент6 2 3 2" xfId="6661"/>
    <cellStyle name="40% - Акцент6 2 3 2 2" xfId="6662"/>
    <cellStyle name="40% - Акцент6 2 3 2 2 2" xfId="6663"/>
    <cellStyle name="40% - Акцент6 2 3 2 3" xfId="6664"/>
    <cellStyle name="40% - Акцент6 2 3 3" xfId="6665"/>
    <cellStyle name="40% - Акцент6 2 3 3 2" xfId="6666"/>
    <cellStyle name="40% - Акцент6 2 3 4" xfId="6667"/>
    <cellStyle name="40% - Акцент6 2 3 5" xfId="6668"/>
    <cellStyle name="40% - Акцент6 2 4" xfId="6669"/>
    <cellStyle name="40% - Акцент6 2 4 2" xfId="6670"/>
    <cellStyle name="40% - Акцент6 2 4 2 2" xfId="6671"/>
    <cellStyle name="40% - Акцент6 2 4 2 2 2" xfId="6672"/>
    <cellStyle name="40% - Акцент6 2 4 2 3" xfId="6673"/>
    <cellStyle name="40% - Акцент6 2 4 3" xfId="6674"/>
    <cellStyle name="40% - Акцент6 2 4 3 2" xfId="6675"/>
    <cellStyle name="40% - Акцент6 2 4 4" xfId="6676"/>
    <cellStyle name="40% - Акцент6 2 4 5" xfId="6677"/>
    <cellStyle name="40% - Акцент6 2 5" xfId="6678"/>
    <cellStyle name="40% - Акцент6 2 5 2" xfId="6679"/>
    <cellStyle name="40% - Акцент6 2 5 2 2" xfId="6680"/>
    <cellStyle name="40% - Акцент6 2 5 2 2 2" xfId="6681"/>
    <cellStyle name="40% - Акцент6 2 5 2 3" xfId="6682"/>
    <cellStyle name="40% - Акцент6 2 5 3" xfId="6683"/>
    <cellStyle name="40% - Акцент6 2 5 3 2" xfId="6684"/>
    <cellStyle name="40% - Акцент6 2 5 4" xfId="6685"/>
    <cellStyle name="40% - Акцент6 2 5 5" xfId="6686"/>
    <cellStyle name="40% - Акцент6 2 6" xfId="6687"/>
    <cellStyle name="40% - Акцент6 2 6 2" xfId="6688"/>
    <cellStyle name="40% - Акцент6 2 6 2 2" xfId="6689"/>
    <cellStyle name="40% - Акцент6 2 6 2 2 2" xfId="6690"/>
    <cellStyle name="40% - Акцент6 2 6 2 3" xfId="6691"/>
    <cellStyle name="40% - Акцент6 2 6 3" xfId="6692"/>
    <cellStyle name="40% - Акцент6 2 6 3 2" xfId="6693"/>
    <cellStyle name="40% - Акцент6 2 6 4" xfId="6694"/>
    <cellStyle name="40% - Акцент6 2 7" xfId="6695"/>
    <cellStyle name="40% - Акцент6 2 7 2" xfId="6696"/>
    <cellStyle name="40% - Акцент6 2 7 2 2" xfId="6697"/>
    <cellStyle name="40% - Акцент6 2 7 2 2 2" xfId="6698"/>
    <cellStyle name="40% - Акцент6 2 7 2 3" xfId="6699"/>
    <cellStyle name="40% - Акцент6 2 7 3" xfId="6700"/>
    <cellStyle name="40% - Акцент6 2 7 3 2" xfId="6701"/>
    <cellStyle name="40% - Акцент6 2 7 4" xfId="6702"/>
    <cellStyle name="40% - Акцент6 2 8" xfId="6703"/>
    <cellStyle name="40% - Акцент6 2 8 2" xfId="6704"/>
    <cellStyle name="40% - Акцент6 2 8 2 2" xfId="6705"/>
    <cellStyle name="40% - Акцент6 2 8 2 2 2" xfId="6706"/>
    <cellStyle name="40% - Акцент6 2 8 2 3" xfId="6707"/>
    <cellStyle name="40% - Акцент6 2 8 3" xfId="6708"/>
    <cellStyle name="40% - Акцент6 2 8 3 2" xfId="6709"/>
    <cellStyle name="40% - Акцент6 2 8 4" xfId="6710"/>
    <cellStyle name="40% - Акцент6 2 9" xfId="6711"/>
    <cellStyle name="40% - Акцент6 2 9 2" xfId="6712"/>
    <cellStyle name="40% - Акцент6 2 9 2 2" xfId="6713"/>
    <cellStyle name="40% - Акцент6 2 9 2 2 2" xfId="6714"/>
    <cellStyle name="40% - Акцент6 2 9 2 3" xfId="6715"/>
    <cellStyle name="40% - Акцент6 2 9 3" xfId="6716"/>
    <cellStyle name="40% - Акцент6 2 9 3 2" xfId="6717"/>
    <cellStyle name="40% - Акцент6 2 9 4" xfId="6718"/>
    <cellStyle name="40% - Акцент6 20" xfId="6719"/>
    <cellStyle name="40% - Акцент6 3" xfId="6720"/>
    <cellStyle name="40% - Акцент6 3 10" xfId="6721"/>
    <cellStyle name="40% - Акцент6 3 10 2" xfId="6722"/>
    <cellStyle name="40% - Акцент6 3 10 2 2" xfId="6723"/>
    <cellStyle name="40% - Акцент6 3 10 2 2 2" xfId="6724"/>
    <cellStyle name="40% - Акцент6 3 10 2 3" xfId="6725"/>
    <cellStyle name="40% - Акцент6 3 10 3" xfId="6726"/>
    <cellStyle name="40% - Акцент6 3 10 3 2" xfId="6727"/>
    <cellStyle name="40% - Акцент6 3 10 4" xfId="6728"/>
    <cellStyle name="40% - Акцент6 3 11" xfId="6729"/>
    <cellStyle name="40% - Акцент6 3 11 2" xfId="6730"/>
    <cellStyle name="40% - Акцент6 3 11 2 2" xfId="6731"/>
    <cellStyle name="40% - Акцент6 3 11 2 2 2" xfId="6732"/>
    <cellStyle name="40% - Акцент6 3 11 2 3" xfId="6733"/>
    <cellStyle name="40% - Акцент6 3 11 3" xfId="6734"/>
    <cellStyle name="40% - Акцент6 3 11 3 2" xfId="6735"/>
    <cellStyle name="40% - Акцент6 3 11 4" xfId="6736"/>
    <cellStyle name="40% - Акцент6 3 12" xfId="6737"/>
    <cellStyle name="40% - Акцент6 3 12 2" xfId="6738"/>
    <cellStyle name="40% - Акцент6 3 12 2 2" xfId="6739"/>
    <cellStyle name="40% - Акцент6 3 12 2 2 2" xfId="6740"/>
    <cellStyle name="40% - Акцент6 3 12 2 3" xfId="6741"/>
    <cellStyle name="40% - Акцент6 3 12 3" xfId="6742"/>
    <cellStyle name="40% - Акцент6 3 12 3 2" xfId="6743"/>
    <cellStyle name="40% - Акцент6 3 12 4" xfId="6744"/>
    <cellStyle name="40% - Акцент6 3 13" xfId="6745"/>
    <cellStyle name="40% - Акцент6 3 13 2" xfId="6746"/>
    <cellStyle name="40% - Акцент6 3 13 2 2" xfId="6747"/>
    <cellStyle name="40% - Акцент6 3 13 2 2 2" xfId="6748"/>
    <cellStyle name="40% - Акцент6 3 13 2 3" xfId="6749"/>
    <cellStyle name="40% - Акцент6 3 13 3" xfId="6750"/>
    <cellStyle name="40% - Акцент6 3 13 3 2" xfId="6751"/>
    <cellStyle name="40% - Акцент6 3 13 4" xfId="6752"/>
    <cellStyle name="40% - Акцент6 3 14" xfId="6753"/>
    <cellStyle name="40% - Акцент6 3 14 2" xfId="6754"/>
    <cellStyle name="40% - Акцент6 3 14 2 2" xfId="6755"/>
    <cellStyle name="40% - Акцент6 3 14 2 2 2" xfId="6756"/>
    <cellStyle name="40% - Акцент6 3 14 2 3" xfId="6757"/>
    <cellStyle name="40% - Акцент6 3 14 3" xfId="6758"/>
    <cellStyle name="40% - Акцент6 3 14 3 2" xfId="6759"/>
    <cellStyle name="40% - Акцент6 3 14 4" xfId="6760"/>
    <cellStyle name="40% - Акцент6 3 15" xfId="6761"/>
    <cellStyle name="40% - Акцент6 3 15 2" xfId="6762"/>
    <cellStyle name="40% - Акцент6 3 15 2 2" xfId="6763"/>
    <cellStyle name="40% - Акцент6 3 15 2 2 2" xfId="6764"/>
    <cellStyle name="40% - Акцент6 3 15 2 3" xfId="6765"/>
    <cellStyle name="40% - Акцент6 3 15 3" xfId="6766"/>
    <cellStyle name="40% - Акцент6 3 15 3 2" xfId="6767"/>
    <cellStyle name="40% - Акцент6 3 15 4" xfId="6768"/>
    <cellStyle name="40% - Акцент6 3 16" xfId="6769"/>
    <cellStyle name="40% - Акцент6 3 16 2" xfId="6770"/>
    <cellStyle name="40% - Акцент6 3 16 2 2" xfId="6771"/>
    <cellStyle name="40% - Акцент6 3 16 2 2 2" xfId="6772"/>
    <cellStyle name="40% - Акцент6 3 16 2 3" xfId="6773"/>
    <cellStyle name="40% - Акцент6 3 16 3" xfId="6774"/>
    <cellStyle name="40% - Акцент6 3 16 3 2" xfId="6775"/>
    <cellStyle name="40% - Акцент6 3 16 4" xfId="6776"/>
    <cellStyle name="40% - Акцент6 3 17" xfId="6777"/>
    <cellStyle name="40% - Акцент6 3 17 2" xfId="6778"/>
    <cellStyle name="40% - Акцент6 3 17 2 2" xfId="6779"/>
    <cellStyle name="40% - Акцент6 3 17 2 2 2" xfId="6780"/>
    <cellStyle name="40% - Акцент6 3 17 2 3" xfId="6781"/>
    <cellStyle name="40% - Акцент6 3 17 3" xfId="6782"/>
    <cellStyle name="40% - Акцент6 3 17 3 2" xfId="6783"/>
    <cellStyle name="40% - Акцент6 3 17 4" xfId="6784"/>
    <cellStyle name="40% - Акцент6 3 18" xfId="6785"/>
    <cellStyle name="40% - Акцент6 3 18 2" xfId="6786"/>
    <cellStyle name="40% - Акцент6 3 18 2 2" xfId="6787"/>
    <cellStyle name="40% - Акцент6 3 18 2 2 2" xfId="6788"/>
    <cellStyle name="40% - Акцент6 3 18 2 3" xfId="6789"/>
    <cellStyle name="40% - Акцент6 3 18 3" xfId="6790"/>
    <cellStyle name="40% - Акцент6 3 18 3 2" xfId="6791"/>
    <cellStyle name="40% - Акцент6 3 18 4" xfId="6792"/>
    <cellStyle name="40% - Акцент6 3 19" xfId="6793"/>
    <cellStyle name="40% - Акцент6 3 19 2" xfId="6794"/>
    <cellStyle name="40% - Акцент6 3 19 2 2" xfId="6795"/>
    <cellStyle name="40% - Акцент6 3 19 2 2 2" xfId="6796"/>
    <cellStyle name="40% - Акцент6 3 19 2 3" xfId="6797"/>
    <cellStyle name="40% - Акцент6 3 19 3" xfId="6798"/>
    <cellStyle name="40% - Акцент6 3 19 3 2" xfId="6799"/>
    <cellStyle name="40% - Акцент6 3 19 4" xfId="6800"/>
    <cellStyle name="40% - Акцент6 3 2" xfId="6801"/>
    <cellStyle name="40% - Акцент6 3 2 2" xfId="6802"/>
    <cellStyle name="40% - Акцент6 3 20" xfId="6803"/>
    <cellStyle name="40% - Акцент6 3 20 2" xfId="6804"/>
    <cellStyle name="40% - Акцент6 3 20 2 2" xfId="6805"/>
    <cellStyle name="40% - Акцент6 3 20 2 2 2" xfId="6806"/>
    <cellStyle name="40% - Акцент6 3 20 2 3" xfId="6807"/>
    <cellStyle name="40% - Акцент6 3 20 3" xfId="6808"/>
    <cellStyle name="40% - Акцент6 3 20 3 2" xfId="6809"/>
    <cellStyle name="40% - Акцент6 3 20 4" xfId="6810"/>
    <cellStyle name="40% - Акцент6 3 21" xfId="6811"/>
    <cellStyle name="40% - Акцент6 3 21 2" xfId="6812"/>
    <cellStyle name="40% - Акцент6 3 21 2 2" xfId="6813"/>
    <cellStyle name="40% - Акцент6 3 21 2 2 2" xfId="6814"/>
    <cellStyle name="40% - Акцент6 3 21 2 3" xfId="6815"/>
    <cellStyle name="40% - Акцент6 3 21 3" xfId="6816"/>
    <cellStyle name="40% - Акцент6 3 21 3 2" xfId="6817"/>
    <cellStyle name="40% - Акцент6 3 21 4" xfId="6818"/>
    <cellStyle name="40% - Акцент6 3 22" xfId="6819"/>
    <cellStyle name="40% - Акцент6 3 22 2" xfId="6820"/>
    <cellStyle name="40% - Акцент6 3 22 2 2" xfId="6821"/>
    <cellStyle name="40% - Акцент6 3 22 2 2 2" xfId="6822"/>
    <cellStyle name="40% - Акцент6 3 22 2 3" xfId="6823"/>
    <cellStyle name="40% - Акцент6 3 22 3" xfId="6824"/>
    <cellStyle name="40% - Акцент6 3 22 3 2" xfId="6825"/>
    <cellStyle name="40% - Акцент6 3 22 4" xfId="6826"/>
    <cellStyle name="40% - Акцент6 3 23" xfId="6827"/>
    <cellStyle name="40% - Акцент6 3 23 2" xfId="6828"/>
    <cellStyle name="40% - Акцент6 3 23 2 2" xfId="6829"/>
    <cellStyle name="40% - Акцент6 3 23 2 2 2" xfId="6830"/>
    <cellStyle name="40% - Акцент6 3 23 2 3" xfId="6831"/>
    <cellStyle name="40% - Акцент6 3 23 3" xfId="6832"/>
    <cellStyle name="40% - Акцент6 3 23 3 2" xfId="6833"/>
    <cellStyle name="40% - Акцент6 3 23 4" xfId="6834"/>
    <cellStyle name="40% - Акцент6 3 24" xfId="6835"/>
    <cellStyle name="40% - Акцент6 3 24 2" xfId="6836"/>
    <cellStyle name="40% - Акцент6 3 24 2 2" xfId="6837"/>
    <cellStyle name="40% - Акцент6 3 24 2 2 2" xfId="6838"/>
    <cellStyle name="40% - Акцент6 3 24 2 3" xfId="6839"/>
    <cellStyle name="40% - Акцент6 3 24 3" xfId="6840"/>
    <cellStyle name="40% - Акцент6 3 24 3 2" xfId="6841"/>
    <cellStyle name="40% - Акцент6 3 24 4" xfId="6842"/>
    <cellStyle name="40% - Акцент6 3 25" xfId="6843"/>
    <cellStyle name="40% - Акцент6 3 3" xfId="6844"/>
    <cellStyle name="40% - Акцент6 3 3 2" xfId="6845"/>
    <cellStyle name="40% - Акцент6 3 3 2 2" xfId="6846"/>
    <cellStyle name="40% - Акцент6 3 3 2 2 2" xfId="6847"/>
    <cellStyle name="40% - Акцент6 3 3 2 3" xfId="6848"/>
    <cellStyle name="40% - Акцент6 3 3 3" xfId="6849"/>
    <cellStyle name="40% - Акцент6 3 3 3 2" xfId="6850"/>
    <cellStyle name="40% - Акцент6 3 3 4" xfId="6851"/>
    <cellStyle name="40% - Акцент6 3 4" xfId="6852"/>
    <cellStyle name="40% - Акцент6 3 4 2" xfId="6853"/>
    <cellStyle name="40% - Акцент6 3 4 2 2" xfId="6854"/>
    <cellStyle name="40% - Акцент6 3 4 2 2 2" xfId="6855"/>
    <cellStyle name="40% - Акцент6 3 4 2 3" xfId="6856"/>
    <cellStyle name="40% - Акцент6 3 4 3" xfId="6857"/>
    <cellStyle name="40% - Акцент6 3 4 3 2" xfId="6858"/>
    <cellStyle name="40% - Акцент6 3 4 4" xfId="6859"/>
    <cellStyle name="40% - Акцент6 3 5" xfId="6860"/>
    <cellStyle name="40% - Акцент6 3 5 2" xfId="6861"/>
    <cellStyle name="40% - Акцент6 3 5 2 2" xfId="6862"/>
    <cellStyle name="40% - Акцент6 3 5 2 2 2" xfId="6863"/>
    <cellStyle name="40% - Акцент6 3 5 2 3" xfId="6864"/>
    <cellStyle name="40% - Акцент6 3 5 3" xfId="6865"/>
    <cellStyle name="40% - Акцент6 3 5 3 2" xfId="6866"/>
    <cellStyle name="40% - Акцент6 3 5 4" xfId="6867"/>
    <cellStyle name="40% - Акцент6 3 6" xfId="6868"/>
    <cellStyle name="40% - Акцент6 3 6 2" xfId="6869"/>
    <cellStyle name="40% - Акцент6 3 6 2 2" xfId="6870"/>
    <cellStyle name="40% - Акцент6 3 6 2 2 2" xfId="6871"/>
    <cellStyle name="40% - Акцент6 3 6 2 3" xfId="6872"/>
    <cellStyle name="40% - Акцент6 3 6 3" xfId="6873"/>
    <cellStyle name="40% - Акцент6 3 6 3 2" xfId="6874"/>
    <cellStyle name="40% - Акцент6 3 6 4" xfId="6875"/>
    <cellStyle name="40% - Акцент6 3 7" xfId="6876"/>
    <cellStyle name="40% - Акцент6 3 7 2" xfId="6877"/>
    <cellStyle name="40% - Акцент6 3 7 2 2" xfId="6878"/>
    <cellStyle name="40% - Акцент6 3 7 2 2 2" xfId="6879"/>
    <cellStyle name="40% - Акцент6 3 7 2 3" xfId="6880"/>
    <cellStyle name="40% - Акцент6 3 7 3" xfId="6881"/>
    <cellStyle name="40% - Акцент6 3 7 3 2" xfId="6882"/>
    <cellStyle name="40% - Акцент6 3 7 4" xfId="6883"/>
    <cellStyle name="40% - Акцент6 3 8" xfId="6884"/>
    <cellStyle name="40% - Акцент6 3 8 2" xfId="6885"/>
    <cellStyle name="40% - Акцент6 3 8 2 2" xfId="6886"/>
    <cellStyle name="40% - Акцент6 3 8 2 2 2" xfId="6887"/>
    <cellStyle name="40% - Акцент6 3 8 2 3" xfId="6888"/>
    <cellStyle name="40% - Акцент6 3 8 3" xfId="6889"/>
    <cellStyle name="40% - Акцент6 3 8 3 2" xfId="6890"/>
    <cellStyle name="40% - Акцент6 3 8 4" xfId="6891"/>
    <cellStyle name="40% - Акцент6 3 9" xfId="6892"/>
    <cellStyle name="40% - Акцент6 3 9 2" xfId="6893"/>
    <cellStyle name="40% - Акцент6 3 9 2 2" xfId="6894"/>
    <cellStyle name="40% - Акцент6 3 9 2 2 2" xfId="6895"/>
    <cellStyle name="40% - Акцент6 3 9 2 3" xfId="6896"/>
    <cellStyle name="40% - Акцент6 3 9 3" xfId="6897"/>
    <cellStyle name="40% - Акцент6 3 9 3 2" xfId="6898"/>
    <cellStyle name="40% - Акцент6 3 9 4" xfId="6899"/>
    <cellStyle name="40% - Акцент6 4" xfId="6900"/>
    <cellStyle name="40% - Акцент6 4 2" xfId="6901"/>
    <cellStyle name="40% - Акцент6 4 2 2" xfId="6902"/>
    <cellStyle name="40% - Акцент6 4 3" xfId="6903"/>
    <cellStyle name="40% - Акцент6 5" xfId="6904"/>
    <cellStyle name="40% - Акцент6 5 2" xfId="6905"/>
    <cellStyle name="40% - Акцент6 5 2 2" xfId="6906"/>
    <cellStyle name="40% - Акцент6 5 3" xfId="6907"/>
    <cellStyle name="40% - Акцент6 6" xfId="6908"/>
    <cellStyle name="40% - Акцент6 6 2" xfId="6909"/>
    <cellStyle name="40% - Акцент6 7" xfId="6910"/>
    <cellStyle name="40% - Акцент6 7 2" xfId="6911"/>
    <cellStyle name="40% - Акцент6 7 2 2" xfId="6912"/>
    <cellStyle name="40% - Акцент6 7 2 2 2" xfId="6913"/>
    <cellStyle name="40% - Акцент6 7 2 3" xfId="6914"/>
    <cellStyle name="40% - Акцент6 7 3" xfId="6915"/>
    <cellStyle name="40% - Акцент6 7 3 2" xfId="6916"/>
    <cellStyle name="40% - Акцент6 7 4" xfId="6917"/>
    <cellStyle name="40% - Акцент6 8" xfId="6918"/>
    <cellStyle name="40% - Акцент6 8 2" xfId="6919"/>
    <cellStyle name="40% - Акцент6 8 2 2" xfId="6920"/>
    <cellStyle name="40% - Акцент6 8 2 2 2" xfId="6921"/>
    <cellStyle name="40% - Акцент6 8 2 3" xfId="6922"/>
    <cellStyle name="40% - Акцент6 8 3" xfId="6923"/>
    <cellStyle name="40% - Акцент6 8 3 2" xfId="6924"/>
    <cellStyle name="40% - Акцент6 8 4" xfId="6925"/>
    <cellStyle name="40% - Акцент6 9" xfId="6926"/>
    <cellStyle name="40% - Акцент6 9 2" xfId="6927"/>
    <cellStyle name="40% - Акцент6 9 2 2" xfId="6928"/>
    <cellStyle name="40% - Акцент6 9 2 2 2" xfId="6929"/>
    <cellStyle name="40% - Акцент6 9 2 3" xfId="6930"/>
    <cellStyle name="40% - Акцент6 9 3" xfId="6931"/>
    <cellStyle name="40% - Акцент6 9 3 2" xfId="6932"/>
    <cellStyle name="40% - Акцент6 9 4" xfId="6933"/>
    <cellStyle name="60% - Accent1 10" xfId="6934"/>
    <cellStyle name="60% - Accent1 10 2" xfId="6935"/>
    <cellStyle name="60% - Accent1 11" xfId="6936"/>
    <cellStyle name="60% - Accent1 11 2" xfId="6937"/>
    <cellStyle name="60% - Accent1 12" xfId="6938"/>
    <cellStyle name="60% - Accent1 12 2" xfId="6939"/>
    <cellStyle name="60% - Accent1 13" xfId="6940"/>
    <cellStyle name="60% - Accent1 13 2" xfId="6941"/>
    <cellStyle name="60% - Accent1 2" xfId="6942"/>
    <cellStyle name="60% - Accent1 2 2" xfId="6943"/>
    <cellStyle name="60% - Accent1 3" xfId="6944"/>
    <cellStyle name="60% - Accent1 3 2" xfId="6945"/>
    <cellStyle name="60% - Accent1 4" xfId="6946"/>
    <cellStyle name="60% - Accent1 4 2" xfId="6947"/>
    <cellStyle name="60% - Accent1 5" xfId="6948"/>
    <cellStyle name="60% - Accent1 5 2" xfId="6949"/>
    <cellStyle name="60% - Accent1 6" xfId="6950"/>
    <cellStyle name="60% - Accent1 6 2" xfId="6951"/>
    <cellStyle name="60% - Accent1 7" xfId="6952"/>
    <cellStyle name="60% - Accent1 7 2" xfId="6953"/>
    <cellStyle name="60% - Accent1 8" xfId="6954"/>
    <cellStyle name="60% - Accent1 8 2" xfId="6955"/>
    <cellStyle name="60% - Accent1 9" xfId="6956"/>
    <cellStyle name="60% - Accent1 9 2" xfId="6957"/>
    <cellStyle name="60% - Accent2 10" xfId="6958"/>
    <cellStyle name="60% - Accent2 10 2" xfId="6959"/>
    <cellStyle name="60% - Accent2 11" xfId="6960"/>
    <cellStyle name="60% - Accent2 11 2" xfId="6961"/>
    <cellStyle name="60% - Accent2 12" xfId="6962"/>
    <cellStyle name="60% - Accent2 12 2" xfId="6963"/>
    <cellStyle name="60% - Accent2 13" xfId="6964"/>
    <cellStyle name="60% - Accent2 13 2" xfId="6965"/>
    <cellStyle name="60% - Accent2 2" xfId="6966"/>
    <cellStyle name="60% - Accent2 2 2" xfId="6967"/>
    <cellStyle name="60% - Accent2 3" xfId="6968"/>
    <cellStyle name="60% - Accent2 3 2" xfId="6969"/>
    <cellStyle name="60% - Accent2 4" xfId="6970"/>
    <cellStyle name="60% - Accent2 4 2" xfId="6971"/>
    <cellStyle name="60% - Accent2 5" xfId="6972"/>
    <cellStyle name="60% - Accent2 5 2" xfId="6973"/>
    <cellStyle name="60% - Accent2 6" xfId="6974"/>
    <cellStyle name="60% - Accent2 6 2" xfId="6975"/>
    <cellStyle name="60% - Accent2 7" xfId="6976"/>
    <cellStyle name="60% - Accent2 7 2" xfId="6977"/>
    <cellStyle name="60% - Accent2 8" xfId="6978"/>
    <cellStyle name="60% - Accent2 8 2" xfId="6979"/>
    <cellStyle name="60% - Accent2 9" xfId="6980"/>
    <cellStyle name="60% - Accent2 9 2" xfId="6981"/>
    <cellStyle name="60% - Accent3 10" xfId="6982"/>
    <cellStyle name="60% - Accent3 10 2" xfId="6983"/>
    <cellStyle name="60% - Accent3 11" xfId="6984"/>
    <cellStyle name="60% - Accent3 11 2" xfId="6985"/>
    <cellStyle name="60% - Accent3 12" xfId="6986"/>
    <cellStyle name="60% - Accent3 12 2" xfId="6987"/>
    <cellStyle name="60% - Accent3 13" xfId="6988"/>
    <cellStyle name="60% - Accent3 13 2" xfId="6989"/>
    <cellStyle name="60% - Accent3 2" xfId="6990"/>
    <cellStyle name="60% - Accent3 2 2" xfId="6991"/>
    <cellStyle name="60% - Accent3 3" xfId="6992"/>
    <cellStyle name="60% - Accent3 3 2" xfId="6993"/>
    <cellStyle name="60% - Accent3 4" xfId="6994"/>
    <cellStyle name="60% - Accent3 4 2" xfId="6995"/>
    <cellStyle name="60% - Accent3 5" xfId="6996"/>
    <cellStyle name="60% - Accent3 5 2" xfId="6997"/>
    <cellStyle name="60% - Accent3 6" xfId="6998"/>
    <cellStyle name="60% - Accent3 6 2" xfId="6999"/>
    <cellStyle name="60% - Accent3 7" xfId="7000"/>
    <cellStyle name="60% - Accent3 7 2" xfId="7001"/>
    <cellStyle name="60% - Accent3 8" xfId="7002"/>
    <cellStyle name="60% - Accent3 8 2" xfId="7003"/>
    <cellStyle name="60% - Accent3 9" xfId="7004"/>
    <cellStyle name="60% - Accent3 9 2" xfId="7005"/>
    <cellStyle name="60% - Accent4 10" xfId="7006"/>
    <cellStyle name="60% - Accent4 10 2" xfId="7007"/>
    <cellStyle name="60% - Accent4 11" xfId="7008"/>
    <cellStyle name="60% - Accent4 11 2" xfId="7009"/>
    <cellStyle name="60% - Accent4 12" xfId="7010"/>
    <cellStyle name="60% - Accent4 12 2" xfId="7011"/>
    <cellStyle name="60% - Accent4 13" xfId="7012"/>
    <cellStyle name="60% - Accent4 13 2" xfId="7013"/>
    <cellStyle name="60% - Accent4 2" xfId="7014"/>
    <cellStyle name="60% - Accent4 2 2" xfId="7015"/>
    <cellStyle name="60% - Accent4 3" xfId="7016"/>
    <cellStyle name="60% - Accent4 3 2" xfId="7017"/>
    <cellStyle name="60% - Accent4 4" xfId="7018"/>
    <cellStyle name="60% - Accent4 4 2" xfId="7019"/>
    <cellStyle name="60% - Accent4 5" xfId="7020"/>
    <cellStyle name="60% - Accent4 5 2" xfId="7021"/>
    <cellStyle name="60% - Accent4 6" xfId="7022"/>
    <cellStyle name="60% - Accent4 6 2" xfId="7023"/>
    <cellStyle name="60% - Accent4 7" xfId="7024"/>
    <cellStyle name="60% - Accent4 7 2" xfId="7025"/>
    <cellStyle name="60% - Accent4 8" xfId="7026"/>
    <cellStyle name="60% - Accent4 8 2" xfId="7027"/>
    <cellStyle name="60% - Accent4 9" xfId="7028"/>
    <cellStyle name="60% - Accent4 9 2" xfId="7029"/>
    <cellStyle name="60% - Accent5 10" xfId="7030"/>
    <cellStyle name="60% - Accent5 10 2" xfId="7031"/>
    <cellStyle name="60% - Accent5 11" xfId="7032"/>
    <cellStyle name="60% - Accent5 11 2" xfId="7033"/>
    <cellStyle name="60% - Accent5 12" xfId="7034"/>
    <cellStyle name="60% - Accent5 12 2" xfId="7035"/>
    <cellStyle name="60% - Accent5 13" xfId="7036"/>
    <cellStyle name="60% - Accent5 13 2" xfId="7037"/>
    <cellStyle name="60% - Accent5 2" xfId="7038"/>
    <cellStyle name="60% - Accent5 2 2" xfId="7039"/>
    <cellStyle name="60% - Accent5 3" xfId="7040"/>
    <cellStyle name="60% - Accent5 3 2" xfId="7041"/>
    <cellStyle name="60% - Accent5 4" xfId="7042"/>
    <cellStyle name="60% - Accent5 4 2" xfId="7043"/>
    <cellStyle name="60% - Accent5 5" xfId="7044"/>
    <cellStyle name="60% - Accent5 5 2" xfId="7045"/>
    <cellStyle name="60% - Accent5 6" xfId="7046"/>
    <cellStyle name="60% - Accent5 6 2" xfId="7047"/>
    <cellStyle name="60% - Accent5 7" xfId="7048"/>
    <cellStyle name="60% - Accent5 7 2" xfId="7049"/>
    <cellStyle name="60% - Accent5 8" xfId="7050"/>
    <cellStyle name="60% - Accent5 8 2" xfId="7051"/>
    <cellStyle name="60% - Accent5 9" xfId="7052"/>
    <cellStyle name="60% - Accent5 9 2" xfId="7053"/>
    <cellStyle name="60% - Accent6 10" xfId="7054"/>
    <cellStyle name="60% - Accent6 10 2" xfId="7055"/>
    <cellStyle name="60% - Accent6 11" xfId="7056"/>
    <cellStyle name="60% - Accent6 11 2" xfId="7057"/>
    <cellStyle name="60% - Accent6 12" xfId="7058"/>
    <cellStyle name="60% - Accent6 12 2" xfId="7059"/>
    <cellStyle name="60% - Accent6 13" xfId="7060"/>
    <cellStyle name="60% - Accent6 13 2" xfId="7061"/>
    <cellStyle name="60% - Accent6 2" xfId="7062"/>
    <cellStyle name="60% - Accent6 2 2" xfId="7063"/>
    <cellStyle name="60% - Accent6 3" xfId="7064"/>
    <cellStyle name="60% - Accent6 3 2" xfId="7065"/>
    <cellStyle name="60% - Accent6 4" xfId="7066"/>
    <cellStyle name="60% - Accent6 4 2" xfId="7067"/>
    <cellStyle name="60% - Accent6 5" xfId="7068"/>
    <cellStyle name="60% - Accent6 5 2" xfId="7069"/>
    <cellStyle name="60% - Accent6 6" xfId="7070"/>
    <cellStyle name="60% - Accent6 6 2" xfId="7071"/>
    <cellStyle name="60% - Accent6 7" xfId="7072"/>
    <cellStyle name="60% - Accent6 7 2" xfId="7073"/>
    <cellStyle name="60% - Accent6 8" xfId="7074"/>
    <cellStyle name="60% - Accent6 8 2" xfId="7075"/>
    <cellStyle name="60% - Accent6 9" xfId="7076"/>
    <cellStyle name="60% - Accent6 9 2" xfId="7077"/>
    <cellStyle name="60% - Акцент1 2" xfId="7078"/>
    <cellStyle name="60% - Акцент1 2 10" xfId="7079"/>
    <cellStyle name="60% - Акцент1 2 10 2" xfId="7080"/>
    <cellStyle name="60% - Акцент1 2 11" xfId="7081"/>
    <cellStyle name="60% - Акцент1 2 11 2" xfId="7082"/>
    <cellStyle name="60% - Акцент1 2 12" xfId="7083"/>
    <cellStyle name="60% - Акцент1 2 12 2" xfId="7084"/>
    <cellStyle name="60% - Акцент1 2 13" xfId="7085"/>
    <cellStyle name="60% - Акцент1 2 13 2" xfId="7086"/>
    <cellStyle name="60% - Акцент1 2 14" xfId="7087"/>
    <cellStyle name="60% - Акцент1 2 14 2" xfId="7088"/>
    <cellStyle name="60% - Акцент1 2 15" xfId="7089"/>
    <cellStyle name="60% - Акцент1 2 15 2" xfId="7090"/>
    <cellStyle name="60% - Акцент1 2 16" xfId="7091"/>
    <cellStyle name="60% - Акцент1 2 16 2" xfId="7092"/>
    <cellStyle name="60% - Акцент1 2 17" xfId="7093"/>
    <cellStyle name="60% - Акцент1 2 17 2" xfId="7094"/>
    <cellStyle name="60% - Акцент1 2 18" xfId="7095"/>
    <cellStyle name="60% - Акцент1 2 18 2" xfId="7096"/>
    <cellStyle name="60% - Акцент1 2 19" xfId="7097"/>
    <cellStyle name="60% - Акцент1 2 19 2" xfId="7098"/>
    <cellStyle name="60% - Акцент1 2 2" xfId="7099"/>
    <cellStyle name="60% - Акцент1 2 2 2" xfId="7100"/>
    <cellStyle name="60% - Акцент1 2 2 3" xfId="7101"/>
    <cellStyle name="60% - Акцент1 2 20" xfId="7102"/>
    <cellStyle name="60% - Акцент1 2 20 2" xfId="7103"/>
    <cellStyle name="60% - Акцент1 2 21" xfId="7104"/>
    <cellStyle name="60% - Акцент1 2 21 2" xfId="7105"/>
    <cellStyle name="60% - Акцент1 2 22" xfId="7106"/>
    <cellStyle name="60% - Акцент1 2 22 2" xfId="7107"/>
    <cellStyle name="60% - Акцент1 2 23" xfId="7108"/>
    <cellStyle name="60% - Акцент1 2 23 2" xfId="7109"/>
    <cellStyle name="60% - Акцент1 2 24" xfId="7110"/>
    <cellStyle name="60% - Акцент1 2 25" xfId="7111"/>
    <cellStyle name="60% - Акцент1 2 26" xfId="7112"/>
    <cellStyle name="60% - Акцент1 2 3" xfId="7113"/>
    <cellStyle name="60% - Акцент1 2 3 2" xfId="7114"/>
    <cellStyle name="60% - Акцент1 2 3 3" xfId="7115"/>
    <cellStyle name="60% - Акцент1 2 4" xfId="7116"/>
    <cellStyle name="60% - Акцент1 2 4 2" xfId="7117"/>
    <cellStyle name="60% - Акцент1 2 4 3" xfId="7118"/>
    <cellStyle name="60% - Акцент1 2 5" xfId="7119"/>
    <cellStyle name="60% - Акцент1 2 5 2" xfId="7120"/>
    <cellStyle name="60% - Акцент1 2 5 3" xfId="7121"/>
    <cellStyle name="60% - Акцент1 2 6" xfId="7122"/>
    <cellStyle name="60% - Акцент1 2 6 2" xfId="7123"/>
    <cellStyle name="60% - Акцент1 2 7" xfId="7124"/>
    <cellStyle name="60% - Акцент1 2 7 2" xfId="7125"/>
    <cellStyle name="60% - Акцент1 2 8" xfId="7126"/>
    <cellStyle name="60% - Акцент1 2 8 2" xfId="7127"/>
    <cellStyle name="60% - Акцент1 2 9" xfId="7128"/>
    <cellStyle name="60% - Акцент1 2 9 2" xfId="7129"/>
    <cellStyle name="60% - Акцент1 3" xfId="7130"/>
    <cellStyle name="60% - Акцент1 3 10" xfId="7131"/>
    <cellStyle name="60% - Акцент1 3 10 2" xfId="7132"/>
    <cellStyle name="60% - Акцент1 3 11" xfId="7133"/>
    <cellStyle name="60% - Акцент1 3 11 2" xfId="7134"/>
    <cellStyle name="60% - Акцент1 3 12" xfId="7135"/>
    <cellStyle name="60% - Акцент1 3 12 2" xfId="7136"/>
    <cellStyle name="60% - Акцент1 3 13" xfId="7137"/>
    <cellStyle name="60% - Акцент1 3 13 2" xfId="7138"/>
    <cellStyle name="60% - Акцент1 3 14" xfId="7139"/>
    <cellStyle name="60% - Акцент1 3 14 2" xfId="7140"/>
    <cellStyle name="60% - Акцент1 3 15" xfId="7141"/>
    <cellStyle name="60% - Акцент1 3 15 2" xfId="7142"/>
    <cellStyle name="60% - Акцент1 3 16" xfId="7143"/>
    <cellStyle name="60% - Акцент1 3 16 2" xfId="7144"/>
    <cellStyle name="60% - Акцент1 3 17" xfId="7145"/>
    <cellStyle name="60% - Акцент1 3 17 2" xfId="7146"/>
    <cellStyle name="60% - Акцент1 3 18" xfId="7147"/>
    <cellStyle name="60% - Акцент1 3 18 2" xfId="7148"/>
    <cellStyle name="60% - Акцент1 3 19" xfId="7149"/>
    <cellStyle name="60% - Акцент1 3 19 2" xfId="7150"/>
    <cellStyle name="60% - Акцент1 3 2" xfId="7151"/>
    <cellStyle name="60% - Акцент1 3 2 2" xfId="7152"/>
    <cellStyle name="60% - Акцент1 3 20" xfId="7153"/>
    <cellStyle name="60% - Акцент1 3 20 2" xfId="7154"/>
    <cellStyle name="60% - Акцент1 3 21" xfId="7155"/>
    <cellStyle name="60% - Акцент1 3 21 2" xfId="7156"/>
    <cellStyle name="60% - Акцент1 3 22" xfId="7157"/>
    <cellStyle name="60% - Акцент1 3 22 2" xfId="7158"/>
    <cellStyle name="60% - Акцент1 3 23" xfId="7159"/>
    <cellStyle name="60% - Акцент1 3 23 2" xfId="7160"/>
    <cellStyle name="60% - Акцент1 3 24" xfId="7161"/>
    <cellStyle name="60% - Акцент1 3 25" xfId="7162"/>
    <cellStyle name="60% - Акцент1 3 3" xfId="7163"/>
    <cellStyle name="60% - Акцент1 3 3 2" xfId="7164"/>
    <cellStyle name="60% - Акцент1 3 4" xfId="7165"/>
    <cellStyle name="60% - Акцент1 3 4 2" xfId="7166"/>
    <cellStyle name="60% - Акцент1 3 5" xfId="7167"/>
    <cellStyle name="60% - Акцент1 3 5 2" xfId="7168"/>
    <cellStyle name="60% - Акцент1 3 6" xfId="7169"/>
    <cellStyle name="60% - Акцент1 3 6 2" xfId="7170"/>
    <cellStyle name="60% - Акцент1 3 7" xfId="7171"/>
    <cellStyle name="60% - Акцент1 3 7 2" xfId="7172"/>
    <cellStyle name="60% - Акцент1 3 8" xfId="7173"/>
    <cellStyle name="60% - Акцент1 3 8 2" xfId="7174"/>
    <cellStyle name="60% - Акцент1 3 9" xfId="7175"/>
    <cellStyle name="60% - Акцент1 3 9 2" xfId="7176"/>
    <cellStyle name="60% - Акцент1 4" xfId="7177"/>
    <cellStyle name="60% - Акцент1 4 2" xfId="7178"/>
    <cellStyle name="60% - Акцент1 5" xfId="7179"/>
    <cellStyle name="60% - Акцент1 5 2" xfId="7180"/>
    <cellStyle name="60% - Акцент1 6" xfId="7181"/>
    <cellStyle name="60% - Акцент1 6 2" xfId="7182"/>
    <cellStyle name="60% - Акцент1 7" xfId="7183"/>
    <cellStyle name="60% - Акцент2 2" xfId="7184"/>
    <cellStyle name="60% - Акцент2 2 10" xfId="7185"/>
    <cellStyle name="60% - Акцент2 2 10 2" xfId="7186"/>
    <cellStyle name="60% - Акцент2 2 11" xfId="7187"/>
    <cellStyle name="60% - Акцент2 2 11 2" xfId="7188"/>
    <cellStyle name="60% - Акцент2 2 12" xfId="7189"/>
    <cellStyle name="60% - Акцент2 2 12 2" xfId="7190"/>
    <cellStyle name="60% - Акцент2 2 13" xfId="7191"/>
    <cellStyle name="60% - Акцент2 2 13 2" xfId="7192"/>
    <cellStyle name="60% - Акцент2 2 14" xfId="7193"/>
    <cellStyle name="60% - Акцент2 2 14 2" xfId="7194"/>
    <cellStyle name="60% - Акцент2 2 15" xfId="7195"/>
    <cellStyle name="60% - Акцент2 2 15 2" xfId="7196"/>
    <cellStyle name="60% - Акцент2 2 16" xfId="7197"/>
    <cellStyle name="60% - Акцент2 2 16 2" xfId="7198"/>
    <cellStyle name="60% - Акцент2 2 17" xfId="7199"/>
    <cellStyle name="60% - Акцент2 2 17 2" xfId="7200"/>
    <cellStyle name="60% - Акцент2 2 18" xfId="7201"/>
    <cellStyle name="60% - Акцент2 2 18 2" xfId="7202"/>
    <cellStyle name="60% - Акцент2 2 19" xfId="7203"/>
    <cellStyle name="60% - Акцент2 2 19 2" xfId="7204"/>
    <cellStyle name="60% - Акцент2 2 2" xfId="7205"/>
    <cellStyle name="60% - Акцент2 2 2 2" xfId="7206"/>
    <cellStyle name="60% - Акцент2 2 2 3" xfId="7207"/>
    <cellStyle name="60% - Акцент2 2 20" xfId="7208"/>
    <cellStyle name="60% - Акцент2 2 20 2" xfId="7209"/>
    <cellStyle name="60% - Акцент2 2 21" xfId="7210"/>
    <cellStyle name="60% - Акцент2 2 21 2" xfId="7211"/>
    <cellStyle name="60% - Акцент2 2 22" xfId="7212"/>
    <cellStyle name="60% - Акцент2 2 22 2" xfId="7213"/>
    <cellStyle name="60% - Акцент2 2 23" xfId="7214"/>
    <cellStyle name="60% - Акцент2 2 23 2" xfId="7215"/>
    <cellStyle name="60% - Акцент2 2 24" xfId="7216"/>
    <cellStyle name="60% - Акцент2 2 25" xfId="7217"/>
    <cellStyle name="60% - Акцент2 2 26" xfId="7218"/>
    <cellStyle name="60% - Акцент2 2 3" xfId="7219"/>
    <cellStyle name="60% - Акцент2 2 3 2" xfId="7220"/>
    <cellStyle name="60% - Акцент2 2 3 3" xfId="7221"/>
    <cellStyle name="60% - Акцент2 2 4" xfId="7222"/>
    <cellStyle name="60% - Акцент2 2 4 2" xfId="7223"/>
    <cellStyle name="60% - Акцент2 2 4 3" xfId="7224"/>
    <cellStyle name="60% - Акцент2 2 5" xfId="7225"/>
    <cellStyle name="60% - Акцент2 2 5 2" xfId="7226"/>
    <cellStyle name="60% - Акцент2 2 5 3" xfId="7227"/>
    <cellStyle name="60% - Акцент2 2 6" xfId="7228"/>
    <cellStyle name="60% - Акцент2 2 6 2" xfId="7229"/>
    <cellStyle name="60% - Акцент2 2 7" xfId="7230"/>
    <cellStyle name="60% - Акцент2 2 7 2" xfId="7231"/>
    <cellStyle name="60% - Акцент2 2 8" xfId="7232"/>
    <cellStyle name="60% - Акцент2 2 8 2" xfId="7233"/>
    <cellStyle name="60% - Акцент2 2 9" xfId="7234"/>
    <cellStyle name="60% - Акцент2 2 9 2" xfId="7235"/>
    <cellStyle name="60% - Акцент2 3" xfId="7236"/>
    <cellStyle name="60% - Акцент2 3 10" xfId="7237"/>
    <cellStyle name="60% - Акцент2 3 10 2" xfId="7238"/>
    <cellStyle name="60% - Акцент2 3 11" xfId="7239"/>
    <cellStyle name="60% - Акцент2 3 11 2" xfId="7240"/>
    <cellStyle name="60% - Акцент2 3 12" xfId="7241"/>
    <cellStyle name="60% - Акцент2 3 12 2" xfId="7242"/>
    <cellStyle name="60% - Акцент2 3 13" xfId="7243"/>
    <cellStyle name="60% - Акцент2 3 13 2" xfId="7244"/>
    <cellStyle name="60% - Акцент2 3 14" xfId="7245"/>
    <cellStyle name="60% - Акцент2 3 14 2" xfId="7246"/>
    <cellStyle name="60% - Акцент2 3 15" xfId="7247"/>
    <cellStyle name="60% - Акцент2 3 15 2" xfId="7248"/>
    <cellStyle name="60% - Акцент2 3 16" xfId="7249"/>
    <cellStyle name="60% - Акцент2 3 16 2" xfId="7250"/>
    <cellStyle name="60% - Акцент2 3 17" xfId="7251"/>
    <cellStyle name="60% - Акцент2 3 17 2" xfId="7252"/>
    <cellStyle name="60% - Акцент2 3 18" xfId="7253"/>
    <cellStyle name="60% - Акцент2 3 18 2" xfId="7254"/>
    <cellStyle name="60% - Акцент2 3 19" xfId="7255"/>
    <cellStyle name="60% - Акцент2 3 19 2" xfId="7256"/>
    <cellStyle name="60% - Акцент2 3 2" xfId="7257"/>
    <cellStyle name="60% - Акцент2 3 2 2" xfId="7258"/>
    <cellStyle name="60% - Акцент2 3 20" xfId="7259"/>
    <cellStyle name="60% - Акцент2 3 20 2" xfId="7260"/>
    <cellStyle name="60% - Акцент2 3 21" xfId="7261"/>
    <cellStyle name="60% - Акцент2 3 21 2" xfId="7262"/>
    <cellStyle name="60% - Акцент2 3 22" xfId="7263"/>
    <cellStyle name="60% - Акцент2 3 22 2" xfId="7264"/>
    <cellStyle name="60% - Акцент2 3 23" xfId="7265"/>
    <cellStyle name="60% - Акцент2 3 23 2" xfId="7266"/>
    <cellStyle name="60% - Акцент2 3 24" xfId="7267"/>
    <cellStyle name="60% - Акцент2 3 25" xfId="7268"/>
    <cellStyle name="60% - Акцент2 3 3" xfId="7269"/>
    <cellStyle name="60% - Акцент2 3 3 2" xfId="7270"/>
    <cellStyle name="60% - Акцент2 3 4" xfId="7271"/>
    <cellStyle name="60% - Акцент2 3 4 2" xfId="7272"/>
    <cellStyle name="60% - Акцент2 3 5" xfId="7273"/>
    <cellStyle name="60% - Акцент2 3 5 2" xfId="7274"/>
    <cellStyle name="60% - Акцент2 3 6" xfId="7275"/>
    <cellStyle name="60% - Акцент2 3 6 2" xfId="7276"/>
    <cellStyle name="60% - Акцент2 3 7" xfId="7277"/>
    <cellStyle name="60% - Акцент2 3 7 2" xfId="7278"/>
    <cellStyle name="60% - Акцент2 3 8" xfId="7279"/>
    <cellStyle name="60% - Акцент2 3 8 2" xfId="7280"/>
    <cellStyle name="60% - Акцент2 3 9" xfId="7281"/>
    <cellStyle name="60% - Акцент2 3 9 2" xfId="7282"/>
    <cellStyle name="60% - Акцент2 4" xfId="7283"/>
    <cellStyle name="60% - Акцент2 4 2" xfId="7284"/>
    <cellStyle name="60% - Акцент2 5" xfId="7285"/>
    <cellStyle name="60% - Акцент2 5 2" xfId="7286"/>
    <cellStyle name="60% - Акцент2 6" xfId="7287"/>
    <cellStyle name="60% - Акцент2 6 2" xfId="7288"/>
    <cellStyle name="60% - Акцент2 7" xfId="7289"/>
    <cellStyle name="60% - Акцент3 2" xfId="7290"/>
    <cellStyle name="60% - Акцент3 2 10" xfId="7291"/>
    <cellStyle name="60% - Акцент3 2 10 2" xfId="7292"/>
    <cellStyle name="60% - Акцент3 2 11" xfId="7293"/>
    <cellStyle name="60% - Акцент3 2 11 2" xfId="7294"/>
    <cellStyle name="60% - Акцент3 2 12" xfId="7295"/>
    <cellStyle name="60% - Акцент3 2 12 2" xfId="7296"/>
    <cellStyle name="60% - Акцент3 2 13" xfId="7297"/>
    <cellStyle name="60% - Акцент3 2 13 2" xfId="7298"/>
    <cellStyle name="60% - Акцент3 2 14" xfId="7299"/>
    <cellStyle name="60% - Акцент3 2 14 2" xfId="7300"/>
    <cellStyle name="60% - Акцент3 2 15" xfId="7301"/>
    <cellStyle name="60% - Акцент3 2 15 2" xfId="7302"/>
    <cellStyle name="60% - Акцент3 2 16" xfId="7303"/>
    <cellStyle name="60% - Акцент3 2 16 2" xfId="7304"/>
    <cellStyle name="60% - Акцент3 2 17" xfId="7305"/>
    <cellStyle name="60% - Акцент3 2 17 2" xfId="7306"/>
    <cellStyle name="60% - Акцент3 2 18" xfId="7307"/>
    <cellStyle name="60% - Акцент3 2 18 2" xfId="7308"/>
    <cellStyle name="60% - Акцент3 2 19" xfId="7309"/>
    <cellStyle name="60% - Акцент3 2 19 2" xfId="7310"/>
    <cellStyle name="60% - Акцент3 2 2" xfId="7311"/>
    <cellStyle name="60% - Акцент3 2 2 2" xfId="7312"/>
    <cellStyle name="60% - Акцент3 2 2 3" xfId="7313"/>
    <cellStyle name="60% - Акцент3 2 20" xfId="7314"/>
    <cellStyle name="60% - Акцент3 2 20 2" xfId="7315"/>
    <cellStyle name="60% - Акцент3 2 21" xfId="7316"/>
    <cellStyle name="60% - Акцент3 2 21 2" xfId="7317"/>
    <cellStyle name="60% - Акцент3 2 22" xfId="7318"/>
    <cellStyle name="60% - Акцент3 2 22 2" xfId="7319"/>
    <cellStyle name="60% - Акцент3 2 23" xfId="7320"/>
    <cellStyle name="60% - Акцент3 2 23 2" xfId="7321"/>
    <cellStyle name="60% - Акцент3 2 24" xfId="7322"/>
    <cellStyle name="60% - Акцент3 2 25" xfId="7323"/>
    <cellStyle name="60% - Акцент3 2 26" xfId="7324"/>
    <cellStyle name="60% - Акцент3 2 3" xfId="7325"/>
    <cellStyle name="60% - Акцент3 2 3 2" xfId="7326"/>
    <cellStyle name="60% - Акцент3 2 3 3" xfId="7327"/>
    <cellStyle name="60% - Акцент3 2 4" xfId="7328"/>
    <cellStyle name="60% - Акцент3 2 4 2" xfId="7329"/>
    <cellStyle name="60% - Акцент3 2 4 3" xfId="7330"/>
    <cellStyle name="60% - Акцент3 2 5" xfId="7331"/>
    <cellStyle name="60% - Акцент3 2 5 2" xfId="7332"/>
    <cellStyle name="60% - Акцент3 2 5 3" xfId="7333"/>
    <cellStyle name="60% - Акцент3 2 6" xfId="7334"/>
    <cellStyle name="60% - Акцент3 2 6 2" xfId="7335"/>
    <cellStyle name="60% - Акцент3 2 7" xfId="7336"/>
    <cellStyle name="60% - Акцент3 2 7 2" xfId="7337"/>
    <cellStyle name="60% - Акцент3 2 8" xfId="7338"/>
    <cellStyle name="60% - Акцент3 2 8 2" xfId="7339"/>
    <cellStyle name="60% - Акцент3 2 9" xfId="7340"/>
    <cellStyle name="60% - Акцент3 2 9 2" xfId="7341"/>
    <cellStyle name="60% - Акцент3 3" xfId="7342"/>
    <cellStyle name="60% - Акцент3 3 10" xfId="7343"/>
    <cellStyle name="60% - Акцент3 3 10 2" xfId="7344"/>
    <cellStyle name="60% - Акцент3 3 11" xfId="7345"/>
    <cellStyle name="60% - Акцент3 3 11 2" xfId="7346"/>
    <cellStyle name="60% - Акцент3 3 12" xfId="7347"/>
    <cellStyle name="60% - Акцент3 3 12 2" xfId="7348"/>
    <cellStyle name="60% - Акцент3 3 13" xfId="7349"/>
    <cellStyle name="60% - Акцент3 3 13 2" xfId="7350"/>
    <cellStyle name="60% - Акцент3 3 14" xfId="7351"/>
    <cellStyle name="60% - Акцент3 3 14 2" xfId="7352"/>
    <cellStyle name="60% - Акцент3 3 15" xfId="7353"/>
    <cellStyle name="60% - Акцент3 3 15 2" xfId="7354"/>
    <cellStyle name="60% - Акцент3 3 16" xfId="7355"/>
    <cellStyle name="60% - Акцент3 3 16 2" xfId="7356"/>
    <cellStyle name="60% - Акцент3 3 17" xfId="7357"/>
    <cellStyle name="60% - Акцент3 3 17 2" xfId="7358"/>
    <cellStyle name="60% - Акцент3 3 18" xfId="7359"/>
    <cellStyle name="60% - Акцент3 3 18 2" xfId="7360"/>
    <cellStyle name="60% - Акцент3 3 19" xfId="7361"/>
    <cellStyle name="60% - Акцент3 3 19 2" xfId="7362"/>
    <cellStyle name="60% - Акцент3 3 2" xfId="7363"/>
    <cellStyle name="60% - Акцент3 3 2 2" xfId="7364"/>
    <cellStyle name="60% - Акцент3 3 20" xfId="7365"/>
    <cellStyle name="60% - Акцент3 3 20 2" xfId="7366"/>
    <cellStyle name="60% - Акцент3 3 21" xfId="7367"/>
    <cellStyle name="60% - Акцент3 3 21 2" xfId="7368"/>
    <cellStyle name="60% - Акцент3 3 22" xfId="7369"/>
    <cellStyle name="60% - Акцент3 3 22 2" xfId="7370"/>
    <cellStyle name="60% - Акцент3 3 23" xfId="7371"/>
    <cellStyle name="60% - Акцент3 3 23 2" xfId="7372"/>
    <cellStyle name="60% - Акцент3 3 24" xfId="7373"/>
    <cellStyle name="60% - Акцент3 3 25" xfId="7374"/>
    <cellStyle name="60% - Акцент3 3 3" xfId="7375"/>
    <cellStyle name="60% - Акцент3 3 3 2" xfId="7376"/>
    <cellStyle name="60% - Акцент3 3 4" xfId="7377"/>
    <cellStyle name="60% - Акцент3 3 4 2" xfId="7378"/>
    <cellStyle name="60% - Акцент3 3 5" xfId="7379"/>
    <cellStyle name="60% - Акцент3 3 5 2" xfId="7380"/>
    <cellStyle name="60% - Акцент3 3 6" xfId="7381"/>
    <cellStyle name="60% - Акцент3 3 6 2" xfId="7382"/>
    <cellStyle name="60% - Акцент3 3 7" xfId="7383"/>
    <cellStyle name="60% - Акцент3 3 7 2" xfId="7384"/>
    <cellStyle name="60% - Акцент3 3 8" xfId="7385"/>
    <cellStyle name="60% - Акцент3 3 8 2" xfId="7386"/>
    <cellStyle name="60% - Акцент3 3 9" xfId="7387"/>
    <cellStyle name="60% - Акцент3 3 9 2" xfId="7388"/>
    <cellStyle name="60% - Акцент3 4" xfId="7389"/>
    <cellStyle name="60% - Акцент3 4 10" xfId="7390"/>
    <cellStyle name="60% - Акцент3 4 10 2" xfId="7391"/>
    <cellStyle name="60% - Акцент3 4 11" xfId="7392"/>
    <cellStyle name="60% - Акцент3 4 11 2" xfId="7393"/>
    <cellStyle name="60% - Акцент3 4 12" xfId="7394"/>
    <cellStyle name="60% - Акцент3 4 12 2" xfId="7395"/>
    <cellStyle name="60% - Акцент3 4 13" xfId="7396"/>
    <cellStyle name="60% - Акцент3 4 13 2" xfId="7397"/>
    <cellStyle name="60% - Акцент3 4 14" xfId="7398"/>
    <cellStyle name="60% - Акцент3 4 14 2" xfId="7399"/>
    <cellStyle name="60% - Акцент3 4 15" xfId="7400"/>
    <cellStyle name="60% - Акцент3 4 15 2" xfId="7401"/>
    <cellStyle name="60% - Акцент3 4 16" xfId="7402"/>
    <cellStyle name="60% - Акцент3 4 16 2" xfId="7403"/>
    <cellStyle name="60% - Акцент3 4 17" xfId="7404"/>
    <cellStyle name="60% - Акцент3 4 17 2" xfId="7405"/>
    <cellStyle name="60% - Акцент3 4 18" xfId="7406"/>
    <cellStyle name="60% - Акцент3 4 18 2" xfId="7407"/>
    <cellStyle name="60% - Акцент3 4 19" xfId="7408"/>
    <cellStyle name="60% - Акцент3 4 19 2" xfId="7409"/>
    <cellStyle name="60% - Акцент3 4 2" xfId="7410"/>
    <cellStyle name="60% - Акцент3 4 2 2" xfId="7411"/>
    <cellStyle name="60% - Акцент3 4 20" xfId="7412"/>
    <cellStyle name="60% - Акцент3 4 20 2" xfId="7413"/>
    <cellStyle name="60% - Акцент3 4 21" xfId="7414"/>
    <cellStyle name="60% - Акцент3 4 21 2" xfId="7415"/>
    <cellStyle name="60% - Акцент3 4 22" xfId="7416"/>
    <cellStyle name="60% - Акцент3 4 22 2" xfId="7417"/>
    <cellStyle name="60% - Акцент3 4 23" xfId="7418"/>
    <cellStyle name="60% - Акцент3 4 23 2" xfId="7419"/>
    <cellStyle name="60% - Акцент3 4 24" xfId="7420"/>
    <cellStyle name="60% - Акцент3 4 3" xfId="7421"/>
    <cellStyle name="60% - Акцент3 4 3 2" xfId="7422"/>
    <cellStyle name="60% - Акцент3 4 4" xfId="7423"/>
    <cellStyle name="60% - Акцент3 4 4 2" xfId="7424"/>
    <cellStyle name="60% - Акцент3 4 5" xfId="7425"/>
    <cellStyle name="60% - Акцент3 4 5 2" xfId="7426"/>
    <cellStyle name="60% - Акцент3 4 6" xfId="7427"/>
    <cellStyle name="60% - Акцент3 4 6 2" xfId="7428"/>
    <cellStyle name="60% - Акцент3 4 7" xfId="7429"/>
    <cellStyle name="60% - Акцент3 4 7 2" xfId="7430"/>
    <cellStyle name="60% - Акцент3 4 8" xfId="7431"/>
    <cellStyle name="60% - Акцент3 4 8 2" xfId="7432"/>
    <cellStyle name="60% - Акцент3 4 9" xfId="7433"/>
    <cellStyle name="60% - Акцент3 4 9 2" xfId="7434"/>
    <cellStyle name="60% - Акцент3 5" xfId="7435"/>
    <cellStyle name="60% - Акцент3 5 2" xfId="7436"/>
    <cellStyle name="60% - Акцент3 6" xfId="7437"/>
    <cellStyle name="60% - Акцент3 6 2" xfId="7438"/>
    <cellStyle name="60% - Акцент3 7" xfId="7439"/>
    <cellStyle name="60% - Акцент4 2" xfId="7440"/>
    <cellStyle name="60% - Акцент4 2 10" xfId="7441"/>
    <cellStyle name="60% - Акцент4 2 10 2" xfId="7442"/>
    <cellStyle name="60% - Акцент4 2 11" xfId="7443"/>
    <cellStyle name="60% - Акцент4 2 11 2" xfId="7444"/>
    <cellStyle name="60% - Акцент4 2 12" xfId="7445"/>
    <cellStyle name="60% - Акцент4 2 12 2" xfId="7446"/>
    <cellStyle name="60% - Акцент4 2 13" xfId="7447"/>
    <cellStyle name="60% - Акцент4 2 13 2" xfId="7448"/>
    <cellStyle name="60% - Акцент4 2 14" xfId="7449"/>
    <cellStyle name="60% - Акцент4 2 14 2" xfId="7450"/>
    <cellStyle name="60% - Акцент4 2 15" xfId="7451"/>
    <cellStyle name="60% - Акцент4 2 15 2" xfId="7452"/>
    <cellStyle name="60% - Акцент4 2 16" xfId="7453"/>
    <cellStyle name="60% - Акцент4 2 16 2" xfId="7454"/>
    <cellStyle name="60% - Акцент4 2 17" xfId="7455"/>
    <cellStyle name="60% - Акцент4 2 17 2" xfId="7456"/>
    <cellStyle name="60% - Акцент4 2 18" xfId="7457"/>
    <cellStyle name="60% - Акцент4 2 18 2" xfId="7458"/>
    <cellStyle name="60% - Акцент4 2 19" xfId="7459"/>
    <cellStyle name="60% - Акцент4 2 19 2" xfId="7460"/>
    <cellStyle name="60% - Акцент4 2 2" xfId="7461"/>
    <cellStyle name="60% - Акцент4 2 2 2" xfId="7462"/>
    <cellStyle name="60% - Акцент4 2 2 3" xfId="7463"/>
    <cellStyle name="60% - Акцент4 2 20" xfId="7464"/>
    <cellStyle name="60% - Акцент4 2 20 2" xfId="7465"/>
    <cellStyle name="60% - Акцент4 2 21" xfId="7466"/>
    <cellStyle name="60% - Акцент4 2 21 2" xfId="7467"/>
    <cellStyle name="60% - Акцент4 2 22" xfId="7468"/>
    <cellStyle name="60% - Акцент4 2 22 2" xfId="7469"/>
    <cellStyle name="60% - Акцент4 2 23" xfId="7470"/>
    <cellStyle name="60% - Акцент4 2 23 2" xfId="7471"/>
    <cellStyle name="60% - Акцент4 2 24" xfId="7472"/>
    <cellStyle name="60% - Акцент4 2 25" xfId="7473"/>
    <cellStyle name="60% - Акцент4 2 26" xfId="7474"/>
    <cellStyle name="60% - Акцент4 2 3" xfId="7475"/>
    <cellStyle name="60% - Акцент4 2 3 2" xfId="7476"/>
    <cellStyle name="60% - Акцент4 2 3 3" xfId="7477"/>
    <cellStyle name="60% - Акцент4 2 4" xfId="7478"/>
    <cellStyle name="60% - Акцент4 2 4 2" xfId="7479"/>
    <cellStyle name="60% - Акцент4 2 4 3" xfId="7480"/>
    <cellStyle name="60% - Акцент4 2 5" xfId="7481"/>
    <cellStyle name="60% - Акцент4 2 5 2" xfId="7482"/>
    <cellStyle name="60% - Акцент4 2 5 3" xfId="7483"/>
    <cellStyle name="60% - Акцент4 2 6" xfId="7484"/>
    <cellStyle name="60% - Акцент4 2 6 2" xfId="7485"/>
    <cellStyle name="60% - Акцент4 2 7" xfId="7486"/>
    <cellStyle name="60% - Акцент4 2 7 2" xfId="7487"/>
    <cellStyle name="60% - Акцент4 2 8" xfId="7488"/>
    <cellStyle name="60% - Акцент4 2 8 2" xfId="7489"/>
    <cellStyle name="60% - Акцент4 2 9" xfId="7490"/>
    <cellStyle name="60% - Акцент4 2 9 2" xfId="7491"/>
    <cellStyle name="60% - Акцент4 3" xfId="7492"/>
    <cellStyle name="60% - Акцент4 3 10" xfId="7493"/>
    <cellStyle name="60% - Акцент4 3 10 2" xfId="7494"/>
    <cellStyle name="60% - Акцент4 3 11" xfId="7495"/>
    <cellStyle name="60% - Акцент4 3 11 2" xfId="7496"/>
    <cellStyle name="60% - Акцент4 3 12" xfId="7497"/>
    <cellStyle name="60% - Акцент4 3 12 2" xfId="7498"/>
    <cellStyle name="60% - Акцент4 3 13" xfId="7499"/>
    <cellStyle name="60% - Акцент4 3 13 2" xfId="7500"/>
    <cellStyle name="60% - Акцент4 3 14" xfId="7501"/>
    <cellStyle name="60% - Акцент4 3 14 2" xfId="7502"/>
    <cellStyle name="60% - Акцент4 3 15" xfId="7503"/>
    <cellStyle name="60% - Акцент4 3 15 2" xfId="7504"/>
    <cellStyle name="60% - Акцент4 3 16" xfId="7505"/>
    <cellStyle name="60% - Акцент4 3 16 2" xfId="7506"/>
    <cellStyle name="60% - Акцент4 3 17" xfId="7507"/>
    <cellStyle name="60% - Акцент4 3 17 2" xfId="7508"/>
    <cellStyle name="60% - Акцент4 3 18" xfId="7509"/>
    <cellStyle name="60% - Акцент4 3 18 2" xfId="7510"/>
    <cellStyle name="60% - Акцент4 3 19" xfId="7511"/>
    <cellStyle name="60% - Акцент4 3 19 2" xfId="7512"/>
    <cellStyle name="60% - Акцент4 3 2" xfId="7513"/>
    <cellStyle name="60% - Акцент4 3 2 2" xfId="7514"/>
    <cellStyle name="60% - Акцент4 3 20" xfId="7515"/>
    <cellStyle name="60% - Акцент4 3 20 2" xfId="7516"/>
    <cellStyle name="60% - Акцент4 3 21" xfId="7517"/>
    <cellStyle name="60% - Акцент4 3 21 2" xfId="7518"/>
    <cellStyle name="60% - Акцент4 3 22" xfId="7519"/>
    <cellStyle name="60% - Акцент4 3 22 2" xfId="7520"/>
    <cellStyle name="60% - Акцент4 3 23" xfId="7521"/>
    <cellStyle name="60% - Акцент4 3 23 2" xfId="7522"/>
    <cellStyle name="60% - Акцент4 3 24" xfId="7523"/>
    <cellStyle name="60% - Акцент4 3 25" xfId="7524"/>
    <cellStyle name="60% - Акцент4 3 3" xfId="7525"/>
    <cellStyle name="60% - Акцент4 3 3 2" xfId="7526"/>
    <cellStyle name="60% - Акцент4 3 4" xfId="7527"/>
    <cellStyle name="60% - Акцент4 3 4 2" xfId="7528"/>
    <cellStyle name="60% - Акцент4 3 5" xfId="7529"/>
    <cellStyle name="60% - Акцент4 3 5 2" xfId="7530"/>
    <cellStyle name="60% - Акцент4 3 6" xfId="7531"/>
    <cellStyle name="60% - Акцент4 3 6 2" xfId="7532"/>
    <cellStyle name="60% - Акцент4 3 7" xfId="7533"/>
    <cellStyle name="60% - Акцент4 3 7 2" xfId="7534"/>
    <cellStyle name="60% - Акцент4 3 8" xfId="7535"/>
    <cellStyle name="60% - Акцент4 3 8 2" xfId="7536"/>
    <cellStyle name="60% - Акцент4 3 9" xfId="7537"/>
    <cellStyle name="60% - Акцент4 3 9 2" xfId="7538"/>
    <cellStyle name="60% - Акцент4 4" xfId="7539"/>
    <cellStyle name="60% - Акцент4 4 10" xfId="7540"/>
    <cellStyle name="60% - Акцент4 4 10 2" xfId="7541"/>
    <cellStyle name="60% - Акцент4 4 11" xfId="7542"/>
    <cellStyle name="60% - Акцент4 4 11 2" xfId="7543"/>
    <cellStyle name="60% - Акцент4 4 12" xfId="7544"/>
    <cellStyle name="60% - Акцент4 4 12 2" xfId="7545"/>
    <cellStyle name="60% - Акцент4 4 13" xfId="7546"/>
    <cellStyle name="60% - Акцент4 4 13 2" xfId="7547"/>
    <cellStyle name="60% - Акцент4 4 14" xfId="7548"/>
    <cellStyle name="60% - Акцент4 4 14 2" xfId="7549"/>
    <cellStyle name="60% - Акцент4 4 15" xfId="7550"/>
    <cellStyle name="60% - Акцент4 4 15 2" xfId="7551"/>
    <cellStyle name="60% - Акцент4 4 16" xfId="7552"/>
    <cellStyle name="60% - Акцент4 4 16 2" xfId="7553"/>
    <cellStyle name="60% - Акцент4 4 17" xfId="7554"/>
    <cellStyle name="60% - Акцент4 4 17 2" xfId="7555"/>
    <cellStyle name="60% - Акцент4 4 18" xfId="7556"/>
    <cellStyle name="60% - Акцент4 4 18 2" xfId="7557"/>
    <cellStyle name="60% - Акцент4 4 19" xfId="7558"/>
    <cellStyle name="60% - Акцент4 4 19 2" xfId="7559"/>
    <cellStyle name="60% - Акцент4 4 2" xfId="7560"/>
    <cellStyle name="60% - Акцент4 4 2 2" xfId="7561"/>
    <cellStyle name="60% - Акцент4 4 20" xfId="7562"/>
    <cellStyle name="60% - Акцент4 4 20 2" xfId="7563"/>
    <cellStyle name="60% - Акцент4 4 21" xfId="7564"/>
    <cellStyle name="60% - Акцент4 4 21 2" xfId="7565"/>
    <cellStyle name="60% - Акцент4 4 22" xfId="7566"/>
    <cellStyle name="60% - Акцент4 4 22 2" xfId="7567"/>
    <cellStyle name="60% - Акцент4 4 23" xfId="7568"/>
    <cellStyle name="60% - Акцент4 4 23 2" xfId="7569"/>
    <cellStyle name="60% - Акцент4 4 24" xfId="7570"/>
    <cellStyle name="60% - Акцент4 4 3" xfId="7571"/>
    <cellStyle name="60% - Акцент4 4 3 2" xfId="7572"/>
    <cellStyle name="60% - Акцент4 4 4" xfId="7573"/>
    <cellStyle name="60% - Акцент4 4 4 2" xfId="7574"/>
    <cellStyle name="60% - Акцент4 4 5" xfId="7575"/>
    <cellStyle name="60% - Акцент4 4 5 2" xfId="7576"/>
    <cellStyle name="60% - Акцент4 4 6" xfId="7577"/>
    <cellStyle name="60% - Акцент4 4 6 2" xfId="7578"/>
    <cellStyle name="60% - Акцент4 4 7" xfId="7579"/>
    <cellStyle name="60% - Акцент4 4 7 2" xfId="7580"/>
    <cellStyle name="60% - Акцент4 4 8" xfId="7581"/>
    <cellStyle name="60% - Акцент4 4 8 2" xfId="7582"/>
    <cellStyle name="60% - Акцент4 4 9" xfId="7583"/>
    <cellStyle name="60% - Акцент4 4 9 2" xfId="7584"/>
    <cellStyle name="60% - Акцент4 5" xfId="7585"/>
    <cellStyle name="60% - Акцент4 5 2" xfId="7586"/>
    <cellStyle name="60% - Акцент4 6" xfId="7587"/>
    <cellStyle name="60% - Акцент4 6 2" xfId="7588"/>
    <cellStyle name="60% - Акцент4 7" xfId="7589"/>
    <cellStyle name="60% - Акцент5 2" xfId="7590"/>
    <cellStyle name="60% - Акцент5 2 10" xfId="7591"/>
    <cellStyle name="60% - Акцент5 2 10 2" xfId="7592"/>
    <cellStyle name="60% - Акцент5 2 11" xfId="7593"/>
    <cellStyle name="60% - Акцент5 2 11 2" xfId="7594"/>
    <cellStyle name="60% - Акцент5 2 12" xfId="7595"/>
    <cellStyle name="60% - Акцент5 2 12 2" xfId="7596"/>
    <cellStyle name="60% - Акцент5 2 13" xfId="7597"/>
    <cellStyle name="60% - Акцент5 2 13 2" xfId="7598"/>
    <cellStyle name="60% - Акцент5 2 14" xfId="7599"/>
    <cellStyle name="60% - Акцент5 2 14 2" xfId="7600"/>
    <cellStyle name="60% - Акцент5 2 15" xfId="7601"/>
    <cellStyle name="60% - Акцент5 2 15 2" xfId="7602"/>
    <cellStyle name="60% - Акцент5 2 16" xfId="7603"/>
    <cellStyle name="60% - Акцент5 2 16 2" xfId="7604"/>
    <cellStyle name="60% - Акцент5 2 17" xfId="7605"/>
    <cellStyle name="60% - Акцент5 2 17 2" xfId="7606"/>
    <cellStyle name="60% - Акцент5 2 18" xfId="7607"/>
    <cellStyle name="60% - Акцент5 2 18 2" xfId="7608"/>
    <cellStyle name="60% - Акцент5 2 19" xfId="7609"/>
    <cellStyle name="60% - Акцент5 2 19 2" xfId="7610"/>
    <cellStyle name="60% - Акцент5 2 2" xfId="7611"/>
    <cellStyle name="60% - Акцент5 2 2 2" xfId="7612"/>
    <cellStyle name="60% - Акцент5 2 2 3" xfId="7613"/>
    <cellStyle name="60% - Акцент5 2 20" xfId="7614"/>
    <cellStyle name="60% - Акцент5 2 20 2" xfId="7615"/>
    <cellStyle name="60% - Акцент5 2 21" xfId="7616"/>
    <cellStyle name="60% - Акцент5 2 21 2" xfId="7617"/>
    <cellStyle name="60% - Акцент5 2 22" xfId="7618"/>
    <cellStyle name="60% - Акцент5 2 22 2" xfId="7619"/>
    <cellStyle name="60% - Акцент5 2 23" xfId="7620"/>
    <cellStyle name="60% - Акцент5 2 23 2" xfId="7621"/>
    <cellStyle name="60% - Акцент5 2 24" xfId="7622"/>
    <cellStyle name="60% - Акцент5 2 25" xfId="7623"/>
    <cellStyle name="60% - Акцент5 2 26" xfId="7624"/>
    <cellStyle name="60% - Акцент5 2 3" xfId="7625"/>
    <cellStyle name="60% - Акцент5 2 3 2" xfId="7626"/>
    <cellStyle name="60% - Акцент5 2 3 3" xfId="7627"/>
    <cellStyle name="60% - Акцент5 2 4" xfId="7628"/>
    <cellStyle name="60% - Акцент5 2 4 2" xfId="7629"/>
    <cellStyle name="60% - Акцент5 2 4 3" xfId="7630"/>
    <cellStyle name="60% - Акцент5 2 5" xfId="7631"/>
    <cellStyle name="60% - Акцент5 2 5 2" xfId="7632"/>
    <cellStyle name="60% - Акцент5 2 5 3" xfId="7633"/>
    <cellStyle name="60% - Акцент5 2 6" xfId="7634"/>
    <cellStyle name="60% - Акцент5 2 6 2" xfId="7635"/>
    <cellStyle name="60% - Акцент5 2 7" xfId="7636"/>
    <cellStyle name="60% - Акцент5 2 7 2" xfId="7637"/>
    <cellStyle name="60% - Акцент5 2 8" xfId="7638"/>
    <cellStyle name="60% - Акцент5 2 8 2" xfId="7639"/>
    <cellStyle name="60% - Акцент5 2 9" xfId="7640"/>
    <cellStyle name="60% - Акцент5 2 9 2" xfId="7641"/>
    <cellStyle name="60% - Акцент5 3" xfId="7642"/>
    <cellStyle name="60% - Акцент5 3 10" xfId="7643"/>
    <cellStyle name="60% - Акцент5 3 10 2" xfId="7644"/>
    <cellStyle name="60% - Акцент5 3 11" xfId="7645"/>
    <cellStyle name="60% - Акцент5 3 11 2" xfId="7646"/>
    <cellStyle name="60% - Акцент5 3 12" xfId="7647"/>
    <cellStyle name="60% - Акцент5 3 12 2" xfId="7648"/>
    <cellStyle name="60% - Акцент5 3 13" xfId="7649"/>
    <cellStyle name="60% - Акцент5 3 13 2" xfId="7650"/>
    <cellStyle name="60% - Акцент5 3 14" xfId="7651"/>
    <cellStyle name="60% - Акцент5 3 14 2" xfId="7652"/>
    <cellStyle name="60% - Акцент5 3 15" xfId="7653"/>
    <cellStyle name="60% - Акцент5 3 15 2" xfId="7654"/>
    <cellStyle name="60% - Акцент5 3 16" xfId="7655"/>
    <cellStyle name="60% - Акцент5 3 16 2" xfId="7656"/>
    <cellStyle name="60% - Акцент5 3 17" xfId="7657"/>
    <cellStyle name="60% - Акцент5 3 17 2" xfId="7658"/>
    <cellStyle name="60% - Акцент5 3 18" xfId="7659"/>
    <cellStyle name="60% - Акцент5 3 18 2" xfId="7660"/>
    <cellStyle name="60% - Акцент5 3 19" xfId="7661"/>
    <cellStyle name="60% - Акцент5 3 19 2" xfId="7662"/>
    <cellStyle name="60% - Акцент5 3 2" xfId="7663"/>
    <cellStyle name="60% - Акцент5 3 2 2" xfId="7664"/>
    <cellStyle name="60% - Акцент5 3 20" xfId="7665"/>
    <cellStyle name="60% - Акцент5 3 20 2" xfId="7666"/>
    <cellStyle name="60% - Акцент5 3 21" xfId="7667"/>
    <cellStyle name="60% - Акцент5 3 21 2" xfId="7668"/>
    <cellStyle name="60% - Акцент5 3 22" xfId="7669"/>
    <cellStyle name="60% - Акцент5 3 22 2" xfId="7670"/>
    <cellStyle name="60% - Акцент5 3 23" xfId="7671"/>
    <cellStyle name="60% - Акцент5 3 23 2" xfId="7672"/>
    <cellStyle name="60% - Акцент5 3 24" xfId="7673"/>
    <cellStyle name="60% - Акцент5 3 25" xfId="7674"/>
    <cellStyle name="60% - Акцент5 3 3" xfId="7675"/>
    <cellStyle name="60% - Акцент5 3 3 2" xfId="7676"/>
    <cellStyle name="60% - Акцент5 3 4" xfId="7677"/>
    <cellStyle name="60% - Акцент5 3 4 2" xfId="7678"/>
    <cellStyle name="60% - Акцент5 3 5" xfId="7679"/>
    <cellStyle name="60% - Акцент5 3 5 2" xfId="7680"/>
    <cellStyle name="60% - Акцент5 3 6" xfId="7681"/>
    <cellStyle name="60% - Акцент5 3 6 2" xfId="7682"/>
    <cellStyle name="60% - Акцент5 3 7" xfId="7683"/>
    <cellStyle name="60% - Акцент5 3 7 2" xfId="7684"/>
    <cellStyle name="60% - Акцент5 3 8" xfId="7685"/>
    <cellStyle name="60% - Акцент5 3 8 2" xfId="7686"/>
    <cellStyle name="60% - Акцент5 3 9" xfId="7687"/>
    <cellStyle name="60% - Акцент5 3 9 2" xfId="7688"/>
    <cellStyle name="60% - Акцент5 4" xfId="7689"/>
    <cellStyle name="60% - Акцент5 4 2" xfId="7690"/>
    <cellStyle name="60% - Акцент5 5" xfId="7691"/>
    <cellStyle name="60% - Акцент5 5 2" xfId="7692"/>
    <cellStyle name="60% - Акцент5 6" xfId="7693"/>
    <cellStyle name="60% - Акцент5 6 2" xfId="7694"/>
    <cellStyle name="60% - Акцент5 7" xfId="7695"/>
    <cellStyle name="60% - Акцент6 2" xfId="7696"/>
    <cellStyle name="60% - Акцент6 2 10" xfId="7697"/>
    <cellStyle name="60% - Акцент6 2 10 2" xfId="7698"/>
    <cellStyle name="60% - Акцент6 2 11" xfId="7699"/>
    <cellStyle name="60% - Акцент6 2 11 2" xfId="7700"/>
    <cellStyle name="60% - Акцент6 2 12" xfId="7701"/>
    <cellStyle name="60% - Акцент6 2 12 2" xfId="7702"/>
    <cellStyle name="60% - Акцент6 2 13" xfId="7703"/>
    <cellStyle name="60% - Акцент6 2 13 2" xfId="7704"/>
    <cellStyle name="60% - Акцент6 2 14" xfId="7705"/>
    <cellStyle name="60% - Акцент6 2 14 2" xfId="7706"/>
    <cellStyle name="60% - Акцент6 2 15" xfId="7707"/>
    <cellStyle name="60% - Акцент6 2 15 2" xfId="7708"/>
    <cellStyle name="60% - Акцент6 2 16" xfId="7709"/>
    <cellStyle name="60% - Акцент6 2 16 2" xfId="7710"/>
    <cellStyle name="60% - Акцент6 2 17" xfId="7711"/>
    <cellStyle name="60% - Акцент6 2 17 2" xfId="7712"/>
    <cellStyle name="60% - Акцент6 2 18" xfId="7713"/>
    <cellStyle name="60% - Акцент6 2 18 2" xfId="7714"/>
    <cellStyle name="60% - Акцент6 2 19" xfId="7715"/>
    <cellStyle name="60% - Акцент6 2 19 2" xfId="7716"/>
    <cellStyle name="60% - Акцент6 2 2" xfId="7717"/>
    <cellStyle name="60% - Акцент6 2 2 2" xfId="7718"/>
    <cellStyle name="60% - Акцент6 2 2 3" xfId="7719"/>
    <cellStyle name="60% - Акцент6 2 20" xfId="7720"/>
    <cellStyle name="60% - Акцент6 2 20 2" xfId="7721"/>
    <cellStyle name="60% - Акцент6 2 21" xfId="7722"/>
    <cellStyle name="60% - Акцент6 2 21 2" xfId="7723"/>
    <cellStyle name="60% - Акцент6 2 22" xfId="7724"/>
    <cellStyle name="60% - Акцент6 2 22 2" xfId="7725"/>
    <cellStyle name="60% - Акцент6 2 23" xfId="7726"/>
    <cellStyle name="60% - Акцент6 2 23 2" xfId="7727"/>
    <cellStyle name="60% - Акцент6 2 24" xfId="7728"/>
    <cellStyle name="60% - Акцент6 2 25" xfId="7729"/>
    <cellStyle name="60% - Акцент6 2 26" xfId="7730"/>
    <cellStyle name="60% - Акцент6 2 3" xfId="7731"/>
    <cellStyle name="60% - Акцент6 2 3 2" xfId="7732"/>
    <cellStyle name="60% - Акцент6 2 3 3" xfId="7733"/>
    <cellStyle name="60% - Акцент6 2 4" xfId="7734"/>
    <cellStyle name="60% - Акцент6 2 4 2" xfId="7735"/>
    <cellStyle name="60% - Акцент6 2 4 3" xfId="7736"/>
    <cellStyle name="60% - Акцент6 2 5" xfId="7737"/>
    <cellStyle name="60% - Акцент6 2 5 2" xfId="7738"/>
    <cellStyle name="60% - Акцент6 2 5 3" xfId="7739"/>
    <cellStyle name="60% - Акцент6 2 6" xfId="7740"/>
    <cellStyle name="60% - Акцент6 2 6 2" xfId="7741"/>
    <cellStyle name="60% - Акцент6 2 7" xfId="7742"/>
    <cellStyle name="60% - Акцент6 2 7 2" xfId="7743"/>
    <cellStyle name="60% - Акцент6 2 8" xfId="7744"/>
    <cellStyle name="60% - Акцент6 2 8 2" xfId="7745"/>
    <cellStyle name="60% - Акцент6 2 9" xfId="7746"/>
    <cellStyle name="60% - Акцент6 2 9 2" xfId="7747"/>
    <cellStyle name="60% - Акцент6 3" xfId="7748"/>
    <cellStyle name="60% - Акцент6 3 10" xfId="7749"/>
    <cellStyle name="60% - Акцент6 3 10 2" xfId="7750"/>
    <cellStyle name="60% - Акцент6 3 11" xfId="7751"/>
    <cellStyle name="60% - Акцент6 3 11 2" xfId="7752"/>
    <cellStyle name="60% - Акцент6 3 12" xfId="7753"/>
    <cellStyle name="60% - Акцент6 3 12 2" xfId="7754"/>
    <cellStyle name="60% - Акцент6 3 13" xfId="7755"/>
    <cellStyle name="60% - Акцент6 3 13 2" xfId="7756"/>
    <cellStyle name="60% - Акцент6 3 14" xfId="7757"/>
    <cellStyle name="60% - Акцент6 3 14 2" xfId="7758"/>
    <cellStyle name="60% - Акцент6 3 15" xfId="7759"/>
    <cellStyle name="60% - Акцент6 3 15 2" xfId="7760"/>
    <cellStyle name="60% - Акцент6 3 16" xfId="7761"/>
    <cellStyle name="60% - Акцент6 3 16 2" xfId="7762"/>
    <cellStyle name="60% - Акцент6 3 17" xfId="7763"/>
    <cellStyle name="60% - Акцент6 3 17 2" xfId="7764"/>
    <cellStyle name="60% - Акцент6 3 18" xfId="7765"/>
    <cellStyle name="60% - Акцент6 3 18 2" xfId="7766"/>
    <cellStyle name="60% - Акцент6 3 19" xfId="7767"/>
    <cellStyle name="60% - Акцент6 3 19 2" xfId="7768"/>
    <cellStyle name="60% - Акцент6 3 2" xfId="7769"/>
    <cellStyle name="60% - Акцент6 3 2 2" xfId="7770"/>
    <cellStyle name="60% - Акцент6 3 20" xfId="7771"/>
    <cellStyle name="60% - Акцент6 3 20 2" xfId="7772"/>
    <cellStyle name="60% - Акцент6 3 21" xfId="7773"/>
    <cellStyle name="60% - Акцент6 3 21 2" xfId="7774"/>
    <cellStyle name="60% - Акцент6 3 22" xfId="7775"/>
    <cellStyle name="60% - Акцент6 3 22 2" xfId="7776"/>
    <cellStyle name="60% - Акцент6 3 23" xfId="7777"/>
    <cellStyle name="60% - Акцент6 3 23 2" xfId="7778"/>
    <cellStyle name="60% - Акцент6 3 24" xfId="7779"/>
    <cellStyle name="60% - Акцент6 3 25" xfId="7780"/>
    <cellStyle name="60% - Акцент6 3 3" xfId="7781"/>
    <cellStyle name="60% - Акцент6 3 3 2" xfId="7782"/>
    <cellStyle name="60% - Акцент6 3 4" xfId="7783"/>
    <cellStyle name="60% - Акцент6 3 4 2" xfId="7784"/>
    <cellStyle name="60% - Акцент6 3 5" xfId="7785"/>
    <cellStyle name="60% - Акцент6 3 5 2" xfId="7786"/>
    <cellStyle name="60% - Акцент6 3 6" xfId="7787"/>
    <cellStyle name="60% - Акцент6 3 6 2" xfId="7788"/>
    <cellStyle name="60% - Акцент6 3 7" xfId="7789"/>
    <cellStyle name="60% - Акцент6 3 7 2" xfId="7790"/>
    <cellStyle name="60% - Акцент6 3 8" xfId="7791"/>
    <cellStyle name="60% - Акцент6 3 8 2" xfId="7792"/>
    <cellStyle name="60% - Акцент6 3 9" xfId="7793"/>
    <cellStyle name="60% - Акцент6 3 9 2" xfId="7794"/>
    <cellStyle name="60% - Акцент6 4" xfId="7795"/>
    <cellStyle name="60% - Акцент6 4 10" xfId="7796"/>
    <cellStyle name="60% - Акцент6 4 10 2" xfId="7797"/>
    <cellStyle name="60% - Акцент6 4 11" xfId="7798"/>
    <cellStyle name="60% - Акцент6 4 11 2" xfId="7799"/>
    <cellStyle name="60% - Акцент6 4 12" xfId="7800"/>
    <cellStyle name="60% - Акцент6 4 12 2" xfId="7801"/>
    <cellStyle name="60% - Акцент6 4 13" xfId="7802"/>
    <cellStyle name="60% - Акцент6 4 13 2" xfId="7803"/>
    <cellStyle name="60% - Акцент6 4 14" xfId="7804"/>
    <cellStyle name="60% - Акцент6 4 14 2" xfId="7805"/>
    <cellStyle name="60% - Акцент6 4 15" xfId="7806"/>
    <cellStyle name="60% - Акцент6 4 15 2" xfId="7807"/>
    <cellStyle name="60% - Акцент6 4 16" xfId="7808"/>
    <cellStyle name="60% - Акцент6 4 16 2" xfId="7809"/>
    <cellStyle name="60% - Акцент6 4 17" xfId="7810"/>
    <cellStyle name="60% - Акцент6 4 17 2" xfId="7811"/>
    <cellStyle name="60% - Акцент6 4 18" xfId="7812"/>
    <cellStyle name="60% - Акцент6 4 18 2" xfId="7813"/>
    <cellStyle name="60% - Акцент6 4 19" xfId="7814"/>
    <cellStyle name="60% - Акцент6 4 19 2" xfId="7815"/>
    <cellStyle name="60% - Акцент6 4 2" xfId="7816"/>
    <cellStyle name="60% - Акцент6 4 2 2" xfId="7817"/>
    <cellStyle name="60% - Акцент6 4 20" xfId="7818"/>
    <cellStyle name="60% - Акцент6 4 20 2" xfId="7819"/>
    <cellStyle name="60% - Акцент6 4 21" xfId="7820"/>
    <cellStyle name="60% - Акцент6 4 21 2" xfId="7821"/>
    <cellStyle name="60% - Акцент6 4 22" xfId="7822"/>
    <cellStyle name="60% - Акцент6 4 22 2" xfId="7823"/>
    <cellStyle name="60% - Акцент6 4 23" xfId="7824"/>
    <cellStyle name="60% - Акцент6 4 23 2" xfId="7825"/>
    <cellStyle name="60% - Акцент6 4 24" xfId="7826"/>
    <cellStyle name="60% - Акцент6 4 3" xfId="7827"/>
    <cellStyle name="60% - Акцент6 4 3 2" xfId="7828"/>
    <cellStyle name="60% - Акцент6 4 4" xfId="7829"/>
    <cellStyle name="60% - Акцент6 4 4 2" xfId="7830"/>
    <cellStyle name="60% - Акцент6 4 5" xfId="7831"/>
    <cellStyle name="60% - Акцент6 4 5 2" xfId="7832"/>
    <cellStyle name="60% - Акцент6 4 6" xfId="7833"/>
    <cellStyle name="60% - Акцент6 4 6 2" xfId="7834"/>
    <cellStyle name="60% - Акцент6 4 7" xfId="7835"/>
    <cellStyle name="60% - Акцент6 4 7 2" xfId="7836"/>
    <cellStyle name="60% - Акцент6 4 8" xfId="7837"/>
    <cellStyle name="60% - Акцент6 4 8 2" xfId="7838"/>
    <cellStyle name="60% - Акцент6 4 9" xfId="7839"/>
    <cellStyle name="60% - Акцент6 4 9 2" xfId="7840"/>
    <cellStyle name="60% - Акцент6 5" xfId="7841"/>
    <cellStyle name="60% - Акцент6 5 2" xfId="7842"/>
    <cellStyle name="60% - Акцент6 6" xfId="7843"/>
    <cellStyle name="60% - Акцент6 6 2" xfId="7844"/>
    <cellStyle name="60% - Акцент6 7" xfId="7845"/>
    <cellStyle name="Accent1 - 20%" xfId="7846"/>
    <cellStyle name="Accent1 - 40%" xfId="7847"/>
    <cellStyle name="Accent1 - 60%" xfId="7848"/>
    <cellStyle name="Accent1 10" xfId="7849"/>
    <cellStyle name="Accent1 10 2" xfId="7850"/>
    <cellStyle name="Accent1 11" xfId="7851"/>
    <cellStyle name="Accent1 11 2" xfId="7852"/>
    <cellStyle name="Accent1 12" xfId="7853"/>
    <cellStyle name="Accent1 12 2" xfId="7854"/>
    <cellStyle name="Accent1 13" xfId="7855"/>
    <cellStyle name="Accent1 13 2" xfId="7856"/>
    <cellStyle name="Accent1 2" xfId="7857"/>
    <cellStyle name="Accent1 2 2" xfId="7858"/>
    <cellStyle name="Accent1 3" xfId="7859"/>
    <cellStyle name="Accent1 3 2" xfId="7860"/>
    <cellStyle name="Accent1 4" xfId="7861"/>
    <cellStyle name="Accent1 4 2" xfId="7862"/>
    <cellStyle name="Accent1 5" xfId="7863"/>
    <cellStyle name="Accent1 5 2" xfId="7864"/>
    <cellStyle name="Accent1 6" xfId="7865"/>
    <cellStyle name="Accent1 6 2" xfId="7866"/>
    <cellStyle name="Accent1 7" xfId="7867"/>
    <cellStyle name="Accent1 7 2" xfId="7868"/>
    <cellStyle name="Accent1 8" xfId="7869"/>
    <cellStyle name="Accent1 8 2" xfId="7870"/>
    <cellStyle name="Accent1 9" xfId="7871"/>
    <cellStyle name="Accent1 9 2" xfId="7872"/>
    <cellStyle name="Accent2 - 20%" xfId="7873"/>
    <cellStyle name="Accent2 - 40%" xfId="7874"/>
    <cellStyle name="Accent2 - 60%" xfId="7875"/>
    <cellStyle name="Accent2 10" xfId="7876"/>
    <cellStyle name="Accent2 10 2" xfId="7877"/>
    <cellStyle name="Accent2 11" xfId="7878"/>
    <cellStyle name="Accent2 11 2" xfId="7879"/>
    <cellStyle name="Accent2 12" xfId="7880"/>
    <cellStyle name="Accent2 12 2" xfId="7881"/>
    <cellStyle name="Accent2 13" xfId="7882"/>
    <cellStyle name="Accent2 13 2" xfId="7883"/>
    <cellStyle name="Accent2 2" xfId="7884"/>
    <cellStyle name="Accent2 2 2" xfId="7885"/>
    <cellStyle name="Accent2 3" xfId="7886"/>
    <cellStyle name="Accent2 3 2" xfId="7887"/>
    <cellStyle name="Accent2 4" xfId="7888"/>
    <cellStyle name="Accent2 4 2" xfId="7889"/>
    <cellStyle name="Accent2 5" xfId="7890"/>
    <cellStyle name="Accent2 5 2" xfId="7891"/>
    <cellStyle name="Accent2 6" xfId="7892"/>
    <cellStyle name="Accent2 6 2" xfId="7893"/>
    <cellStyle name="Accent2 7" xfId="7894"/>
    <cellStyle name="Accent2 7 2" xfId="7895"/>
    <cellStyle name="Accent2 8" xfId="7896"/>
    <cellStyle name="Accent2 8 2" xfId="7897"/>
    <cellStyle name="Accent2 9" xfId="7898"/>
    <cellStyle name="Accent2 9 2" xfId="7899"/>
    <cellStyle name="Accent3 - 20%" xfId="7900"/>
    <cellStyle name="Accent3 - 40%" xfId="7901"/>
    <cellStyle name="Accent3 - 60%" xfId="7902"/>
    <cellStyle name="Accent3 10" xfId="7903"/>
    <cellStyle name="Accent3 10 2" xfId="7904"/>
    <cellStyle name="Accent3 11" xfId="7905"/>
    <cellStyle name="Accent3 11 2" xfId="7906"/>
    <cellStyle name="Accent3 12" xfId="7907"/>
    <cellStyle name="Accent3 12 2" xfId="7908"/>
    <cellStyle name="Accent3 13" xfId="7909"/>
    <cellStyle name="Accent3 13 2" xfId="7910"/>
    <cellStyle name="Accent3 2" xfId="7911"/>
    <cellStyle name="Accent3 2 2" xfId="7912"/>
    <cellStyle name="Accent3 3" xfId="7913"/>
    <cellStyle name="Accent3 3 2" xfId="7914"/>
    <cellStyle name="Accent3 4" xfId="7915"/>
    <cellStyle name="Accent3 4 2" xfId="7916"/>
    <cellStyle name="Accent3 5" xfId="7917"/>
    <cellStyle name="Accent3 5 2" xfId="7918"/>
    <cellStyle name="Accent3 6" xfId="7919"/>
    <cellStyle name="Accent3 6 2" xfId="7920"/>
    <cellStyle name="Accent3 7" xfId="7921"/>
    <cellStyle name="Accent3 7 2" xfId="7922"/>
    <cellStyle name="Accent3 8" xfId="7923"/>
    <cellStyle name="Accent3 8 2" xfId="7924"/>
    <cellStyle name="Accent3 9" xfId="7925"/>
    <cellStyle name="Accent3 9 2" xfId="7926"/>
    <cellStyle name="Accent4 - 20%" xfId="7927"/>
    <cellStyle name="Accent4 - 40%" xfId="7928"/>
    <cellStyle name="Accent4 - 60%" xfId="7929"/>
    <cellStyle name="Accent4 10" xfId="7930"/>
    <cellStyle name="Accent4 10 2" xfId="7931"/>
    <cellStyle name="Accent4 11" xfId="7932"/>
    <cellStyle name="Accent4 11 2" xfId="7933"/>
    <cellStyle name="Accent4 12" xfId="7934"/>
    <cellStyle name="Accent4 12 2" xfId="7935"/>
    <cellStyle name="Accent4 13" xfId="7936"/>
    <cellStyle name="Accent4 13 2" xfId="7937"/>
    <cellStyle name="Accent4 2" xfId="7938"/>
    <cellStyle name="Accent4 2 2" xfId="7939"/>
    <cellStyle name="Accent4 3" xfId="7940"/>
    <cellStyle name="Accent4 3 2" xfId="7941"/>
    <cellStyle name="Accent4 4" xfId="7942"/>
    <cellStyle name="Accent4 4 2" xfId="7943"/>
    <cellStyle name="Accent4 5" xfId="7944"/>
    <cellStyle name="Accent4 5 2" xfId="7945"/>
    <cellStyle name="Accent4 6" xfId="7946"/>
    <cellStyle name="Accent4 6 2" xfId="7947"/>
    <cellStyle name="Accent4 7" xfId="7948"/>
    <cellStyle name="Accent4 7 2" xfId="7949"/>
    <cellStyle name="Accent4 8" xfId="7950"/>
    <cellStyle name="Accent4 8 2" xfId="7951"/>
    <cellStyle name="Accent4 9" xfId="7952"/>
    <cellStyle name="Accent4 9 2" xfId="7953"/>
    <cellStyle name="Accent5 - 20%" xfId="7954"/>
    <cellStyle name="Accent5 - 40%" xfId="7955"/>
    <cellStyle name="Accent5 - 60%" xfId="7956"/>
    <cellStyle name="Accent5 10" xfId="7957"/>
    <cellStyle name="Accent5 10 2" xfId="7958"/>
    <cellStyle name="Accent5 11" xfId="7959"/>
    <cellStyle name="Accent5 11 2" xfId="7960"/>
    <cellStyle name="Accent5 12" xfId="7961"/>
    <cellStyle name="Accent5 12 2" xfId="7962"/>
    <cellStyle name="Accent5 13" xfId="7963"/>
    <cellStyle name="Accent5 13 2" xfId="7964"/>
    <cellStyle name="Accent5 2" xfId="7965"/>
    <cellStyle name="Accent5 2 2" xfId="7966"/>
    <cellStyle name="Accent5 3" xfId="7967"/>
    <cellStyle name="Accent5 3 2" xfId="7968"/>
    <cellStyle name="Accent5 4" xfId="7969"/>
    <cellStyle name="Accent5 4 2" xfId="7970"/>
    <cellStyle name="Accent5 5" xfId="7971"/>
    <cellStyle name="Accent5 5 2" xfId="7972"/>
    <cellStyle name="Accent5 6" xfId="7973"/>
    <cellStyle name="Accent5 6 2" xfId="7974"/>
    <cellStyle name="Accent5 7" xfId="7975"/>
    <cellStyle name="Accent5 7 2" xfId="7976"/>
    <cellStyle name="Accent5 8" xfId="7977"/>
    <cellStyle name="Accent5 8 2" xfId="7978"/>
    <cellStyle name="Accent5 9" xfId="7979"/>
    <cellStyle name="Accent5 9 2" xfId="7980"/>
    <cellStyle name="Accent6 - 20%" xfId="7981"/>
    <cellStyle name="Accent6 - 40%" xfId="7982"/>
    <cellStyle name="Accent6 - 60%" xfId="7983"/>
    <cellStyle name="Accent6 10" xfId="7984"/>
    <cellStyle name="Accent6 10 2" xfId="7985"/>
    <cellStyle name="Accent6 11" xfId="7986"/>
    <cellStyle name="Accent6 11 2" xfId="7987"/>
    <cellStyle name="Accent6 12" xfId="7988"/>
    <cellStyle name="Accent6 12 2" xfId="7989"/>
    <cellStyle name="Accent6 13" xfId="7990"/>
    <cellStyle name="Accent6 13 2" xfId="7991"/>
    <cellStyle name="Accent6 2" xfId="7992"/>
    <cellStyle name="Accent6 2 2" xfId="7993"/>
    <cellStyle name="Accent6 3" xfId="7994"/>
    <cellStyle name="Accent6 3 2" xfId="7995"/>
    <cellStyle name="Accent6 4" xfId="7996"/>
    <cellStyle name="Accent6 4 2" xfId="7997"/>
    <cellStyle name="Accent6 5" xfId="7998"/>
    <cellStyle name="Accent6 5 2" xfId="7999"/>
    <cellStyle name="Accent6 6" xfId="8000"/>
    <cellStyle name="Accent6 6 2" xfId="8001"/>
    <cellStyle name="Accent6 7" xfId="8002"/>
    <cellStyle name="Accent6 7 2" xfId="8003"/>
    <cellStyle name="Accent6 8" xfId="8004"/>
    <cellStyle name="Accent6 8 2" xfId="8005"/>
    <cellStyle name="Accent6 9" xfId="8006"/>
    <cellStyle name="Accent6 9 2" xfId="8007"/>
    <cellStyle name="account" xfId="8008"/>
    <cellStyle name="Accounting" xfId="8009"/>
    <cellStyle name="Anna" xfId="8010"/>
    <cellStyle name="AP_AR_UPS" xfId="8011"/>
    <cellStyle name="BackGround_General" xfId="8012"/>
    <cellStyle name="Bad 10" xfId="8013"/>
    <cellStyle name="Bad 10 2" xfId="8014"/>
    <cellStyle name="Bad 11" xfId="8015"/>
    <cellStyle name="Bad 11 2" xfId="8016"/>
    <cellStyle name="Bad 12" xfId="8017"/>
    <cellStyle name="Bad 12 2" xfId="8018"/>
    <cellStyle name="Bad 13" xfId="8019"/>
    <cellStyle name="Bad 13 2" xfId="8020"/>
    <cellStyle name="Bad 2" xfId="8021"/>
    <cellStyle name="Bad 2 2" xfId="8022"/>
    <cellStyle name="Bad 3" xfId="8023"/>
    <cellStyle name="Bad 3 2" xfId="8024"/>
    <cellStyle name="Bad 4" xfId="8025"/>
    <cellStyle name="Bad 4 2" xfId="8026"/>
    <cellStyle name="Bad 5" xfId="8027"/>
    <cellStyle name="Bad 5 2" xfId="8028"/>
    <cellStyle name="Bad 6" xfId="8029"/>
    <cellStyle name="Bad 6 2" xfId="8030"/>
    <cellStyle name="Bad 7" xfId="8031"/>
    <cellStyle name="Bad 7 2" xfId="8032"/>
    <cellStyle name="Bad 8" xfId="8033"/>
    <cellStyle name="Bad 8 2" xfId="8034"/>
    <cellStyle name="Bad 9" xfId="8035"/>
    <cellStyle name="Bad 9 2" xfId="8036"/>
    <cellStyle name="blank" xfId="8037"/>
    <cellStyle name="Blue_Calculation" xfId="8038"/>
    <cellStyle name="Calculation" xfId="8039"/>
    <cellStyle name="Calculation 10" xfId="8040"/>
    <cellStyle name="Calculation 10 2" xfId="8041"/>
    <cellStyle name="Calculation 11" xfId="8042"/>
    <cellStyle name="Calculation 11 2" xfId="8043"/>
    <cellStyle name="Calculation 12" xfId="8044"/>
    <cellStyle name="Calculation 12 2" xfId="8045"/>
    <cellStyle name="Calculation 13" xfId="8046"/>
    <cellStyle name="Calculation 13 2" xfId="8047"/>
    <cellStyle name="Calculation 2" xfId="8048"/>
    <cellStyle name="Calculation 2 2" xfId="8049"/>
    <cellStyle name="Calculation 3" xfId="8050"/>
    <cellStyle name="Calculation 3 2" xfId="8051"/>
    <cellStyle name="Calculation 4" xfId="8052"/>
    <cellStyle name="Calculation 4 2" xfId="8053"/>
    <cellStyle name="Calculation 5" xfId="8054"/>
    <cellStyle name="Calculation 5 2" xfId="8055"/>
    <cellStyle name="Calculation 6" xfId="8056"/>
    <cellStyle name="Calculation 6 2" xfId="8057"/>
    <cellStyle name="Calculation 7" xfId="8058"/>
    <cellStyle name="Calculation 7 2" xfId="8059"/>
    <cellStyle name="Calculation 8" xfId="8060"/>
    <cellStyle name="Calculation 8 2" xfId="8061"/>
    <cellStyle name="Calculation 9" xfId="8062"/>
    <cellStyle name="Calculation 9 2" xfId="8063"/>
    <cellStyle name="Check" xfId="8064"/>
    <cellStyle name="Check Cell 10" xfId="8065"/>
    <cellStyle name="Check Cell 10 2" xfId="8066"/>
    <cellStyle name="Check Cell 11" xfId="8067"/>
    <cellStyle name="Check Cell 11 2" xfId="8068"/>
    <cellStyle name="Check Cell 12" xfId="8069"/>
    <cellStyle name="Check Cell 12 2" xfId="8070"/>
    <cellStyle name="Check Cell 13" xfId="8071"/>
    <cellStyle name="Check Cell 13 2" xfId="8072"/>
    <cellStyle name="Check Cell 2" xfId="8073"/>
    <cellStyle name="Check Cell 2 2" xfId="8074"/>
    <cellStyle name="Check Cell 3" xfId="8075"/>
    <cellStyle name="Check Cell 3 2" xfId="8076"/>
    <cellStyle name="Check Cell 4" xfId="8077"/>
    <cellStyle name="Check Cell 4 2" xfId="8078"/>
    <cellStyle name="Check Cell 5" xfId="8079"/>
    <cellStyle name="Check Cell 5 2" xfId="8080"/>
    <cellStyle name="Check Cell 6" xfId="8081"/>
    <cellStyle name="Check Cell 6 2" xfId="8082"/>
    <cellStyle name="Check Cell 7" xfId="8083"/>
    <cellStyle name="Check Cell 7 2" xfId="8084"/>
    <cellStyle name="Check Cell 8" xfId="8085"/>
    <cellStyle name="Check Cell 8 2" xfId="8086"/>
    <cellStyle name="Check Cell 9" xfId="8087"/>
    <cellStyle name="Check Cell 9 2" xfId="8088"/>
    <cellStyle name="Comma [0]_irl tel sep5" xfId="8089"/>
    <cellStyle name="Comma 2" xfId="8090"/>
    <cellStyle name="Comma 2 10" xfId="8091"/>
    <cellStyle name="Comma 2 10 2" xfId="8092"/>
    <cellStyle name="Comma 2 11" xfId="8093"/>
    <cellStyle name="Comma 2 11 2" xfId="8094"/>
    <cellStyle name="Comma 2 12" xfId="8095"/>
    <cellStyle name="Comma 2 12 2" xfId="8096"/>
    <cellStyle name="Comma 2 13" xfId="8097"/>
    <cellStyle name="Comma 2 13 2" xfId="8098"/>
    <cellStyle name="Comma 2 14" xfId="8099"/>
    <cellStyle name="Comma 2 14 2" xfId="8100"/>
    <cellStyle name="Comma 2 15" xfId="8101"/>
    <cellStyle name="Comma 2 15 2" xfId="8102"/>
    <cellStyle name="Comma 2 16" xfId="8103"/>
    <cellStyle name="Comma 2 16 2" xfId="8104"/>
    <cellStyle name="Comma 2 17" xfId="8105"/>
    <cellStyle name="Comma 2 17 2" xfId="8106"/>
    <cellStyle name="Comma 2 18" xfId="8107"/>
    <cellStyle name="Comma 2 18 2" xfId="8108"/>
    <cellStyle name="Comma 2 19" xfId="8109"/>
    <cellStyle name="Comma 2 19 2" xfId="8110"/>
    <cellStyle name="Comma 2 2" xfId="8111"/>
    <cellStyle name="Comma 2 2 10" xfId="8112"/>
    <cellStyle name="Comma 2 2 10 2" xfId="8113"/>
    <cellStyle name="Comma 2 2 11" xfId="8114"/>
    <cellStyle name="Comma 2 2 11 2" xfId="8115"/>
    <cellStyle name="Comma 2 2 12" xfId="8116"/>
    <cellStyle name="Comma 2 2 12 2" xfId="8117"/>
    <cellStyle name="Comma 2 2 13" xfId="8118"/>
    <cellStyle name="Comma 2 2 13 2" xfId="8119"/>
    <cellStyle name="Comma 2 2 14" xfId="8120"/>
    <cellStyle name="Comma 2 2 14 2" xfId="8121"/>
    <cellStyle name="Comma 2 2 15" xfId="8122"/>
    <cellStyle name="Comma 2 2 15 2" xfId="8123"/>
    <cellStyle name="Comma 2 2 16" xfId="8124"/>
    <cellStyle name="Comma 2 2 16 2" xfId="8125"/>
    <cellStyle name="Comma 2 2 17" xfId="8126"/>
    <cellStyle name="Comma 2 2 17 2" xfId="8127"/>
    <cellStyle name="Comma 2 2 18" xfId="8128"/>
    <cellStyle name="Comma 2 2 18 2" xfId="8129"/>
    <cellStyle name="Comma 2 2 19" xfId="8130"/>
    <cellStyle name="Comma 2 2 19 2" xfId="8131"/>
    <cellStyle name="Comma 2 2 2" xfId="8132"/>
    <cellStyle name="Comma 2 2 2 2" xfId="8133"/>
    <cellStyle name="Comma 2 2 20" xfId="8134"/>
    <cellStyle name="Comma 2 2 20 2" xfId="8135"/>
    <cellStyle name="Comma 2 2 21" xfId="8136"/>
    <cellStyle name="Comma 2 2 21 2" xfId="8137"/>
    <cellStyle name="Comma 2 2 22" xfId="8138"/>
    <cellStyle name="Comma 2 2 22 2" xfId="8139"/>
    <cellStyle name="Comma 2 2 23" xfId="8140"/>
    <cellStyle name="Comma 2 2 23 2" xfId="8141"/>
    <cellStyle name="Comma 2 2 24" xfId="8142"/>
    <cellStyle name="Comma 2 2 24 2" xfId="8143"/>
    <cellStyle name="Comma 2 2 25" xfId="8144"/>
    <cellStyle name="Comma 2 2 25 2" xfId="8145"/>
    <cellStyle name="Comma 2 2 26" xfId="8146"/>
    <cellStyle name="Comma 2 2 26 2" xfId="8147"/>
    <cellStyle name="Comma 2 2 27" xfId="8148"/>
    <cellStyle name="Comma 2 2 27 2" xfId="8149"/>
    <cellStyle name="Comma 2 2 28" xfId="8150"/>
    <cellStyle name="Comma 2 2 28 2" xfId="8151"/>
    <cellStyle name="Comma 2 2 29" xfId="8152"/>
    <cellStyle name="Comma 2 2 29 2" xfId="8153"/>
    <cellStyle name="Comma 2 2 3" xfId="8154"/>
    <cellStyle name="Comma 2 2 3 2" xfId="8155"/>
    <cellStyle name="Comma 2 2 30" xfId="8156"/>
    <cellStyle name="Comma 2 2 4" xfId="8157"/>
    <cellStyle name="Comma 2 2 4 2" xfId="8158"/>
    <cellStyle name="Comma 2 2 5" xfId="8159"/>
    <cellStyle name="Comma 2 2 5 2" xfId="8160"/>
    <cellStyle name="Comma 2 2 6" xfId="8161"/>
    <cellStyle name="Comma 2 2 6 2" xfId="8162"/>
    <cellStyle name="Comma 2 2 7" xfId="8163"/>
    <cellStyle name="Comma 2 2 7 2" xfId="8164"/>
    <cellStyle name="Comma 2 2 8" xfId="8165"/>
    <cellStyle name="Comma 2 2 8 2" xfId="8166"/>
    <cellStyle name="Comma 2 2 9" xfId="8167"/>
    <cellStyle name="Comma 2 2 9 2" xfId="8168"/>
    <cellStyle name="Comma 2 20" xfId="8169"/>
    <cellStyle name="Comma 2 20 2" xfId="8170"/>
    <cellStyle name="Comma 2 21" xfId="8171"/>
    <cellStyle name="Comma 2 21 2" xfId="8172"/>
    <cellStyle name="Comma 2 22" xfId="8173"/>
    <cellStyle name="Comma 2 22 2" xfId="8174"/>
    <cellStyle name="Comma 2 23" xfId="8175"/>
    <cellStyle name="Comma 2 23 2" xfId="8176"/>
    <cellStyle name="Comma 2 24" xfId="8177"/>
    <cellStyle name="Comma 2 24 2" xfId="8178"/>
    <cellStyle name="Comma 2 25" xfId="8179"/>
    <cellStyle name="Comma 2 25 2" xfId="8180"/>
    <cellStyle name="Comma 2 26" xfId="8181"/>
    <cellStyle name="Comma 2 26 2" xfId="8182"/>
    <cellStyle name="Comma 2 27" xfId="8183"/>
    <cellStyle name="Comma 2 27 2" xfId="8184"/>
    <cellStyle name="Comma 2 28" xfId="8185"/>
    <cellStyle name="Comma 2 28 2" xfId="8186"/>
    <cellStyle name="Comma 2 29" xfId="8187"/>
    <cellStyle name="Comma 2 29 2" xfId="8188"/>
    <cellStyle name="Comma 2 3" xfId="8189"/>
    <cellStyle name="Comma 2 3 10" xfId="8190"/>
    <cellStyle name="Comma 2 3 10 2" xfId="8191"/>
    <cellStyle name="Comma 2 3 11" xfId="8192"/>
    <cellStyle name="Comma 2 3 11 2" xfId="8193"/>
    <cellStyle name="Comma 2 3 12" xfId="8194"/>
    <cellStyle name="Comma 2 3 12 2" xfId="8195"/>
    <cellStyle name="Comma 2 3 13" xfId="8196"/>
    <cellStyle name="Comma 2 3 13 2" xfId="8197"/>
    <cellStyle name="Comma 2 3 14" xfId="8198"/>
    <cellStyle name="Comma 2 3 14 2" xfId="8199"/>
    <cellStyle name="Comma 2 3 15" xfId="8200"/>
    <cellStyle name="Comma 2 3 15 2" xfId="8201"/>
    <cellStyle name="Comma 2 3 16" xfId="8202"/>
    <cellStyle name="Comma 2 3 16 2" xfId="8203"/>
    <cellStyle name="Comma 2 3 17" xfId="8204"/>
    <cellStyle name="Comma 2 3 17 2" xfId="8205"/>
    <cellStyle name="Comma 2 3 18" xfId="8206"/>
    <cellStyle name="Comma 2 3 18 2" xfId="8207"/>
    <cellStyle name="Comma 2 3 19" xfId="8208"/>
    <cellStyle name="Comma 2 3 19 2" xfId="8209"/>
    <cellStyle name="Comma 2 3 2" xfId="8210"/>
    <cellStyle name="Comma 2 3 2 2" xfId="8211"/>
    <cellStyle name="Comma 2 3 20" xfId="8212"/>
    <cellStyle name="Comma 2 3 20 2" xfId="8213"/>
    <cellStyle name="Comma 2 3 21" xfId="8214"/>
    <cellStyle name="Comma 2 3 21 2" xfId="8215"/>
    <cellStyle name="Comma 2 3 22" xfId="8216"/>
    <cellStyle name="Comma 2 3 22 2" xfId="8217"/>
    <cellStyle name="Comma 2 3 23" xfId="8218"/>
    <cellStyle name="Comma 2 3 23 2" xfId="8219"/>
    <cellStyle name="Comma 2 3 24" xfId="8220"/>
    <cellStyle name="Comma 2 3 24 2" xfId="8221"/>
    <cellStyle name="Comma 2 3 25" xfId="8222"/>
    <cellStyle name="Comma 2 3 25 2" xfId="8223"/>
    <cellStyle name="Comma 2 3 26" xfId="8224"/>
    <cellStyle name="Comma 2 3 26 2" xfId="8225"/>
    <cellStyle name="Comma 2 3 27" xfId="8226"/>
    <cellStyle name="Comma 2 3 27 2" xfId="8227"/>
    <cellStyle name="Comma 2 3 28" xfId="8228"/>
    <cellStyle name="Comma 2 3 28 2" xfId="8229"/>
    <cellStyle name="Comma 2 3 29" xfId="8230"/>
    <cellStyle name="Comma 2 3 29 2" xfId="8231"/>
    <cellStyle name="Comma 2 3 3" xfId="8232"/>
    <cellStyle name="Comma 2 3 3 2" xfId="8233"/>
    <cellStyle name="Comma 2 3 30" xfId="8234"/>
    <cellStyle name="Comma 2 3 4" xfId="8235"/>
    <cellStyle name="Comma 2 3 4 2" xfId="8236"/>
    <cellStyle name="Comma 2 3 5" xfId="8237"/>
    <cellStyle name="Comma 2 3 5 2" xfId="8238"/>
    <cellStyle name="Comma 2 3 6" xfId="8239"/>
    <cellStyle name="Comma 2 3 6 2" xfId="8240"/>
    <cellStyle name="Comma 2 3 7" xfId="8241"/>
    <cellStyle name="Comma 2 3 7 2" xfId="8242"/>
    <cellStyle name="Comma 2 3 8" xfId="8243"/>
    <cellStyle name="Comma 2 3 8 2" xfId="8244"/>
    <cellStyle name="Comma 2 3 9" xfId="8245"/>
    <cellStyle name="Comma 2 3 9 2" xfId="8246"/>
    <cellStyle name="Comma 2 30" xfId="8247"/>
    <cellStyle name="Comma 2 30 2" xfId="8248"/>
    <cellStyle name="Comma 2 31" xfId="8249"/>
    <cellStyle name="Comma 2 31 2" xfId="8250"/>
    <cellStyle name="Comma 2 32" xfId="8251"/>
    <cellStyle name="Comma 2 32 2" xfId="8252"/>
    <cellStyle name="Comma 2 33" xfId="8253"/>
    <cellStyle name="Comma 2 33 2" xfId="8254"/>
    <cellStyle name="Comma 2 34" xfId="8255"/>
    <cellStyle name="Comma 2 34 2" xfId="8256"/>
    <cellStyle name="Comma 2 35" xfId="8257"/>
    <cellStyle name="Comma 2 35 2" xfId="8258"/>
    <cellStyle name="Comma 2 36" xfId="8259"/>
    <cellStyle name="Comma 2 36 2" xfId="8260"/>
    <cellStyle name="Comma 2 37" xfId="8261"/>
    <cellStyle name="Comma 2 38" xfId="8262"/>
    <cellStyle name="Comma 2 39" xfId="8263"/>
    <cellStyle name="Comma 2 4" xfId="8264"/>
    <cellStyle name="Comma 2 4 10" xfId="8265"/>
    <cellStyle name="Comma 2 4 10 2" xfId="8266"/>
    <cellStyle name="Comma 2 4 11" xfId="8267"/>
    <cellStyle name="Comma 2 4 11 2" xfId="8268"/>
    <cellStyle name="Comma 2 4 12" xfId="8269"/>
    <cellStyle name="Comma 2 4 12 2" xfId="8270"/>
    <cellStyle name="Comma 2 4 13" xfId="8271"/>
    <cellStyle name="Comma 2 4 13 2" xfId="8272"/>
    <cellStyle name="Comma 2 4 14" xfId="8273"/>
    <cellStyle name="Comma 2 4 14 2" xfId="8274"/>
    <cellStyle name="Comma 2 4 15" xfId="8275"/>
    <cellStyle name="Comma 2 4 15 2" xfId="8276"/>
    <cellStyle name="Comma 2 4 16" xfId="8277"/>
    <cellStyle name="Comma 2 4 16 2" xfId="8278"/>
    <cellStyle name="Comma 2 4 17" xfId="8279"/>
    <cellStyle name="Comma 2 4 17 2" xfId="8280"/>
    <cellStyle name="Comma 2 4 18" xfId="8281"/>
    <cellStyle name="Comma 2 4 18 2" xfId="8282"/>
    <cellStyle name="Comma 2 4 19" xfId="8283"/>
    <cellStyle name="Comma 2 4 19 2" xfId="8284"/>
    <cellStyle name="Comma 2 4 2" xfId="8285"/>
    <cellStyle name="Comma 2 4 2 2" xfId="8286"/>
    <cellStyle name="Comma 2 4 20" xfId="8287"/>
    <cellStyle name="Comma 2 4 20 2" xfId="8288"/>
    <cellStyle name="Comma 2 4 21" xfId="8289"/>
    <cellStyle name="Comma 2 4 21 2" xfId="8290"/>
    <cellStyle name="Comma 2 4 22" xfId="8291"/>
    <cellStyle name="Comma 2 4 22 2" xfId="8292"/>
    <cellStyle name="Comma 2 4 23" xfId="8293"/>
    <cellStyle name="Comma 2 4 23 2" xfId="8294"/>
    <cellStyle name="Comma 2 4 24" xfId="8295"/>
    <cellStyle name="Comma 2 4 24 2" xfId="8296"/>
    <cellStyle name="Comma 2 4 25" xfId="8297"/>
    <cellStyle name="Comma 2 4 25 2" xfId="8298"/>
    <cellStyle name="Comma 2 4 26" xfId="8299"/>
    <cellStyle name="Comma 2 4 26 2" xfId="8300"/>
    <cellStyle name="Comma 2 4 27" xfId="8301"/>
    <cellStyle name="Comma 2 4 27 2" xfId="8302"/>
    <cellStyle name="Comma 2 4 28" xfId="8303"/>
    <cellStyle name="Comma 2 4 28 2" xfId="8304"/>
    <cellStyle name="Comma 2 4 29" xfId="8305"/>
    <cellStyle name="Comma 2 4 29 2" xfId="8306"/>
    <cellStyle name="Comma 2 4 3" xfId="8307"/>
    <cellStyle name="Comma 2 4 3 2" xfId="8308"/>
    <cellStyle name="Comma 2 4 30" xfId="8309"/>
    <cellStyle name="Comma 2 4 4" xfId="8310"/>
    <cellStyle name="Comma 2 4 4 2" xfId="8311"/>
    <cellStyle name="Comma 2 4 5" xfId="8312"/>
    <cellStyle name="Comma 2 4 5 2" xfId="8313"/>
    <cellStyle name="Comma 2 4 6" xfId="8314"/>
    <cellStyle name="Comma 2 4 6 2" xfId="8315"/>
    <cellStyle name="Comma 2 4 7" xfId="8316"/>
    <cellStyle name="Comma 2 4 7 2" xfId="8317"/>
    <cellStyle name="Comma 2 4 8" xfId="8318"/>
    <cellStyle name="Comma 2 4 8 2" xfId="8319"/>
    <cellStyle name="Comma 2 4 9" xfId="8320"/>
    <cellStyle name="Comma 2 4 9 2" xfId="8321"/>
    <cellStyle name="Comma 2 5" xfId="8322"/>
    <cellStyle name="Comma 2 5 10" xfId="8323"/>
    <cellStyle name="Comma 2 5 10 2" xfId="8324"/>
    <cellStyle name="Comma 2 5 11" xfId="8325"/>
    <cellStyle name="Comma 2 5 11 2" xfId="8326"/>
    <cellStyle name="Comma 2 5 12" xfId="8327"/>
    <cellStyle name="Comma 2 5 12 2" xfId="8328"/>
    <cellStyle name="Comma 2 5 13" xfId="8329"/>
    <cellStyle name="Comma 2 5 13 2" xfId="8330"/>
    <cellStyle name="Comma 2 5 14" xfId="8331"/>
    <cellStyle name="Comma 2 5 14 2" xfId="8332"/>
    <cellStyle name="Comma 2 5 15" xfId="8333"/>
    <cellStyle name="Comma 2 5 15 2" xfId="8334"/>
    <cellStyle name="Comma 2 5 16" xfId="8335"/>
    <cellStyle name="Comma 2 5 16 2" xfId="8336"/>
    <cellStyle name="Comma 2 5 17" xfId="8337"/>
    <cellStyle name="Comma 2 5 17 2" xfId="8338"/>
    <cellStyle name="Comma 2 5 18" xfId="8339"/>
    <cellStyle name="Comma 2 5 18 2" xfId="8340"/>
    <cellStyle name="Comma 2 5 19" xfId="8341"/>
    <cellStyle name="Comma 2 5 19 2" xfId="8342"/>
    <cellStyle name="Comma 2 5 2" xfId="8343"/>
    <cellStyle name="Comma 2 5 2 2" xfId="8344"/>
    <cellStyle name="Comma 2 5 20" xfId="8345"/>
    <cellStyle name="Comma 2 5 20 2" xfId="8346"/>
    <cellStyle name="Comma 2 5 21" xfId="8347"/>
    <cellStyle name="Comma 2 5 21 2" xfId="8348"/>
    <cellStyle name="Comma 2 5 22" xfId="8349"/>
    <cellStyle name="Comma 2 5 22 2" xfId="8350"/>
    <cellStyle name="Comma 2 5 23" xfId="8351"/>
    <cellStyle name="Comma 2 5 23 2" xfId="8352"/>
    <cellStyle name="Comma 2 5 24" xfId="8353"/>
    <cellStyle name="Comma 2 5 24 2" xfId="8354"/>
    <cellStyle name="Comma 2 5 25" xfId="8355"/>
    <cellStyle name="Comma 2 5 25 2" xfId="8356"/>
    <cellStyle name="Comma 2 5 26" xfId="8357"/>
    <cellStyle name="Comma 2 5 26 2" xfId="8358"/>
    <cellStyle name="Comma 2 5 27" xfId="8359"/>
    <cellStyle name="Comma 2 5 27 2" xfId="8360"/>
    <cellStyle name="Comma 2 5 28" xfId="8361"/>
    <cellStyle name="Comma 2 5 28 2" xfId="8362"/>
    <cellStyle name="Comma 2 5 29" xfId="8363"/>
    <cellStyle name="Comma 2 5 29 2" xfId="8364"/>
    <cellStyle name="Comma 2 5 3" xfId="8365"/>
    <cellStyle name="Comma 2 5 3 2" xfId="8366"/>
    <cellStyle name="Comma 2 5 30" xfId="8367"/>
    <cellStyle name="Comma 2 5 4" xfId="8368"/>
    <cellStyle name="Comma 2 5 4 2" xfId="8369"/>
    <cellStyle name="Comma 2 5 5" xfId="8370"/>
    <cellStyle name="Comma 2 5 5 2" xfId="8371"/>
    <cellStyle name="Comma 2 5 6" xfId="8372"/>
    <cellStyle name="Comma 2 5 6 2" xfId="8373"/>
    <cellStyle name="Comma 2 5 7" xfId="8374"/>
    <cellStyle name="Comma 2 5 7 2" xfId="8375"/>
    <cellStyle name="Comma 2 5 8" xfId="8376"/>
    <cellStyle name="Comma 2 5 8 2" xfId="8377"/>
    <cellStyle name="Comma 2 5 9" xfId="8378"/>
    <cellStyle name="Comma 2 5 9 2" xfId="8379"/>
    <cellStyle name="Comma 2 6" xfId="8380"/>
    <cellStyle name="Comma 2 6 10" xfId="8381"/>
    <cellStyle name="Comma 2 6 10 2" xfId="8382"/>
    <cellStyle name="Comma 2 6 11" xfId="8383"/>
    <cellStyle name="Comma 2 6 11 2" xfId="8384"/>
    <cellStyle name="Comma 2 6 12" xfId="8385"/>
    <cellStyle name="Comma 2 6 12 2" xfId="8386"/>
    <cellStyle name="Comma 2 6 13" xfId="8387"/>
    <cellStyle name="Comma 2 6 13 2" xfId="8388"/>
    <cellStyle name="Comma 2 6 14" xfId="8389"/>
    <cellStyle name="Comma 2 6 14 2" xfId="8390"/>
    <cellStyle name="Comma 2 6 15" xfId="8391"/>
    <cellStyle name="Comma 2 6 15 2" xfId="8392"/>
    <cellStyle name="Comma 2 6 16" xfId="8393"/>
    <cellStyle name="Comma 2 6 16 2" xfId="8394"/>
    <cellStyle name="Comma 2 6 17" xfId="8395"/>
    <cellStyle name="Comma 2 6 17 2" xfId="8396"/>
    <cellStyle name="Comma 2 6 18" xfId="8397"/>
    <cellStyle name="Comma 2 6 18 2" xfId="8398"/>
    <cellStyle name="Comma 2 6 19" xfId="8399"/>
    <cellStyle name="Comma 2 6 19 2" xfId="8400"/>
    <cellStyle name="Comma 2 6 2" xfId="8401"/>
    <cellStyle name="Comma 2 6 2 2" xfId="8402"/>
    <cellStyle name="Comma 2 6 20" xfId="8403"/>
    <cellStyle name="Comma 2 6 20 2" xfId="8404"/>
    <cellStyle name="Comma 2 6 21" xfId="8405"/>
    <cellStyle name="Comma 2 6 21 2" xfId="8406"/>
    <cellStyle name="Comma 2 6 22" xfId="8407"/>
    <cellStyle name="Comma 2 6 22 2" xfId="8408"/>
    <cellStyle name="Comma 2 6 23" xfId="8409"/>
    <cellStyle name="Comma 2 6 23 2" xfId="8410"/>
    <cellStyle name="Comma 2 6 24" xfId="8411"/>
    <cellStyle name="Comma 2 6 24 2" xfId="8412"/>
    <cellStyle name="Comma 2 6 25" xfId="8413"/>
    <cellStyle name="Comma 2 6 25 2" xfId="8414"/>
    <cellStyle name="Comma 2 6 26" xfId="8415"/>
    <cellStyle name="Comma 2 6 26 2" xfId="8416"/>
    <cellStyle name="Comma 2 6 27" xfId="8417"/>
    <cellStyle name="Comma 2 6 27 2" xfId="8418"/>
    <cellStyle name="Comma 2 6 28" xfId="8419"/>
    <cellStyle name="Comma 2 6 28 2" xfId="8420"/>
    <cellStyle name="Comma 2 6 29" xfId="8421"/>
    <cellStyle name="Comma 2 6 29 2" xfId="8422"/>
    <cellStyle name="Comma 2 6 3" xfId="8423"/>
    <cellStyle name="Comma 2 6 3 2" xfId="8424"/>
    <cellStyle name="Comma 2 6 30" xfId="8425"/>
    <cellStyle name="Comma 2 6 4" xfId="8426"/>
    <cellStyle name="Comma 2 6 4 2" xfId="8427"/>
    <cellStyle name="Comma 2 6 5" xfId="8428"/>
    <cellStyle name="Comma 2 6 5 2" xfId="8429"/>
    <cellStyle name="Comma 2 6 6" xfId="8430"/>
    <cellStyle name="Comma 2 6 6 2" xfId="8431"/>
    <cellStyle name="Comma 2 6 7" xfId="8432"/>
    <cellStyle name="Comma 2 6 7 2" xfId="8433"/>
    <cellStyle name="Comma 2 6 8" xfId="8434"/>
    <cellStyle name="Comma 2 6 8 2" xfId="8435"/>
    <cellStyle name="Comma 2 6 9" xfId="8436"/>
    <cellStyle name="Comma 2 6 9 2" xfId="8437"/>
    <cellStyle name="Comma 2 7" xfId="8438"/>
    <cellStyle name="Comma 2 7 10" xfId="8439"/>
    <cellStyle name="Comma 2 7 10 2" xfId="8440"/>
    <cellStyle name="Comma 2 7 11" xfId="8441"/>
    <cellStyle name="Comma 2 7 11 2" xfId="8442"/>
    <cellStyle name="Comma 2 7 12" xfId="8443"/>
    <cellStyle name="Comma 2 7 12 2" xfId="8444"/>
    <cellStyle name="Comma 2 7 13" xfId="8445"/>
    <cellStyle name="Comma 2 7 13 2" xfId="8446"/>
    <cellStyle name="Comma 2 7 14" xfId="8447"/>
    <cellStyle name="Comma 2 7 14 2" xfId="8448"/>
    <cellStyle name="Comma 2 7 15" xfId="8449"/>
    <cellStyle name="Comma 2 7 15 2" xfId="8450"/>
    <cellStyle name="Comma 2 7 16" xfId="8451"/>
    <cellStyle name="Comma 2 7 16 2" xfId="8452"/>
    <cellStyle name="Comma 2 7 17" xfId="8453"/>
    <cellStyle name="Comma 2 7 17 2" xfId="8454"/>
    <cellStyle name="Comma 2 7 18" xfId="8455"/>
    <cellStyle name="Comma 2 7 18 2" xfId="8456"/>
    <cellStyle name="Comma 2 7 19" xfId="8457"/>
    <cellStyle name="Comma 2 7 19 2" xfId="8458"/>
    <cellStyle name="Comma 2 7 2" xfId="8459"/>
    <cellStyle name="Comma 2 7 2 2" xfId="8460"/>
    <cellStyle name="Comma 2 7 20" xfId="8461"/>
    <cellStyle name="Comma 2 7 20 2" xfId="8462"/>
    <cellStyle name="Comma 2 7 21" xfId="8463"/>
    <cellStyle name="Comma 2 7 21 2" xfId="8464"/>
    <cellStyle name="Comma 2 7 22" xfId="8465"/>
    <cellStyle name="Comma 2 7 22 2" xfId="8466"/>
    <cellStyle name="Comma 2 7 23" xfId="8467"/>
    <cellStyle name="Comma 2 7 23 2" xfId="8468"/>
    <cellStyle name="Comma 2 7 24" xfId="8469"/>
    <cellStyle name="Comma 2 7 24 2" xfId="8470"/>
    <cellStyle name="Comma 2 7 25" xfId="8471"/>
    <cellStyle name="Comma 2 7 25 2" xfId="8472"/>
    <cellStyle name="Comma 2 7 26" xfId="8473"/>
    <cellStyle name="Comma 2 7 26 2" xfId="8474"/>
    <cellStyle name="Comma 2 7 27" xfId="8475"/>
    <cellStyle name="Comma 2 7 27 2" xfId="8476"/>
    <cellStyle name="Comma 2 7 28" xfId="8477"/>
    <cellStyle name="Comma 2 7 28 2" xfId="8478"/>
    <cellStyle name="Comma 2 7 29" xfId="8479"/>
    <cellStyle name="Comma 2 7 29 2" xfId="8480"/>
    <cellStyle name="Comma 2 7 3" xfId="8481"/>
    <cellStyle name="Comma 2 7 3 2" xfId="8482"/>
    <cellStyle name="Comma 2 7 30" xfId="8483"/>
    <cellStyle name="Comma 2 7 4" xfId="8484"/>
    <cellStyle name="Comma 2 7 4 2" xfId="8485"/>
    <cellStyle name="Comma 2 7 5" xfId="8486"/>
    <cellStyle name="Comma 2 7 5 2" xfId="8487"/>
    <cellStyle name="Comma 2 7 6" xfId="8488"/>
    <cellStyle name="Comma 2 7 6 2" xfId="8489"/>
    <cellStyle name="Comma 2 7 7" xfId="8490"/>
    <cellStyle name="Comma 2 7 7 2" xfId="8491"/>
    <cellStyle name="Comma 2 7 8" xfId="8492"/>
    <cellStyle name="Comma 2 7 8 2" xfId="8493"/>
    <cellStyle name="Comma 2 7 9" xfId="8494"/>
    <cellStyle name="Comma 2 7 9 2" xfId="8495"/>
    <cellStyle name="Comma 2 8" xfId="8496"/>
    <cellStyle name="Comma 2 8 2" xfId="8497"/>
    <cellStyle name="Comma 2 9" xfId="8498"/>
    <cellStyle name="Comma 2 9 2" xfId="8499"/>
    <cellStyle name="Comma 3" xfId="8500"/>
    <cellStyle name="Comma_irl tel sep5" xfId="8501"/>
    <cellStyle name="Currency [0]" xfId="8502"/>
    <cellStyle name="Currency_irl tel sep5" xfId="8503"/>
    <cellStyle name="date" xfId="8504"/>
    <cellStyle name="date 2" xfId="8505"/>
    <cellStyle name="Dates" xfId="8506"/>
    <cellStyle name="Dezimal [0]_Compiling Utility Macros" xfId="8507"/>
    <cellStyle name="Dezimal_Compiling Utility Macros" xfId="8508"/>
    <cellStyle name="E-mail" xfId="8509"/>
    <cellStyle name="Emphasis 1" xfId="8510"/>
    <cellStyle name="Emphasis 2" xfId="8511"/>
    <cellStyle name="Emphasis 3" xfId="8512"/>
    <cellStyle name="Euro" xfId="8513"/>
    <cellStyle name="Euro 2" xfId="8514"/>
    <cellStyle name="Explanatory Text 10" xfId="8515"/>
    <cellStyle name="Explanatory Text 10 2" xfId="8516"/>
    <cellStyle name="Explanatory Text 11" xfId="8517"/>
    <cellStyle name="Explanatory Text 11 2" xfId="8518"/>
    <cellStyle name="Explanatory Text 12" xfId="8519"/>
    <cellStyle name="Explanatory Text 12 2" xfId="8520"/>
    <cellStyle name="Explanatory Text 13" xfId="8521"/>
    <cellStyle name="Explanatory Text 13 2" xfId="8522"/>
    <cellStyle name="Explanatory Text 2" xfId="8523"/>
    <cellStyle name="Explanatory Text 2 2" xfId="8524"/>
    <cellStyle name="Explanatory Text 3" xfId="8525"/>
    <cellStyle name="Explanatory Text 3 2" xfId="8526"/>
    <cellStyle name="Explanatory Text 4" xfId="8527"/>
    <cellStyle name="Explanatory Text 4 2" xfId="8528"/>
    <cellStyle name="Explanatory Text 5" xfId="8529"/>
    <cellStyle name="Explanatory Text 5 2" xfId="8530"/>
    <cellStyle name="Explanatory Text 6" xfId="8531"/>
    <cellStyle name="Explanatory Text 6 2" xfId="8532"/>
    <cellStyle name="Explanatory Text 7" xfId="8533"/>
    <cellStyle name="Explanatory Text 7 2" xfId="8534"/>
    <cellStyle name="Explanatory Text 8" xfId="8535"/>
    <cellStyle name="Explanatory Text 8 2" xfId="8536"/>
    <cellStyle name="Explanatory Text 9" xfId="8537"/>
    <cellStyle name="Explanatory Text 9 2" xfId="8538"/>
    <cellStyle name="Footnotes" xfId="8539"/>
    <cellStyle name="General_Ledger" xfId="8540"/>
    <cellStyle name="Good 10" xfId="8541"/>
    <cellStyle name="Good 10 2" xfId="8542"/>
    <cellStyle name="Good 11" xfId="8543"/>
    <cellStyle name="Good 11 2" xfId="8544"/>
    <cellStyle name="Good 12" xfId="8545"/>
    <cellStyle name="Good 12 2" xfId="8546"/>
    <cellStyle name="Good 13" xfId="8547"/>
    <cellStyle name="Good 13 2" xfId="8548"/>
    <cellStyle name="Good 2" xfId="8549"/>
    <cellStyle name="Good 2 2" xfId="8550"/>
    <cellStyle name="Good 3" xfId="8551"/>
    <cellStyle name="Good 3 2" xfId="8552"/>
    <cellStyle name="Good 4" xfId="8553"/>
    <cellStyle name="Good 4 2" xfId="8554"/>
    <cellStyle name="Good 5" xfId="8555"/>
    <cellStyle name="Good 5 2" xfId="8556"/>
    <cellStyle name="Good 6" xfId="8557"/>
    <cellStyle name="Good 6 2" xfId="8558"/>
    <cellStyle name="Good 7" xfId="8559"/>
    <cellStyle name="Good 7 2" xfId="8560"/>
    <cellStyle name="Good 8" xfId="8561"/>
    <cellStyle name="Good 8 2" xfId="8562"/>
    <cellStyle name="Good 9" xfId="8563"/>
    <cellStyle name="Good 9 2" xfId="8564"/>
    <cellStyle name="Heading" xfId="8565"/>
    <cellStyle name="Heading 1 10" xfId="8566"/>
    <cellStyle name="Heading 1 10 2" xfId="8567"/>
    <cellStyle name="Heading 1 11" xfId="8568"/>
    <cellStyle name="Heading 1 11 2" xfId="8569"/>
    <cellStyle name="Heading 1 12" xfId="8570"/>
    <cellStyle name="Heading 1 12 2" xfId="8571"/>
    <cellStyle name="Heading 1 13" xfId="8572"/>
    <cellStyle name="Heading 1 13 2" xfId="8573"/>
    <cellStyle name="Heading 1 2" xfId="8574"/>
    <cellStyle name="Heading 1 2 2" xfId="8575"/>
    <cellStyle name="Heading 1 3" xfId="8576"/>
    <cellStyle name="Heading 1 3 2" xfId="8577"/>
    <cellStyle name="Heading 1 4" xfId="8578"/>
    <cellStyle name="Heading 1 4 2" xfId="8579"/>
    <cellStyle name="Heading 1 5" xfId="8580"/>
    <cellStyle name="Heading 1 5 2" xfId="8581"/>
    <cellStyle name="Heading 1 6" xfId="8582"/>
    <cellStyle name="Heading 1 6 2" xfId="8583"/>
    <cellStyle name="Heading 1 7" xfId="8584"/>
    <cellStyle name="Heading 1 7 2" xfId="8585"/>
    <cellStyle name="Heading 1 8" xfId="8586"/>
    <cellStyle name="Heading 1 8 2" xfId="8587"/>
    <cellStyle name="Heading 1 9" xfId="8588"/>
    <cellStyle name="Heading 1 9 2" xfId="8589"/>
    <cellStyle name="Heading 2 10" xfId="8590"/>
    <cellStyle name="Heading 2 10 2" xfId="8591"/>
    <cellStyle name="Heading 2 11" xfId="8592"/>
    <cellStyle name="Heading 2 11 2" xfId="8593"/>
    <cellStyle name="Heading 2 12" xfId="8594"/>
    <cellStyle name="Heading 2 12 2" xfId="8595"/>
    <cellStyle name="Heading 2 13" xfId="8596"/>
    <cellStyle name="Heading 2 13 2" xfId="8597"/>
    <cellStyle name="Heading 2 2" xfId="8598"/>
    <cellStyle name="Heading 2 2 2" xfId="8599"/>
    <cellStyle name="Heading 2 3" xfId="8600"/>
    <cellStyle name="Heading 2 3 2" xfId="8601"/>
    <cellStyle name="Heading 2 4" xfId="8602"/>
    <cellStyle name="Heading 2 4 2" xfId="8603"/>
    <cellStyle name="Heading 2 5" xfId="8604"/>
    <cellStyle name="Heading 2 5 2" xfId="8605"/>
    <cellStyle name="Heading 2 6" xfId="8606"/>
    <cellStyle name="Heading 2 6 2" xfId="8607"/>
    <cellStyle name="Heading 2 7" xfId="8608"/>
    <cellStyle name="Heading 2 7 2" xfId="8609"/>
    <cellStyle name="Heading 2 8" xfId="8610"/>
    <cellStyle name="Heading 2 8 2" xfId="8611"/>
    <cellStyle name="Heading 2 9" xfId="8612"/>
    <cellStyle name="Heading 2 9 2" xfId="8613"/>
    <cellStyle name="Heading 3 10" xfId="8614"/>
    <cellStyle name="Heading 3 10 2" xfId="8615"/>
    <cellStyle name="Heading 3 11" xfId="8616"/>
    <cellStyle name="Heading 3 11 2" xfId="8617"/>
    <cellStyle name="Heading 3 12" xfId="8618"/>
    <cellStyle name="Heading 3 12 2" xfId="8619"/>
    <cellStyle name="Heading 3 13" xfId="8620"/>
    <cellStyle name="Heading 3 13 2" xfId="8621"/>
    <cellStyle name="Heading 3 2" xfId="8622"/>
    <cellStyle name="Heading 3 2 2" xfId="8623"/>
    <cellStyle name="Heading 3 3" xfId="8624"/>
    <cellStyle name="Heading 3 3 2" xfId="8625"/>
    <cellStyle name="Heading 3 4" xfId="8626"/>
    <cellStyle name="Heading 3 4 2" xfId="8627"/>
    <cellStyle name="Heading 3 5" xfId="8628"/>
    <cellStyle name="Heading 3 5 2" xfId="8629"/>
    <cellStyle name="Heading 3 6" xfId="8630"/>
    <cellStyle name="Heading 3 6 2" xfId="8631"/>
    <cellStyle name="Heading 3 7" xfId="8632"/>
    <cellStyle name="Heading 3 7 2" xfId="8633"/>
    <cellStyle name="Heading 3 8" xfId="8634"/>
    <cellStyle name="Heading 3 8 2" xfId="8635"/>
    <cellStyle name="Heading 3 9" xfId="8636"/>
    <cellStyle name="Heading 3 9 2" xfId="8637"/>
    <cellStyle name="Heading 4 10" xfId="8638"/>
    <cellStyle name="Heading 4 10 2" xfId="8639"/>
    <cellStyle name="Heading 4 11" xfId="8640"/>
    <cellStyle name="Heading 4 11 2" xfId="8641"/>
    <cellStyle name="Heading 4 12" xfId="8642"/>
    <cellStyle name="Heading 4 12 2" xfId="8643"/>
    <cellStyle name="Heading 4 13" xfId="8644"/>
    <cellStyle name="Heading 4 13 2" xfId="8645"/>
    <cellStyle name="Heading 4 2" xfId="8646"/>
    <cellStyle name="Heading 4 2 2" xfId="8647"/>
    <cellStyle name="Heading 4 3" xfId="8648"/>
    <cellStyle name="Heading 4 3 2" xfId="8649"/>
    <cellStyle name="Heading 4 4" xfId="8650"/>
    <cellStyle name="Heading 4 4 2" xfId="8651"/>
    <cellStyle name="Heading 4 5" xfId="8652"/>
    <cellStyle name="Heading 4 5 2" xfId="8653"/>
    <cellStyle name="Heading 4 6" xfId="8654"/>
    <cellStyle name="Heading 4 6 2" xfId="8655"/>
    <cellStyle name="Heading 4 7" xfId="8656"/>
    <cellStyle name="Heading 4 7 2" xfId="8657"/>
    <cellStyle name="Heading 4 8" xfId="8658"/>
    <cellStyle name="Heading 4 8 2" xfId="8659"/>
    <cellStyle name="Heading 4 9" xfId="8660"/>
    <cellStyle name="Heading 4 9 2" xfId="8661"/>
    <cellStyle name="Heading2" xfId="8662"/>
    <cellStyle name="Hidden" xfId="8663"/>
    <cellStyle name="Input 10" xfId="8664"/>
    <cellStyle name="Input 10 2" xfId="8665"/>
    <cellStyle name="Input 11" xfId="8666"/>
    <cellStyle name="Input 11 2" xfId="8667"/>
    <cellStyle name="Input 12" xfId="8668"/>
    <cellStyle name="Input 12 2" xfId="8669"/>
    <cellStyle name="Input 13" xfId="8670"/>
    <cellStyle name="Input 13 2" xfId="8671"/>
    <cellStyle name="Input 2" xfId="8672"/>
    <cellStyle name="Input 2 2" xfId="8673"/>
    <cellStyle name="Input 3" xfId="8674"/>
    <cellStyle name="Input 3 2" xfId="8675"/>
    <cellStyle name="Input 4" xfId="8676"/>
    <cellStyle name="Input 4 2" xfId="8677"/>
    <cellStyle name="Input 5" xfId="8678"/>
    <cellStyle name="Input 5 2" xfId="8679"/>
    <cellStyle name="Input 6" xfId="8680"/>
    <cellStyle name="Input 6 2" xfId="8681"/>
    <cellStyle name="Input 7" xfId="8682"/>
    <cellStyle name="Input 7 2" xfId="8683"/>
    <cellStyle name="Input 8" xfId="8684"/>
    <cellStyle name="Input 8 2" xfId="8685"/>
    <cellStyle name="Input 9" xfId="8686"/>
    <cellStyle name="Input 9 2" xfId="8687"/>
    <cellStyle name="Input_Cell" xfId="8688"/>
    <cellStyle name="Just_Table" xfId="8689"/>
    <cellStyle name="LeftTitle" xfId="8690"/>
    <cellStyle name="Linked Cell 10" xfId="8691"/>
    <cellStyle name="Linked Cell 10 2" xfId="8692"/>
    <cellStyle name="Linked Cell 11" xfId="8693"/>
    <cellStyle name="Linked Cell 11 2" xfId="8694"/>
    <cellStyle name="Linked Cell 12" xfId="8695"/>
    <cellStyle name="Linked Cell 12 2" xfId="8696"/>
    <cellStyle name="Linked Cell 13" xfId="8697"/>
    <cellStyle name="Linked Cell 13 2" xfId="8698"/>
    <cellStyle name="Linked Cell 2" xfId="8699"/>
    <cellStyle name="Linked Cell 2 2" xfId="8700"/>
    <cellStyle name="Linked Cell 3" xfId="8701"/>
    <cellStyle name="Linked Cell 3 2" xfId="8702"/>
    <cellStyle name="Linked Cell 4" xfId="8703"/>
    <cellStyle name="Linked Cell 4 2" xfId="8704"/>
    <cellStyle name="Linked Cell 5" xfId="8705"/>
    <cellStyle name="Linked Cell 5 2" xfId="8706"/>
    <cellStyle name="Linked Cell 6" xfId="8707"/>
    <cellStyle name="Linked Cell 6 2" xfId="8708"/>
    <cellStyle name="Linked Cell 7" xfId="8709"/>
    <cellStyle name="Linked Cell 7 2" xfId="8710"/>
    <cellStyle name="Linked Cell 8" xfId="8711"/>
    <cellStyle name="Linked Cell 8 2" xfId="8712"/>
    <cellStyle name="Linked Cell 9" xfId="8713"/>
    <cellStyle name="Linked Cell 9 2" xfId="8714"/>
    <cellStyle name="Neutral 10" xfId="8715"/>
    <cellStyle name="Neutral 10 2" xfId="8716"/>
    <cellStyle name="Neutral 11" xfId="8717"/>
    <cellStyle name="Neutral 11 2" xfId="8718"/>
    <cellStyle name="Neutral 12" xfId="8719"/>
    <cellStyle name="Neutral 12 2" xfId="8720"/>
    <cellStyle name="Neutral 13" xfId="8721"/>
    <cellStyle name="Neutral 13 2" xfId="8722"/>
    <cellStyle name="Neutral 2" xfId="8723"/>
    <cellStyle name="Neutral 2 2" xfId="8724"/>
    <cellStyle name="Neutral 3" xfId="8725"/>
    <cellStyle name="Neutral 3 2" xfId="8726"/>
    <cellStyle name="Neutral 4" xfId="8727"/>
    <cellStyle name="Neutral 4 2" xfId="8728"/>
    <cellStyle name="Neutral 5" xfId="8729"/>
    <cellStyle name="Neutral 5 2" xfId="8730"/>
    <cellStyle name="Neutral 6" xfId="8731"/>
    <cellStyle name="Neutral 6 2" xfId="8732"/>
    <cellStyle name="Neutral 7" xfId="8733"/>
    <cellStyle name="Neutral 7 2" xfId="8734"/>
    <cellStyle name="Neutral 8" xfId="8735"/>
    <cellStyle name="Neutral 8 2" xfId="8736"/>
    <cellStyle name="Neutral 9" xfId="8737"/>
    <cellStyle name="Neutral 9 2" xfId="8738"/>
    <cellStyle name="No_Input" xfId="8739"/>
    <cellStyle name="Norma11l" xfId="8740"/>
    <cellStyle name="Norma11l 2" xfId="8741"/>
    <cellStyle name="Normal" xfId="8742"/>
    <cellStyle name="Normal 2" xfId="8743"/>
    <cellStyle name="Normal 2 10" xfId="8744"/>
    <cellStyle name="Normal 2 10 2" xfId="8745"/>
    <cellStyle name="Normal 2 10 2 2" xfId="8746"/>
    <cellStyle name="Normal 2 10 2 2 2" xfId="8747"/>
    <cellStyle name="Normal 2 10 2 2 2 2" xfId="8748"/>
    <cellStyle name="Normal 2 10 2 2 3" xfId="8749"/>
    <cellStyle name="Normal 2 10 2 3" xfId="8750"/>
    <cellStyle name="Normal 2 10 2 3 2" xfId="8751"/>
    <cellStyle name="Normal 2 10 2 4" xfId="8752"/>
    <cellStyle name="Normal 2 10 3" xfId="8753"/>
    <cellStyle name="Normal 2 10 3 2" xfId="8754"/>
    <cellStyle name="Normal 2 10 3 2 2" xfId="8755"/>
    <cellStyle name="Normal 2 10 3 2 2 2" xfId="8756"/>
    <cellStyle name="Normal 2 10 3 2 3" xfId="8757"/>
    <cellStyle name="Normal 2 10 3 3" xfId="8758"/>
    <cellStyle name="Normal 2 10 3 3 2" xfId="8759"/>
    <cellStyle name="Normal 2 10 3 4" xfId="8760"/>
    <cellStyle name="Normal 2 10 4" xfId="8761"/>
    <cellStyle name="Normal 2 10 4 2" xfId="8762"/>
    <cellStyle name="Normal 2 10 4 2 2" xfId="8763"/>
    <cellStyle name="Normal 2 10 4 2 2 2" xfId="8764"/>
    <cellStyle name="Normal 2 10 4 2 3" xfId="8765"/>
    <cellStyle name="Normal 2 10 4 3" xfId="8766"/>
    <cellStyle name="Normal 2 10 4 3 2" xfId="8767"/>
    <cellStyle name="Normal 2 10 4 4" xfId="8768"/>
    <cellStyle name="Normal 2 10 5" xfId="8769"/>
    <cellStyle name="Normal 2 10 5 2" xfId="8770"/>
    <cellStyle name="Normal 2 10 5 2 2" xfId="8771"/>
    <cellStyle name="Normal 2 10 5 3" xfId="8772"/>
    <cellStyle name="Normal 2 10 6" xfId="8773"/>
    <cellStyle name="Normal 2 10 6 2" xfId="8774"/>
    <cellStyle name="Normal 2 10 7" xfId="8775"/>
    <cellStyle name="Normal 2 10 7 2" xfId="8776"/>
    <cellStyle name="Normal 2 10 8" xfId="8777"/>
    <cellStyle name="Normal 2 11" xfId="8778"/>
    <cellStyle name="Normal 2 11 2" xfId="8779"/>
    <cellStyle name="Normal 2 11 2 2" xfId="8780"/>
    <cellStyle name="Normal 2 11 2 2 2" xfId="8781"/>
    <cellStyle name="Normal 2 11 2 2 2 2" xfId="8782"/>
    <cellStyle name="Normal 2 11 2 2 3" xfId="8783"/>
    <cellStyle name="Normal 2 11 2 3" xfId="8784"/>
    <cellStyle name="Normal 2 11 2 3 2" xfId="8785"/>
    <cellStyle name="Normal 2 11 2 4" xfId="8786"/>
    <cellStyle name="Normal 2 11 3" xfId="8787"/>
    <cellStyle name="Normal 2 11 3 2" xfId="8788"/>
    <cellStyle name="Normal 2 11 3 2 2" xfId="8789"/>
    <cellStyle name="Normal 2 11 3 2 2 2" xfId="8790"/>
    <cellStyle name="Normal 2 11 3 2 3" xfId="8791"/>
    <cellStyle name="Normal 2 11 3 3" xfId="8792"/>
    <cellStyle name="Normal 2 11 3 3 2" xfId="8793"/>
    <cellStyle name="Normal 2 11 3 4" xfId="8794"/>
    <cellStyle name="Normal 2 11 4" xfId="8795"/>
    <cellStyle name="Normal 2 11 4 2" xfId="8796"/>
    <cellStyle name="Normal 2 11 4 2 2" xfId="8797"/>
    <cellStyle name="Normal 2 11 4 2 2 2" xfId="8798"/>
    <cellStyle name="Normal 2 11 4 2 3" xfId="8799"/>
    <cellStyle name="Normal 2 11 4 3" xfId="8800"/>
    <cellStyle name="Normal 2 11 4 3 2" xfId="8801"/>
    <cellStyle name="Normal 2 11 4 4" xfId="8802"/>
    <cellStyle name="Normal 2 11 5" xfId="8803"/>
    <cellStyle name="Normal 2 11 5 2" xfId="8804"/>
    <cellStyle name="Normal 2 11 5 2 2" xfId="8805"/>
    <cellStyle name="Normal 2 11 5 3" xfId="8806"/>
    <cellStyle name="Normal 2 11 6" xfId="8807"/>
    <cellStyle name="Normal 2 11 6 2" xfId="8808"/>
    <cellStyle name="Normal 2 11 7" xfId="8809"/>
    <cellStyle name="Normal 2 11 7 2" xfId="8810"/>
    <cellStyle name="Normal 2 11 8" xfId="8811"/>
    <cellStyle name="Normal 2 12" xfId="8812"/>
    <cellStyle name="Normal 2 12 2" xfId="8813"/>
    <cellStyle name="Normal 2 12 2 2" xfId="8814"/>
    <cellStyle name="Normal 2 12 2 2 2" xfId="8815"/>
    <cellStyle name="Normal 2 12 2 2 2 2" xfId="8816"/>
    <cellStyle name="Normal 2 12 2 2 3" xfId="8817"/>
    <cellStyle name="Normal 2 12 2 3" xfId="8818"/>
    <cellStyle name="Normal 2 12 2 3 2" xfId="8819"/>
    <cellStyle name="Normal 2 12 2 4" xfId="8820"/>
    <cellStyle name="Normal 2 12 3" xfId="8821"/>
    <cellStyle name="Normal 2 12 3 2" xfId="8822"/>
    <cellStyle name="Normal 2 12 3 2 2" xfId="8823"/>
    <cellStyle name="Normal 2 12 3 2 2 2" xfId="8824"/>
    <cellStyle name="Normal 2 12 3 2 3" xfId="8825"/>
    <cellStyle name="Normal 2 12 3 3" xfId="8826"/>
    <cellStyle name="Normal 2 12 3 3 2" xfId="8827"/>
    <cellStyle name="Normal 2 12 3 4" xfId="8828"/>
    <cellStyle name="Normal 2 12 4" xfId="8829"/>
    <cellStyle name="Normal 2 12 4 2" xfId="8830"/>
    <cellStyle name="Normal 2 12 4 2 2" xfId="8831"/>
    <cellStyle name="Normal 2 12 4 2 2 2" xfId="8832"/>
    <cellStyle name="Normal 2 12 4 2 3" xfId="8833"/>
    <cellStyle name="Normal 2 12 4 3" xfId="8834"/>
    <cellStyle name="Normal 2 12 4 3 2" xfId="8835"/>
    <cellStyle name="Normal 2 12 4 4" xfId="8836"/>
    <cellStyle name="Normal 2 12 5" xfId="8837"/>
    <cellStyle name="Normal 2 12 5 2" xfId="8838"/>
    <cellStyle name="Normal 2 12 5 2 2" xfId="8839"/>
    <cellStyle name="Normal 2 12 5 3" xfId="8840"/>
    <cellStyle name="Normal 2 12 6" xfId="8841"/>
    <cellStyle name="Normal 2 12 6 2" xfId="8842"/>
    <cellStyle name="Normal 2 12 7" xfId="8843"/>
    <cellStyle name="Normal 2 12 7 2" xfId="8844"/>
    <cellStyle name="Normal 2 12 8" xfId="8845"/>
    <cellStyle name="Normal 2 13" xfId="8846"/>
    <cellStyle name="Normal 2 13 2" xfId="8847"/>
    <cellStyle name="Normal 2 13 2 2" xfId="8848"/>
    <cellStyle name="Normal 2 13 2 2 2" xfId="8849"/>
    <cellStyle name="Normal 2 13 2 2 2 2" xfId="8850"/>
    <cellStyle name="Normal 2 13 2 2 3" xfId="8851"/>
    <cellStyle name="Normal 2 13 2 3" xfId="8852"/>
    <cellStyle name="Normal 2 13 2 3 2" xfId="8853"/>
    <cellStyle name="Normal 2 13 2 4" xfId="8854"/>
    <cellStyle name="Normal 2 13 3" xfId="8855"/>
    <cellStyle name="Normal 2 13 3 2" xfId="8856"/>
    <cellStyle name="Normal 2 13 3 2 2" xfId="8857"/>
    <cellStyle name="Normal 2 13 3 2 2 2" xfId="8858"/>
    <cellStyle name="Normal 2 13 3 2 3" xfId="8859"/>
    <cellStyle name="Normal 2 13 3 3" xfId="8860"/>
    <cellStyle name="Normal 2 13 3 3 2" xfId="8861"/>
    <cellStyle name="Normal 2 13 3 4" xfId="8862"/>
    <cellStyle name="Normal 2 13 4" xfId="8863"/>
    <cellStyle name="Normal 2 13 4 2" xfId="8864"/>
    <cellStyle name="Normal 2 13 4 2 2" xfId="8865"/>
    <cellStyle name="Normal 2 13 4 2 2 2" xfId="8866"/>
    <cellStyle name="Normal 2 13 4 2 3" xfId="8867"/>
    <cellStyle name="Normal 2 13 4 3" xfId="8868"/>
    <cellStyle name="Normal 2 13 4 3 2" xfId="8869"/>
    <cellStyle name="Normal 2 13 4 4" xfId="8870"/>
    <cellStyle name="Normal 2 13 5" xfId="8871"/>
    <cellStyle name="Normal 2 13 5 2" xfId="8872"/>
    <cellStyle name="Normal 2 13 5 2 2" xfId="8873"/>
    <cellStyle name="Normal 2 13 5 3" xfId="8874"/>
    <cellStyle name="Normal 2 13 6" xfId="8875"/>
    <cellStyle name="Normal 2 13 6 2" xfId="8876"/>
    <cellStyle name="Normal 2 13 7" xfId="8877"/>
    <cellStyle name="Normal 2 13 7 2" xfId="8878"/>
    <cellStyle name="Normal 2 13 8" xfId="8879"/>
    <cellStyle name="Normal 2 14" xfId="8880"/>
    <cellStyle name="Normal 2 14 2" xfId="8881"/>
    <cellStyle name="Normal 2 14 2 2" xfId="8882"/>
    <cellStyle name="Normal 2 14 2 2 2" xfId="8883"/>
    <cellStyle name="Normal 2 14 2 2 2 2" xfId="8884"/>
    <cellStyle name="Normal 2 14 2 2 3" xfId="8885"/>
    <cellStyle name="Normal 2 14 2 3" xfId="8886"/>
    <cellStyle name="Normal 2 14 2 3 2" xfId="8887"/>
    <cellStyle name="Normal 2 14 2 4" xfId="8888"/>
    <cellStyle name="Normal 2 14 3" xfId="8889"/>
    <cellStyle name="Normal 2 14 3 2" xfId="8890"/>
    <cellStyle name="Normal 2 14 3 2 2" xfId="8891"/>
    <cellStyle name="Normal 2 14 3 2 2 2" xfId="8892"/>
    <cellStyle name="Normal 2 14 3 2 3" xfId="8893"/>
    <cellStyle name="Normal 2 14 3 3" xfId="8894"/>
    <cellStyle name="Normal 2 14 3 3 2" xfId="8895"/>
    <cellStyle name="Normal 2 14 3 4" xfId="8896"/>
    <cellStyle name="Normal 2 14 4" xfId="8897"/>
    <cellStyle name="Normal 2 14 4 2" xfId="8898"/>
    <cellStyle name="Normal 2 14 4 2 2" xfId="8899"/>
    <cellStyle name="Normal 2 14 4 2 2 2" xfId="8900"/>
    <cellStyle name="Normal 2 14 4 2 3" xfId="8901"/>
    <cellStyle name="Normal 2 14 4 3" xfId="8902"/>
    <cellStyle name="Normal 2 14 4 3 2" xfId="8903"/>
    <cellStyle name="Normal 2 14 4 4" xfId="8904"/>
    <cellStyle name="Normal 2 14 5" xfId="8905"/>
    <cellStyle name="Normal 2 14 5 2" xfId="8906"/>
    <cellStyle name="Normal 2 14 5 2 2" xfId="8907"/>
    <cellStyle name="Normal 2 14 5 3" xfId="8908"/>
    <cellStyle name="Normal 2 14 6" xfId="8909"/>
    <cellStyle name="Normal 2 14 6 2" xfId="8910"/>
    <cellStyle name="Normal 2 14 7" xfId="8911"/>
    <cellStyle name="Normal 2 14 7 2" xfId="8912"/>
    <cellStyle name="Normal 2 14 8" xfId="8913"/>
    <cellStyle name="Normal 2 15" xfId="8914"/>
    <cellStyle name="Normal 2 15 2" xfId="8915"/>
    <cellStyle name="Normal 2 15 2 2" xfId="8916"/>
    <cellStyle name="Normal 2 15 2 2 2" xfId="8917"/>
    <cellStyle name="Normal 2 15 2 2 2 2" xfId="8918"/>
    <cellStyle name="Normal 2 15 2 2 3" xfId="8919"/>
    <cellStyle name="Normal 2 15 2 3" xfId="8920"/>
    <cellStyle name="Normal 2 15 2 3 2" xfId="8921"/>
    <cellStyle name="Normal 2 15 2 4" xfId="8922"/>
    <cellStyle name="Normal 2 15 3" xfId="8923"/>
    <cellStyle name="Normal 2 15 3 2" xfId="8924"/>
    <cellStyle name="Normal 2 15 3 2 2" xfId="8925"/>
    <cellStyle name="Normal 2 15 3 2 2 2" xfId="8926"/>
    <cellStyle name="Normal 2 15 3 2 3" xfId="8927"/>
    <cellStyle name="Normal 2 15 3 3" xfId="8928"/>
    <cellStyle name="Normal 2 15 3 3 2" xfId="8929"/>
    <cellStyle name="Normal 2 15 3 4" xfId="8930"/>
    <cellStyle name="Normal 2 15 4" xfId="8931"/>
    <cellStyle name="Normal 2 15 4 2" xfId="8932"/>
    <cellStyle name="Normal 2 15 4 2 2" xfId="8933"/>
    <cellStyle name="Normal 2 15 4 2 2 2" xfId="8934"/>
    <cellStyle name="Normal 2 15 4 2 3" xfId="8935"/>
    <cellStyle name="Normal 2 15 4 3" xfId="8936"/>
    <cellStyle name="Normal 2 15 4 3 2" xfId="8937"/>
    <cellStyle name="Normal 2 15 4 4" xfId="8938"/>
    <cellStyle name="Normal 2 15 5" xfId="8939"/>
    <cellStyle name="Normal 2 15 5 2" xfId="8940"/>
    <cellStyle name="Normal 2 15 5 2 2" xfId="8941"/>
    <cellStyle name="Normal 2 15 5 3" xfId="8942"/>
    <cellStyle name="Normal 2 15 6" xfId="8943"/>
    <cellStyle name="Normal 2 15 6 2" xfId="8944"/>
    <cellStyle name="Normal 2 15 7" xfId="8945"/>
    <cellStyle name="Normal 2 15 7 2" xfId="8946"/>
    <cellStyle name="Normal 2 15 8" xfId="8947"/>
    <cellStyle name="Normal 2 16" xfId="8948"/>
    <cellStyle name="Normal 2 16 2" xfId="8949"/>
    <cellStyle name="Normal 2 16 2 2" xfId="8950"/>
    <cellStyle name="Normal 2 16 2 2 2" xfId="8951"/>
    <cellStyle name="Normal 2 16 2 2 2 2" xfId="8952"/>
    <cellStyle name="Normal 2 16 2 2 3" xfId="8953"/>
    <cellStyle name="Normal 2 16 2 3" xfId="8954"/>
    <cellStyle name="Normal 2 16 2 3 2" xfId="8955"/>
    <cellStyle name="Normal 2 16 2 4" xfId="8956"/>
    <cellStyle name="Normal 2 16 3" xfId="8957"/>
    <cellStyle name="Normal 2 16 3 2" xfId="8958"/>
    <cellStyle name="Normal 2 16 3 2 2" xfId="8959"/>
    <cellStyle name="Normal 2 16 3 2 2 2" xfId="8960"/>
    <cellStyle name="Normal 2 16 3 2 3" xfId="8961"/>
    <cellStyle name="Normal 2 16 3 3" xfId="8962"/>
    <cellStyle name="Normal 2 16 3 3 2" xfId="8963"/>
    <cellStyle name="Normal 2 16 3 4" xfId="8964"/>
    <cellStyle name="Normal 2 16 4" xfId="8965"/>
    <cellStyle name="Normal 2 16 4 2" xfId="8966"/>
    <cellStyle name="Normal 2 16 4 2 2" xfId="8967"/>
    <cellStyle name="Normal 2 16 4 2 2 2" xfId="8968"/>
    <cellStyle name="Normal 2 16 4 2 3" xfId="8969"/>
    <cellStyle name="Normal 2 16 4 3" xfId="8970"/>
    <cellStyle name="Normal 2 16 4 3 2" xfId="8971"/>
    <cellStyle name="Normal 2 16 4 4" xfId="8972"/>
    <cellStyle name="Normal 2 16 5" xfId="8973"/>
    <cellStyle name="Normal 2 16 5 2" xfId="8974"/>
    <cellStyle name="Normal 2 16 5 2 2" xfId="8975"/>
    <cellStyle name="Normal 2 16 5 3" xfId="8976"/>
    <cellStyle name="Normal 2 16 6" xfId="8977"/>
    <cellStyle name="Normal 2 16 6 2" xfId="8978"/>
    <cellStyle name="Normal 2 16 7" xfId="8979"/>
    <cellStyle name="Normal 2 16 7 2" xfId="8980"/>
    <cellStyle name="Normal 2 16 8" xfId="8981"/>
    <cellStyle name="Normal 2 17" xfId="8982"/>
    <cellStyle name="Normal 2 17 2" xfId="8983"/>
    <cellStyle name="Normal 2 17 2 2" xfId="8984"/>
    <cellStyle name="Normal 2 17 2 2 2" xfId="8985"/>
    <cellStyle name="Normal 2 17 2 2 2 2" xfId="8986"/>
    <cellStyle name="Normal 2 17 2 2 3" xfId="8987"/>
    <cellStyle name="Normal 2 17 2 3" xfId="8988"/>
    <cellStyle name="Normal 2 17 2 3 2" xfId="8989"/>
    <cellStyle name="Normal 2 17 2 4" xfId="8990"/>
    <cellStyle name="Normal 2 17 3" xfId="8991"/>
    <cellStyle name="Normal 2 17 3 2" xfId="8992"/>
    <cellStyle name="Normal 2 17 3 2 2" xfId="8993"/>
    <cellStyle name="Normal 2 17 3 2 2 2" xfId="8994"/>
    <cellStyle name="Normal 2 17 3 2 3" xfId="8995"/>
    <cellStyle name="Normal 2 17 3 3" xfId="8996"/>
    <cellStyle name="Normal 2 17 3 3 2" xfId="8997"/>
    <cellStyle name="Normal 2 17 3 4" xfId="8998"/>
    <cellStyle name="Normal 2 17 4" xfId="8999"/>
    <cellStyle name="Normal 2 17 4 2" xfId="9000"/>
    <cellStyle name="Normal 2 17 4 2 2" xfId="9001"/>
    <cellStyle name="Normal 2 17 4 2 2 2" xfId="9002"/>
    <cellStyle name="Normal 2 17 4 2 3" xfId="9003"/>
    <cellStyle name="Normal 2 17 4 3" xfId="9004"/>
    <cellStyle name="Normal 2 17 4 3 2" xfId="9005"/>
    <cellStyle name="Normal 2 17 4 4" xfId="9006"/>
    <cellStyle name="Normal 2 17 5" xfId="9007"/>
    <cellStyle name="Normal 2 17 5 2" xfId="9008"/>
    <cellStyle name="Normal 2 17 5 2 2" xfId="9009"/>
    <cellStyle name="Normal 2 17 5 3" xfId="9010"/>
    <cellStyle name="Normal 2 17 6" xfId="9011"/>
    <cellStyle name="Normal 2 17 6 2" xfId="9012"/>
    <cellStyle name="Normal 2 17 7" xfId="9013"/>
    <cellStyle name="Normal 2 17 7 2" xfId="9014"/>
    <cellStyle name="Normal 2 17 8" xfId="9015"/>
    <cellStyle name="Normal 2 18" xfId="9016"/>
    <cellStyle name="Normal 2 18 2" xfId="9017"/>
    <cellStyle name="Normal 2 18 2 2" xfId="9018"/>
    <cellStyle name="Normal 2 18 2 2 2" xfId="9019"/>
    <cellStyle name="Normal 2 18 2 2 2 2" xfId="9020"/>
    <cellStyle name="Normal 2 18 2 2 3" xfId="9021"/>
    <cellStyle name="Normal 2 18 2 3" xfId="9022"/>
    <cellStyle name="Normal 2 18 2 3 2" xfId="9023"/>
    <cellStyle name="Normal 2 18 2 4" xfId="9024"/>
    <cellStyle name="Normal 2 18 3" xfId="9025"/>
    <cellStyle name="Normal 2 18 3 2" xfId="9026"/>
    <cellStyle name="Normal 2 18 3 2 2" xfId="9027"/>
    <cellStyle name="Normal 2 18 3 2 2 2" xfId="9028"/>
    <cellStyle name="Normal 2 18 3 2 3" xfId="9029"/>
    <cellStyle name="Normal 2 18 3 3" xfId="9030"/>
    <cellStyle name="Normal 2 18 3 3 2" xfId="9031"/>
    <cellStyle name="Normal 2 18 3 4" xfId="9032"/>
    <cellStyle name="Normal 2 18 4" xfId="9033"/>
    <cellStyle name="Normal 2 18 4 2" xfId="9034"/>
    <cellStyle name="Normal 2 18 4 2 2" xfId="9035"/>
    <cellStyle name="Normal 2 18 4 2 2 2" xfId="9036"/>
    <cellStyle name="Normal 2 18 4 2 3" xfId="9037"/>
    <cellStyle name="Normal 2 18 4 3" xfId="9038"/>
    <cellStyle name="Normal 2 18 4 3 2" xfId="9039"/>
    <cellStyle name="Normal 2 18 4 4" xfId="9040"/>
    <cellStyle name="Normal 2 18 5" xfId="9041"/>
    <cellStyle name="Normal 2 18 5 2" xfId="9042"/>
    <cellStyle name="Normal 2 18 5 2 2" xfId="9043"/>
    <cellStyle name="Normal 2 18 5 3" xfId="9044"/>
    <cellStyle name="Normal 2 18 6" xfId="9045"/>
    <cellStyle name="Normal 2 18 6 2" xfId="9046"/>
    <cellStyle name="Normal 2 18 7" xfId="9047"/>
    <cellStyle name="Normal 2 18 7 2" xfId="9048"/>
    <cellStyle name="Normal 2 18 8" xfId="9049"/>
    <cellStyle name="Normal 2 19" xfId="9050"/>
    <cellStyle name="Normal 2 19 2" xfId="9051"/>
    <cellStyle name="Normal 2 19 2 2" xfId="9052"/>
    <cellStyle name="Normal 2 19 2 2 2" xfId="9053"/>
    <cellStyle name="Normal 2 19 2 2 2 2" xfId="9054"/>
    <cellStyle name="Normal 2 19 2 2 3" xfId="9055"/>
    <cellStyle name="Normal 2 19 2 3" xfId="9056"/>
    <cellStyle name="Normal 2 19 2 3 2" xfId="9057"/>
    <cellStyle name="Normal 2 19 2 4" xfId="9058"/>
    <cellStyle name="Normal 2 19 3" xfId="9059"/>
    <cellStyle name="Normal 2 19 3 2" xfId="9060"/>
    <cellStyle name="Normal 2 19 3 2 2" xfId="9061"/>
    <cellStyle name="Normal 2 19 3 2 2 2" xfId="9062"/>
    <cellStyle name="Normal 2 19 3 2 3" xfId="9063"/>
    <cellStyle name="Normal 2 19 3 3" xfId="9064"/>
    <cellStyle name="Normal 2 19 3 3 2" xfId="9065"/>
    <cellStyle name="Normal 2 19 3 4" xfId="9066"/>
    <cellStyle name="Normal 2 19 4" xfId="9067"/>
    <cellStyle name="Normal 2 19 4 2" xfId="9068"/>
    <cellStyle name="Normal 2 19 4 2 2" xfId="9069"/>
    <cellStyle name="Normal 2 19 4 2 2 2" xfId="9070"/>
    <cellStyle name="Normal 2 19 4 2 3" xfId="9071"/>
    <cellStyle name="Normal 2 19 4 3" xfId="9072"/>
    <cellStyle name="Normal 2 19 4 3 2" xfId="9073"/>
    <cellStyle name="Normal 2 19 4 4" xfId="9074"/>
    <cellStyle name="Normal 2 19 5" xfId="9075"/>
    <cellStyle name="Normal 2 19 5 2" xfId="9076"/>
    <cellStyle name="Normal 2 19 5 2 2" xfId="9077"/>
    <cellStyle name="Normal 2 19 5 3" xfId="9078"/>
    <cellStyle name="Normal 2 19 6" xfId="9079"/>
    <cellStyle name="Normal 2 19 6 2" xfId="9080"/>
    <cellStyle name="Normal 2 19 7" xfId="9081"/>
    <cellStyle name="Normal 2 19 7 2" xfId="9082"/>
    <cellStyle name="Normal 2 19 8" xfId="9083"/>
    <cellStyle name="Normal 2 2" xfId="9084"/>
    <cellStyle name="Normal 2 2 10" xfId="9085"/>
    <cellStyle name="Normal 2 2 10 2" xfId="9086"/>
    <cellStyle name="Normal 2 2 10 2 2" xfId="9087"/>
    <cellStyle name="Normal 2 2 10 2 2 2" xfId="9088"/>
    <cellStyle name="Normal 2 2 10 2 2 2 2" xfId="9089"/>
    <cellStyle name="Normal 2 2 10 2 2 3" xfId="9090"/>
    <cellStyle name="Normal 2 2 10 2 3" xfId="9091"/>
    <cellStyle name="Normal 2 2 10 2 3 2" xfId="9092"/>
    <cellStyle name="Normal 2 2 10 2 4" xfId="9093"/>
    <cellStyle name="Normal 2 2 10 3" xfId="9094"/>
    <cellStyle name="Normal 2 2 10 3 2" xfId="9095"/>
    <cellStyle name="Normal 2 2 10 3 2 2" xfId="9096"/>
    <cellStyle name="Normal 2 2 10 3 2 2 2" xfId="9097"/>
    <cellStyle name="Normal 2 2 10 3 2 3" xfId="9098"/>
    <cellStyle name="Normal 2 2 10 3 3" xfId="9099"/>
    <cellStyle name="Normal 2 2 10 3 3 2" xfId="9100"/>
    <cellStyle name="Normal 2 2 10 3 4" xfId="9101"/>
    <cellStyle name="Normal 2 2 10 4" xfId="9102"/>
    <cellStyle name="Normal 2 2 10 4 2" xfId="9103"/>
    <cellStyle name="Normal 2 2 10 4 2 2" xfId="9104"/>
    <cellStyle name="Normal 2 2 10 4 2 2 2" xfId="9105"/>
    <cellStyle name="Normal 2 2 10 4 2 3" xfId="9106"/>
    <cellStyle name="Normal 2 2 10 4 3" xfId="9107"/>
    <cellStyle name="Normal 2 2 10 4 3 2" xfId="9108"/>
    <cellStyle name="Normal 2 2 10 4 4" xfId="9109"/>
    <cellStyle name="Normal 2 2 10 5" xfId="9110"/>
    <cellStyle name="Normal 2 2 10 5 2" xfId="9111"/>
    <cellStyle name="Normal 2 2 10 5 2 2" xfId="9112"/>
    <cellStyle name="Normal 2 2 10 5 3" xfId="9113"/>
    <cellStyle name="Normal 2 2 10 6" xfId="9114"/>
    <cellStyle name="Normal 2 2 10 6 2" xfId="9115"/>
    <cellStyle name="Normal 2 2 10 7" xfId="9116"/>
    <cellStyle name="Normal 2 2 10 7 2" xfId="9117"/>
    <cellStyle name="Normal 2 2 10 8" xfId="9118"/>
    <cellStyle name="Normal 2 2 11" xfId="9119"/>
    <cellStyle name="Normal 2 2 11 2" xfId="9120"/>
    <cellStyle name="Normal 2 2 11 2 2" xfId="9121"/>
    <cellStyle name="Normal 2 2 11 2 2 2" xfId="9122"/>
    <cellStyle name="Normal 2 2 11 2 2 2 2" xfId="9123"/>
    <cellStyle name="Normal 2 2 11 2 2 3" xfId="9124"/>
    <cellStyle name="Normal 2 2 11 2 3" xfId="9125"/>
    <cellStyle name="Normal 2 2 11 2 3 2" xfId="9126"/>
    <cellStyle name="Normal 2 2 11 2 4" xfId="9127"/>
    <cellStyle name="Normal 2 2 11 3" xfId="9128"/>
    <cellStyle name="Normal 2 2 11 3 2" xfId="9129"/>
    <cellStyle name="Normal 2 2 11 3 2 2" xfId="9130"/>
    <cellStyle name="Normal 2 2 11 3 2 2 2" xfId="9131"/>
    <cellStyle name="Normal 2 2 11 3 2 3" xfId="9132"/>
    <cellStyle name="Normal 2 2 11 3 3" xfId="9133"/>
    <cellStyle name="Normal 2 2 11 3 3 2" xfId="9134"/>
    <cellStyle name="Normal 2 2 11 3 4" xfId="9135"/>
    <cellStyle name="Normal 2 2 11 4" xfId="9136"/>
    <cellStyle name="Normal 2 2 11 4 2" xfId="9137"/>
    <cellStyle name="Normal 2 2 11 4 2 2" xfId="9138"/>
    <cellStyle name="Normal 2 2 11 4 2 2 2" xfId="9139"/>
    <cellStyle name="Normal 2 2 11 4 2 3" xfId="9140"/>
    <cellStyle name="Normal 2 2 11 4 3" xfId="9141"/>
    <cellStyle name="Normal 2 2 11 4 3 2" xfId="9142"/>
    <cellStyle name="Normal 2 2 11 4 4" xfId="9143"/>
    <cellStyle name="Normal 2 2 11 5" xfId="9144"/>
    <cellStyle name="Normal 2 2 11 5 2" xfId="9145"/>
    <cellStyle name="Normal 2 2 11 5 2 2" xfId="9146"/>
    <cellStyle name="Normal 2 2 11 5 3" xfId="9147"/>
    <cellStyle name="Normal 2 2 11 6" xfId="9148"/>
    <cellStyle name="Normal 2 2 11 6 2" xfId="9149"/>
    <cellStyle name="Normal 2 2 11 7" xfId="9150"/>
    <cellStyle name="Normal 2 2 11 7 2" xfId="9151"/>
    <cellStyle name="Normal 2 2 11 8" xfId="9152"/>
    <cellStyle name="Normal 2 2 12" xfId="9153"/>
    <cellStyle name="Normal 2 2 12 2" xfId="9154"/>
    <cellStyle name="Normal 2 2 12 2 2" xfId="9155"/>
    <cellStyle name="Normal 2 2 12 2 2 2" xfId="9156"/>
    <cellStyle name="Normal 2 2 12 2 2 2 2" xfId="9157"/>
    <cellStyle name="Normal 2 2 12 2 2 3" xfId="9158"/>
    <cellStyle name="Normal 2 2 12 2 3" xfId="9159"/>
    <cellStyle name="Normal 2 2 12 2 3 2" xfId="9160"/>
    <cellStyle name="Normal 2 2 12 2 4" xfId="9161"/>
    <cellStyle name="Normal 2 2 12 3" xfId="9162"/>
    <cellStyle name="Normal 2 2 12 3 2" xfId="9163"/>
    <cellStyle name="Normal 2 2 12 3 2 2" xfId="9164"/>
    <cellStyle name="Normal 2 2 12 3 2 2 2" xfId="9165"/>
    <cellStyle name="Normal 2 2 12 3 2 3" xfId="9166"/>
    <cellStyle name="Normal 2 2 12 3 3" xfId="9167"/>
    <cellStyle name="Normal 2 2 12 3 3 2" xfId="9168"/>
    <cellStyle name="Normal 2 2 12 3 4" xfId="9169"/>
    <cellStyle name="Normal 2 2 12 4" xfId="9170"/>
    <cellStyle name="Normal 2 2 12 4 2" xfId="9171"/>
    <cellStyle name="Normal 2 2 12 4 2 2" xfId="9172"/>
    <cellStyle name="Normal 2 2 12 4 2 2 2" xfId="9173"/>
    <cellStyle name="Normal 2 2 12 4 2 3" xfId="9174"/>
    <cellStyle name="Normal 2 2 12 4 3" xfId="9175"/>
    <cellStyle name="Normal 2 2 12 4 3 2" xfId="9176"/>
    <cellStyle name="Normal 2 2 12 4 4" xfId="9177"/>
    <cellStyle name="Normal 2 2 12 5" xfId="9178"/>
    <cellStyle name="Normal 2 2 12 5 2" xfId="9179"/>
    <cellStyle name="Normal 2 2 12 5 2 2" xfId="9180"/>
    <cellStyle name="Normal 2 2 12 5 3" xfId="9181"/>
    <cellStyle name="Normal 2 2 12 6" xfId="9182"/>
    <cellStyle name="Normal 2 2 12 6 2" xfId="9183"/>
    <cellStyle name="Normal 2 2 12 7" xfId="9184"/>
    <cellStyle name="Normal 2 2 12 7 2" xfId="9185"/>
    <cellStyle name="Normal 2 2 12 8" xfId="9186"/>
    <cellStyle name="Normal 2 2 13" xfId="9187"/>
    <cellStyle name="Normal 2 2 13 2" xfId="9188"/>
    <cellStyle name="Normal 2 2 13 2 2" xfId="9189"/>
    <cellStyle name="Normal 2 2 13 2 2 2" xfId="9190"/>
    <cellStyle name="Normal 2 2 13 2 2 2 2" xfId="9191"/>
    <cellStyle name="Normal 2 2 13 2 2 3" xfId="9192"/>
    <cellStyle name="Normal 2 2 13 2 3" xfId="9193"/>
    <cellStyle name="Normal 2 2 13 2 3 2" xfId="9194"/>
    <cellStyle name="Normal 2 2 13 2 4" xfId="9195"/>
    <cellStyle name="Normal 2 2 13 3" xfId="9196"/>
    <cellStyle name="Normal 2 2 13 3 2" xfId="9197"/>
    <cellStyle name="Normal 2 2 13 3 2 2" xfId="9198"/>
    <cellStyle name="Normal 2 2 13 3 2 2 2" xfId="9199"/>
    <cellStyle name="Normal 2 2 13 3 2 3" xfId="9200"/>
    <cellStyle name="Normal 2 2 13 3 3" xfId="9201"/>
    <cellStyle name="Normal 2 2 13 3 3 2" xfId="9202"/>
    <cellStyle name="Normal 2 2 13 3 4" xfId="9203"/>
    <cellStyle name="Normal 2 2 13 4" xfId="9204"/>
    <cellStyle name="Normal 2 2 13 4 2" xfId="9205"/>
    <cellStyle name="Normal 2 2 13 4 2 2" xfId="9206"/>
    <cellStyle name="Normal 2 2 13 4 2 2 2" xfId="9207"/>
    <cellStyle name="Normal 2 2 13 4 2 3" xfId="9208"/>
    <cellStyle name="Normal 2 2 13 4 3" xfId="9209"/>
    <cellStyle name="Normal 2 2 13 4 3 2" xfId="9210"/>
    <cellStyle name="Normal 2 2 13 4 4" xfId="9211"/>
    <cellStyle name="Normal 2 2 13 5" xfId="9212"/>
    <cellStyle name="Normal 2 2 13 5 2" xfId="9213"/>
    <cellStyle name="Normal 2 2 13 5 2 2" xfId="9214"/>
    <cellStyle name="Normal 2 2 13 5 3" xfId="9215"/>
    <cellStyle name="Normal 2 2 13 6" xfId="9216"/>
    <cellStyle name="Normal 2 2 13 6 2" xfId="9217"/>
    <cellStyle name="Normal 2 2 13 7" xfId="9218"/>
    <cellStyle name="Normal 2 2 13 7 2" xfId="9219"/>
    <cellStyle name="Normal 2 2 13 8" xfId="9220"/>
    <cellStyle name="Normal 2 2 14" xfId="9221"/>
    <cellStyle name="Normal 2 2 14 2" xfId="9222"/>
    <cellStyle name="Normal 2 2 14 2 2" xfId="9223"/>
    <cellStyle name="Normal 2 2 14 2 2 2" xfId="9224"/>
    <cellStyle name="Normal 2 2 14 2 2 2 2" xfId="9225"/>
    <cellStyle name="Normal 2 2 14 2 2 3" xfId="9226"/>
    <cellStyle name="Normal 2 2 14 2 3" xfId="9227"/>
    <cellStyle name="Normal 2 2 14 2 3 2" xfId="9228"/>
    <cellStyle name="Normal 2 2 14 2 4" xfId="9229"/>
    <cellStyle name="Normal 2 2 14 3" xfId="9230"/>
    <cellStyle name="Normal 2 2 14 3 2" xfId="9231"/>
    <cellStyle name="Normal 2 2 14 3 2 2" xfId="9232"/>
    <cellStyle name="Normal 2 2 14 3 2 2 2" xfId="9233"/>
    <cellStyle name="Normal 2 2 14 3 2 3" xfId="9234"/>
    <cellStyle name="Normal 2 2 14 3 3" xfId="9235"/>
    <cellStyle name="Normal 2 2 14 3 3 2" xfId="9236"/>
    <cellStyle name="Normal 2 2 14 3 4" xfId="9237"/>
    <cellStyle name="Normal 2 2 14 4" xfId="9238"/>
    <cellStyle name="Normal 2 2 14 4 2" xfId="9239"/>
    <cellStyle name="Normal 2 2 14 4 2 2" xfId="9240"/>
    <cellStyle name="Normal 2 2 14 4 2 2 2" xfId="9241"/>
    <cellStyle name="Normal 2 2 14 4 2 3" xfId="9242"/>
    <cellStyle name="Normal 2 2 14 4 3" xfId="9243"/>
    <cellStyle name="Normal 2 2 14 4 3 2" xfId="9244"/>
    <cellStyle name="Normal 2 2 14 4 4" xfId="9245"/>
    <cellStyle name="Normal 2 2 14 5" xfId="9246"/>
    <cellStyle name="Normal 2 2 14 5 2" xfId="9247"/>
    <cellStyle name="Normal 2 2 14 5 2 2" xfId="9248"/>
    <cellStyle name="Normal 2 2 14 5 3" xfId="9249"/>
    <cellStyle name="Normal 2 2 14 6" xfId="9250"/>
    <cellStyle name="Normal 2 2 14 6 2" xfId="9251"/>
    <cellStyle name="Normal 2 2 14 7" xfId="9252"/>
    <cellStyle name="Normal 2 2 14 7 2" xfId="9253"/>
    <cellStyle name="Normal 2 2 14 8" xfId="9254"/>
    <cellStyle name="Normal 2 2 15" xfId="9255"/>
    <cellStyle name="Normal 2 2 15 2" xfId="9256"/>
    <cellStyle name="Normal 2 2 15 2 2" xfId="9257"/>
    <cellStyle name="Normal 2 2 15 2 2 2" xfId="9258"/>
    <cellStyle name="Normal 2 2 15 2 2 2 2" xfId="9259"/>
    <cellStyle name="Normal 2 2 15 2 2 3" xfId="9260"/>
    <cellStyle name="Normal 2 2 15 2 3" xfId="9261"/>
    <cellStyle name="Normal 2 2 15 2 3 2" xfId="9262"/>
    <cellStyle name="Normal 2 2 15 2 4" xfId="9263"/>
    <cellStyle name="Normal 2 2 15 3" xfId="9264"/>
    <cellStyle name="Normal 2 2 15 3 2" xfId="9265"/>
    <cellStyle name="Normal 2 2 15 3 2 2" xfId="9266"/>
    <cellStyle name="Normal 2 2 15 3 2 2 2" xfId="9267"/>
    <cellStyle name="Normal 2 2 15 3 2 3" xfId="9268"/>
    <cellStyle name="Normal 2 2 15 3 3" xfId="9269"/>
    <cellStyle name="Normal 2 2 15 3 3 2" xfId="9270"/>
    <cellStyle name="Normal 2 2 15 3 4" xfId="9271"/>
    <cellStyle name="Normal 2 2 15 4" xfId="9272"/>
    <cellStyle name="Normal 2 2 15 4 2" xfId="9273"/>
    <cellStyle name="Normal 2 2 15 4 2 2" xfId="9274"/>
    <cellStyle name="Normal 2 2 15 4 2 2 2" xfId="9275"/>
    <cellStyle name="Normal 2 2 15 4 2 3" xfId="9276"/>
    <cellStyle name="Normal 2 2 15 4 3" xfId="9277"/>
    <cellStyle name="Normal 2 2 15 4 3 2" xfId="9278"/>
    <cellStyle name="Normal 2 2 15 4 4" xfId="9279"/>
    <cellStyle name="Normal 2 2 15 5" xfId="9280"/>
    <cellStyle name="Normal 2 2 15 5 2" xfId="9281"/>
    <cellStyle name="Normal 2 2 15 5 2 2" xfId="9282"/>
    <cellStyle name="Normal 2 2 15 5 3" xfId="9283"/>
    <cellStyle name="Normal 2 2 15 6" xfId="9284"/>
    <cellStyle name="Normal 2 2 15 6 2" xfId="9285"/>
    <cellStyle name="Normal 2 2 15 7" xfId="9286"/>
    <cellStyle name="Normal 2 2 15 7 2" xfId="9287"/>
    <cellStyle name="Normal 2 2 15 8" xfId="9288"/>
    <cellStyle name="Normal 2 2 16" xfId="9289"/>
    <cellStyle name="Normal 2 2 16 2" xfId="9290"/>
    <cellStyle name="Normal 2 2 16 2 2" xfId="9291"/>
    <cellStyle name="Normal 2 2 16 2 2 2" xfId="9292"/>
    <cellStyle name="Normal 2 2 16 2 2 2 2" xfId="9293"/>
    <cellStyle name="Normal 2 2 16 2 2 3" xfId="9294"/>
    <cellStyle name="Normal 2 2 16 2 3" xfId="9295"/>
    <cellStyle name="Normal 2 2 16 2 3 2" xfId="9296"/>
    <cellStyle name="Normal 2 2 16 2 4" xfId="9297"/>
    <cellStyle name="Normal 2 2 16 3" xfId="9298"/>
    <cellStyle name="Normal 2 2 16 3 2" xfId="9299"/>
    <cellStyle name="Normal 2 2 16 3 2 2" xfId="9300"/>
    <cellStyle name="Normal 2 2 16 3 2 2 2" xfId="9301"/>
    <cellStyle name="Normal 2 2 16 3 2 3" xfId="9302"/>
    <cellStyle name="Normal 2 2 16 3 3" xfId="9303"/>
    <cellStyle name="Normal 2 2 16 3 3 2" xfId="9304"/>
    <cellStyle name="Normal 2 2 16 3 4" xfId="9305"/>
    <cellStyle name="Normal 2 2 16 4" xfId="9306"/>
    <cellStyle name="Normal 2 2 16 4 2" xfId="9307"/>
    <cellStyle name="Normal 2 2 16 4 2 2" xfId="9308"/>
    <cellStyle name="Normal 2 2 16 4 2 2 2" xfId="9309"/>
    <cellStyle name="Normal 2 2 16 4 2 3" xfId="9310"/>
    <cellStyle name="Normal 2 2 16 4 3" xfId="9311"/>
    <cellStyle name="Normal 2 2 16 4 3 2" xfId="9312"/>
    <cellStyle name="Normal 2 2 16 4 4" xfId="9313"/>
    <cellStyle name="Normal 2 2 16 5" xfId="9314"/>
    <cellStyle name="Normal 2 2 16 5 2" xfId="9315"/>
    <cellStyle name="Normal 2 2 16 5 2 2" xfId="9316"/>
    <cellStyle name="Normal 2 2 16 5 3" xfId="9317"/>
    <cellStyle name="Normal 2 2 16 6" xfId="9318"/>
    <cellStyle name="Normal 2 2 16 6 2" xfId="9319"/>
    <cellStyle name="Normal 2 2 16 7" xfId="9320"/>
    <cellStyle name="Normal 2 2 16 7 2" xfId="9321"/>
    <cellStyle name="Normal 2 2 16 8" xfId="9322"/>
    <cellStyle name="Normal 2 2 17" xfId="9323"/>
    <cellStyle name="Normal 2 2 17 2" xfId="9324"/>
    <cellStyle name="Normal 2 2 17 2 2" xfId="9325"/>
    <cellStyle name="Normal 2 2 17 2 2 2" xfId="9326"/>
    <cellStyle name="Normal 2 2 17 2 2 2 2" xfId="9327"/>
    <cellStyle name="Normal 2 2 17 2 2 3" xfId="9328"/>
    <cellStyle name="Normal 2 2 17 2 3" xfId="9329"/>
    <cellStyle name="Normal 2 2 17 2 3 2" xfId="9330"/>
    <cellStyle name="Normal 2 2 17 2 4" xfId="9331"/>
    <cellStyle name="Normal 2 2 17 3" xfId="9332"/>
    <cellStyle name="Normal 2 2 17 3 2" xfId="9333"/>
    <cellStyle name="Normal 2 2 17 3 2 2" xfId="9334"/>
    <cellStyle name="Normal 2 2 17 3 2 2 2" xfId="9335"/>
    <cellStyle name="Normal 2 2 17 3 2 3" xfId="9336"/>
    <cellStyle name="Normal 2 2 17 3 3" xfId="9337"/>
    <cellStyle name="Normal 2 2 17 3 3 2" xfId="9338"/>
    <cellStyle name="Normal 2 2 17 3 4" xfId="9339"/>
    <cellStyle name="Normal 2 2 17 4" xfId="9340"/>
    <cellStyle name="Normal 2 2 17 4 2" xfId="9341"/>
    <cellStyle name="Normal 2 2 17 4 2 2" xfId="9342"/>
    <cellStyle name="Normal 2 2 17 4 2 2 2" xfId="9343"/>
    <cellStyle name="Normal 2 2 17 4 2 3" xfId="9344"/>
    <cellStyle name="Normal 2 2 17 4 3" xfId="9345"/>
    <cellStyle name="Normal 2 2 17 4 3 2" xfId="9346"/>
    <cellStyle name="Normal 2 2 17 4 4" xfId="9347"/>
    <cellStyle name="Normal 2 2 17 5" xfId="9348"/>
    <cellStyle name="Normal 2 2 17 5 2" xfId="9349"/>
    <cellStyle name="Normal 2 2 17 5 2 2" xfId="9350"/>
    <cellStyle name="Normal 2 2 17 5 3" xfId="9351"/>
    <cellStyle name="Normal 2 2 17 6" xfId="9352"/>
    <cellStyle name="Normal 2 2 17 6 2" xfId="9353"/>
    <cellStyle name="Normal 2 2 17 7" xfId="9354"/>
    <cellStyle name="Normal 2 2 17 7 2" xfId="9355"/>
    <cellStyle name="Normal 2 2 17 8" xfId="9356"/>
    <cellStyle name="Normal 2 2 18" xfId="9357"/>
    <cellStyle name="Normal 2 2 18 2" xfId="9358"/>
    <cellStyle name="Normal 2 2 18 2 2" xfId="9359"/>
    <cellStyle name="Normal 2 2 18 2 2 2" xfId="9360"/>
    <cellStyle name="Normal 2 2 18 2 2 2 2" xfId="9361"/>
    <cellStyle name="Normal 2 2 18 2 2 3" xfId="9362"/>
    <cellStyle name="Normal 2 2 18 2 3" xfId="9363"/>
    <cellStyle name="Normal 2 2 18 2 3 2" xfId="9364"/>
    <cellStyle name="Normal 2 2 18 2 4" xfId="9365"/>
    <cellStyle name="Normal 2 2 18 3" xfId="9366"/>
    <cellStyle name="Normal 2 2 18 3 2" xfId="9367"/>
    <cellStyle name="Normal 2 2 18 3 2 2" xfId="9368"/>
    <cellStyle name="Normal 2 2 18 3 2 2 2" xfId="9369"/>
    <cellStyle name="Normal 2 2 18 3 2 3" xfId="9370"/>
    <cellStyle name="Normal 2 2 18 3 3" xfId="9371"/>
    <cellStyle name="Normal 2 2 18 3 3 2" xfId="9372"/>
    <cellStyle name="Normal 2 2 18 3 4" xfId="9373"/>
    <cellStyle name="Normal 2 2 18 4" xfId="9374"/>
    <cellStyle name="Normal 2 2 18 4 2" xfId="9375"/>
    <cellStyle name="Normal 2 2 18 4 2 2" xfId="9376"/>
    <cellStyle name="Normal 2 2 18 4 2 2 2" xfId="9377"/>
    <cellStyle name="Normal 2 2 18 4 2 3" xfId="9378"/>
    <cellStyle name="Normal 2 2 18 4 3" xfId="9379"/>
    <cellStyle name="Normal 2 2 18 4 3 2" xfId="9380"/>
    <cellStyle name="Normal 2 2 18 4 4" xfId="9381"/>
    <cellStyle name="Normal 2 2 18 5" xfId="9382"/>
    <cellStyle name="Normal 2 2 18 5 2" xfId="9383"/>
    <cellStyle name="Normal 2 2 18 5 2 2" xfId="9384"/>
    <cellStyle name="Normal 2 2 18 5 3" xfId="9385"/>
    <cellStyle name="Normal 2 2 18 6" xfId="9386"/>
    <cellStyle name="Normal 2 2 18 6 2" xfId="9387"/>
    <cellStyle name="Normal 2 2 18 7" xfId="9388"/>
    <cellStyle name="Normal 2 2 18 7 2" xfId="9389"/>
    <cellStyle name="Normal 2 2 18 8" xfId="9390"/>
    <cellStyle name="Normal 2 2 19" xfId="9391"/>
    <cellStyle name="Normal 2 2 19 2" xfId="9392"/>
    <cellStyle name="Normal 2 2 19 2 2" xfId="9393"/>
    <cellStyle name="Normal 2 2 19 2 2 2" xfId="9394"/>
    <cellStyle name="Normal 2 2 19 2 2 2 2" xfId="9395"/>
    <cellStyle name="Normal 2 2 19 2 2 3" xfId="9396"/>
    <cellStyle name="Normal 2 2 19 2 3" xfId="9397"/>
    <cellStyle name="Normal 2 2 19 2 3 2" xfId="9398"/>
    <cellStyle name="Normal 2 2 19 2 4" xfId="9399"/>
    <cellStyle name="Normal 2 2 19 3" xfId="9400"/>
    <cellStyle name="Normal 2 2 19 3 2" xfId="9401"/>
    <cellStyle name="Normal 2 2 19 3 2 2" xfId="9402"/>
    <cellStyle name="Normal 2 2 19 3 2 2 2" xfId="9403"/>
    <cellStyle name="Normal 2 2 19 3 2 3" xfId="9404"/>
    <cellStyle name="Normal 2 2 19 3 3" xfId="9405"/>
    <cellStyle name="Normal 2 2 19 3 3 2" xfId="9406"/>
    <cellStyle name="Normal 2 2 19 3 4" xfId="9407"/>
    <cellStyle name="Normal 2 2 19 4" xfId="9408"/>
    <cellStyle name="Normal 2 2 19 4 2" xfId="9409"/>
    <cellStyle name="Normal 2 2 19 4 2 2" xfId="9410"/>
    <cellStyle name="Normal 2 2 19 4 2 2 2" xfId="9411"/>
    <cellStyle name="Normal 2 2 19 4 2 3" xfId="9412"/>
    <cellStyle name="Normal 2 2 19 4 3" xfId="9413"/>
    <cellStyle name="Normal 2 2 19 4 3 2" xfId="9414"/>
    <cellStyle name="Normal 2 2 19 4 4" xfId="9415"/>
    <cellStyle name="Normal 2 2 19 5" xfId="9416"/>
    <cellStyle name="Normal 2 2 19 5 2" xfId="9417"/>
    <cellStyle name="Normal 2 2 19 5 2 2" xfId="9418"/>
    <cellStyle name="Normal 2 2 19 5 3" xfId="9419"/>
    <cellStyle name="Normal 2 2 19 6" xfId="9420"/>
    <cellStyle name="Normal 2 2 19 6 2" xfId="9421"/>
    <cellStyle name="Normal 2 2 19 7" xfId="9422"/>
    <cellStyle name="Normal 2 2 19 7 2" xfId="9423"/>
    <cellStyle name="Normal 2 2 19 8" xfId="9424"/>
    <cellStyle name="Normal 2 2 2" xfId="9425"/>
    <cellStyle name="Normal 2 2 2 10" xfId="9426"/>
    <cellStyle name="Normal 2 2 2 10 2" xfId="9427"/>
    <cellStyle name="Normal 2 2 2 10 2 2" xfId="9428"/>
    <cellStyle name="Normal 2 2 2 10 2 2 2" xfId="9429"/>
    <cellStyle name="Normal 2 2 2 10 2 2 2 2" xfId="9430"/>
    <cellStyle name="Normal 2 2 2 10 2 2 3" xfId="9431"/>
    <cellStyle name="Normal 2 2 2 10 2 3" xfId="9432"/>
    <cellStyle name="Normal 2 2 2 10 2 3 2" xfId="9433"/>
    <cellStyle name="Normal 2 2 2 10 2 4" xfId="9434"/>
    <cellStyle name="Normal 2 2 2 10 3" xfId="9435"/>
    <cellStyle name="Normal 2 2 2 10 3 2" xfId="9436"/>
    <cellStyle name="Normal 2 2 2 10 3 2 2" xfId="9437"/>
    <cellStyle name="Normal 2 2 2 10 3 2 2 2" xfId="9438"/>
    <cellStyle name="Normal 2 2 2 10 3 2 3" xfId="9439"/>
    <cellStyle name="Normal 2 2 2 10 3 3" xfId="9440"/>
    <cellStyle name="Normal 2 2 2 10 3 3 2" xfId="9441"/>
    <cellStyle name="Normal 2 2 2 10 3 4" xfId="9442"/>
    <cellStyle name="Normal 2 2 2 10 4" xfId="9443"/>
    <cellStyle name="Normal 2 2 2 10 4 2" xfId="9444"/>
    <cellStyle name="Normal 2 2 2 10 4 2 2" xfId="9445"/>
    <cellStyle name="Normal 2 2 2 10 4 2 2 2" xfId="9446"/>
    <cellStyle name="Normal 2 2 2 10 4 2 3" xfId="9447"/>
    <cellStyle name="Normal 2 2 2 10 4 3" xfId="9448"/>
    <cellStyle name="Normal 2 2 2 10 4 3 2" xfId="9449"/>
    <cellStyle name="Normal 2 2 2 10 4 4" xfId="9450"/>
    <cellStyle name="Normal 2 2 2 10 5" xfId="9451"/>
    <cellStyle name="Normal 2 2 2 10 5 2" xfId="9452"/>
    <cellStyle name="Normal 2 2 2 10 5 2 2" xfId="9453"/>
    <cellStyle name="Normal 2 2 2 10 5 3" xfId="9454"/>
    <cellStyle name="Normal 2 2 2 10 6" xfId="9455"/>
    <cellStyle name="Normal 2 2 2 10 6 2" xfId="9456"/>
    <cellStyle name="Normal 2 2 2 10 7" xfId="9457"/>
    <cellStyle name="Normal 2 2 2 10 7 2" xfId="9458"/>
    <cellStyle name="Normal 2 2 2 10 8" xfId="9459"/>
    <cellStyle name="Normal 2 2 2 11" xfId="9460"/>
    <cellStyle name="Normal 2 2 2 11 2" xfId="9461"/>
    <cellStyle name="Normal 2 2 2 11 2 2" xfId="9462"/>
    <cellStyle name="Normal 2 2 2 11 2 2 2" xfId="9463"/>
    <cellStyle name="Normal 2 2 2 11 2 2 2 2" xfId="9464"/>
    <cellStyle name="Normal 2 2 2 11 2 2 3" xfId="9465"/>
    <cellStyle name="Normal 2 2 2 11 2 3" xfId="9466"/>
    <cellStyle name="Normal 2 2 2 11 2 3 2" xfId="9467"/>
    <cellStyle name="Normal 2 2 2 11 2 4" xfId="9468"/>
    <cellStyle name="Normal 2 2 2 11 3" xfId="9469"/>
    <cellStyle name="Normal 2 2 2 11 3 2" xfId="9470"/>
    <cellStyle name="Normal 2 2 2 11 3 2 2" xfId="9471"/>
    <cellStyle name="Normal 2 2 2 11 3 2 2 2" xfId="9472"/>
    <cellStyle name="Normal 2 2 2 11 3 2 3" xfId="9473"/>
    <cellStyle name="Normal 2 2 2 11 3 3" xfId="9474"/>
    <cellStyle name="Normal 2 2 2 11 3 3 2" xfId="9475"/>
    <cellStyle name="Normal 2 2 2 11 3 4" xfId="9476"/>
    <cellStyle name="Normal 2 2 2 11 4" xfId="9477"/>
    <cellStyle name="Normal 2 2 2 11 4 2" xfId="9478"/>
    <cellStyle name="Normal 2 2 2 11 4 2 2" xfId="9479"/>
    <cellStyle name="Normal 2 2 2 11 4 2 2 2" xfId="9480"/>
    <cellStyle name="Normal 2 2 2 11 4 2 3" xfId="9481"/>
    <cellStyle name="Normal 2 2 2 11 4 3" xfId="9482"/>
    <cellStyle name="Normal 2 2 2 11 4 3 2" xfId="9483"/>
    <cellStyle name="Normal 2 2 2 11 4 4" xfId="9484"/>
    <cellStyle name="Normal 2 2 2 11 5" xfId="9485"/>
    <cellStyle name="Normal 2 2 2 11 5 2" xfId="9486"/>
    <cellStyle name="Normal 2 2 2 11 5 2 2" xfId="9487"/>
    <cellStyle name="Normal 2 2 2 11 5 3" xfId="9488"/>
    <cellStyle name="Normal 2 2 2 11 6" xfId="9489"/>
    <cellStyle name="Normal 2 2 2 11 6 2" xfId="9490"/>
    <cellStyle name="Normal 2 2 2 11 7" xfId="9491"/>
    <cellStyle name="Normal 2 2 2 11 7 2" xfId="9492"/>
    <cellStyle name="Normal 2 2 2 11 8" xfId="9493"/>
    <cellStyle name="Normal 2 2 2 12" xfId="9494"/>
    <cellStyle name="Normal 2 2 2 12 2" xfId="9495"/>
    <cellStyle name="Normal 2 2 2 12 2 2" xfId="9496"/>
    <cellStyle name="Normal 2 2 2 12 2 2 2" xfId="9497"/>
    <cellStyle name="Normal 2 2 2 12 2 2 2 2" xfId="9498"/>
    <cellStyle name="Normal 2 2 2 12 2 2 3" xfId="9499"/>
    <cellStyle name="Normal 2 2 2 12 2 3" xfId="9500"/>
    <cellStyle name="Normal 2 2 2 12 2 3 2" xfId="9501"/>
    <cellStyle name="Normal 2 2 2 12 2 4" xfId="9502"/>
    <cellStyle name="Normal 2 2 2 12 3" xfId="9503"/>
    <cellStyle name="Normal 2 2 2 12 3 2" xfId="9504"/>
    <cellStyle name="Normal 2 2 2 12 3 2 2" xfId="9505"/>
    <cellStyle name="Normal 2 2 2 12 3 2 2 2" xfId="9506"/>
    <cellStyle name="Normal 2 2 2 12 3 2 3" xfId="9507"/>
    <cellStyle name="Normal 2 2 2 12 3 3" xfId="9508"/>
    <cellStyle name="Normal 2 2 2 12 3 3 2" xfId="9509"/>
    <cellStyle name="Normal 2 2 2 12 3 4" xfId="9510"/>
    <cellStyle name="Normal 2 2 2 12 4" xfId="9511"/>
    <cellStyle name="Normal 2 2 2 12 4 2" xfId="9512"/>
    <cellStyle name="Normal 2 2 2 12 4 2 2" xfId="9513"/>
    <cellStyle name="Normal 2 2 2 12 4 2 2 2" xfId="9514"/>
    <cellStyle name="Normal 2 2 2 12 4 2 3" xfId="9515"/>
    <cellStyle name="Normal 2 2 2 12 4 3" xfId="9516"/>
    <cellStyle name="Normal 2 2 2 12 4 3 2" xfId="9517"/>
    <cellStyle name="Normal 2 2 2 12 4 4" xfId="9518"/>
    <cellStyle name="Normal 2 2 2 12 5" xfId="9519"/>
    <cellStyle name="Normal 2 2 2 12 5 2" xfId="9520"/>
    <cellStyle name="Normal 2 2 2 12 5 2 2" xfId="9521"/>
    <cellStyle name="Normal 2 2 2 12 5 3" xfId="9522"/>
    <cellStyle name="Normal 2 2 2 12 6" xfId="9523"/>
    <cellStyle name="Normal 2 2 2 12 6 2" xfId="9524"/>
    <cellStyle name="Normal 2 2 2 12 7" xfId="9525"/>
    <cellStyle name="Normal 2 2 2 12 7 2" xfId="9526"/>
    <cellStyle name="Normal 2 2 2 12 8" xfId="9527"/>
    <cellStyle name="Normal 2 2 2 13" xfId="9528"/>
    <cellStyle name="Normal 2 2 2 13 2" xfId="9529"/>
    <cellStyle name="Normal 2 2 2 13 2 2" xfId="9530"/>
    <cellStyle name="Normal 2 2 2 13 2 2 2" xfId="9531"/>
    <cellStyle name="Normal 2 2 2 13 2 2 2 2" xfId="9532"/>
    <cellStyle name="Normal 2 2 2 13 2 2 3" xfId="9533"/>
    <cellStyle name="Normal 2 2 2 13 2 3" xfId="9534"/>
    <cellStyle name="Normal 2 2 2 13 2 3 2" xfId="9535"/>
    <cellStyle name="Normal 2 2 2 13 2 4" xfId="9536"/>
    <cellStyle name="Normal 2 2 2 13 3" xfId="9537"/>
    <cellStyle name="Normal 2 2 2 13 3 2" xfId="9538"/>
    <cellStyle name="Normal 2 2 2 13 3 2 2" xfId="9539"/>
    <cellStyle name="Normal 2 2 2 13 3 2 2 2" xfId="9540"/>
    <cellStyle name="Normal 2 2 2 13 3 2 3" xfId="9541"/>
    <cellStyle name="Normal 2 2 2 13 3 3" xfId="9542"/>
    <cellStyle name="Normal 2 2 2 13 3 3 2" xfId="9543"/>
    <cellStyle name="Normal 2 2 2 13 3 4" xfId="9544"/>
    <cellStyle name="Normal 2 2 2 13 4" xfId="9545"/>
    <cellStyle name="Normal 2 2 2 13 4 2" xfId="9546"/>
    <cellStyle name="Normal 2 2 2 13 4 2 2" xfId="9547"/>
    <cellStyle name="Normal 2 2 2 13 4 2 2 2" xfId="9548"/>
    <cellStyle name="Normal 2 2 2 13 4 2 3" xfId="9549"/>
    <cellStyle name="Normal 2 2 2 13 4 3" xfId="9550"/>
    <cellStyle name="Normal 2 2 2 13 4 3 2" xfId="9551"/>
    <cellStyle name="Normal 2 2 2 13 4 4" xfId="9552"/>
    <cellStyle name="Normal 2 2 2 13 5" xfId="9553"/>
    <cellStyle name="Normal 2 2 2 13 5 2" xfId="9554"/>
    <cellStyle name="Normal 2 2 2 13 5 2 2" xfId="9555"/>
    <cellStyle name="Normal 2 2 2 13 5 3" xfId="9556"/>
    <cellStyle name="Normal 2 2 2 13 6" xfId="9557"/>
    <cellStyle name="Normal 2 2 2 13 6 2" xfId="9558"/>
    <cellStyle name="Normal 2 2 2 13 7" xfId="9559"/>
    <cellStyle name="Normal 2 2 2 13 7 2" xfId="9560"/>
    <cellStyle name="Normal 2 2 2 13 8" xfId="9561"/>
    <cellStyle name="Normal 2 2 2 14" xfId="9562"/>
    <cellStyle name="Normal 2 2 2 14 2" xfId="9563"/>
    <cellStyle name="Normal 2 2 2 14 2 2" xfId="9564"/>
    <cellStyle name="Normal 2 2 2 14 2 2 2" xfId="9565"/>
    <cellStyle name="Normal 2 2 2 14 2 2 2 2" xfId="9566"/>
    <cellStyle name="Normal 2 2 2 14 2 2 3" xfId="9567"/>
    <cellStyle name="Normal 2 2 2 14 2 3" xfId="9568"/>
    <cellStyle name="Normal 2 2 2 14 2 3 2" xfId="9569"/>
    <cellStyle name="Normal 2 2 2 14 2 4" xfId="9570"/>
    <cellStyle name="Normal 2 2 2 14 3" xfId="9571"/>
    <cellStyle name="Normal 2 2 2 14 3 2" xfId="9572"/>
    <cellStyle name="Normal 2 2 2 14 3 2 2" xfId="9573"/>
    <cellStyle name="Normal 2 2 2 14 3 2 2 2" xfId="9574"/>
    <cellStyle name="Normal 2 2 2 14 3 2 3" xfId="9575"/>
    <cellStyle name="Normal 2 2 2 14 3 3" xfId="9576"/>
    <cellStyle name="Normal 2 2 2 14 3 3 2" xfId="9577"/>
    <cellStyle name="Normal 2 2 2 14 3 4" xfId="9578"/>
    <cellStyle name="Normal 2 2 2 14 4" xfId="9579"/>
    <cellStyle name="Normal 2 2 2 14 4 2" xfId="9580"/>
    <cellStyle name="Normal 2 2 2 14 4 2 2" xfId="9581"/>
    <cellStyle name="Normal 2 2 2 14 4 2 2 2" xfId="9582"/>
    <cellStyle name="Normal 2 2 2 14 4 2 3" xfId="9583"/>
    <cellStyle name="Normal 2 2 2 14 4 3" xfId="9584"/>
    <cellStyle name="Normal 2 2 2 14 4 3 2" xfId="9585"/>
    <cellStyle name="Normal 2 2 2 14 4 4" xfId="9586"/>
    <cellStyle name="Normal 2 2 2 14 5" xfId="9587"/>
    <cellStyle name="Normal 2 2 2 14 5 2" xfId="9588"/>
    <cellStyle name="Normal 2 2 2 14 5 2 2" xfId="9589"/>
    <cellStyle name="Normal 2 2 2 14 5 3" xfId="9590"/>
    <cellStyle name="Normal 2 2 2 14 6" xfId="9591"/>
    <cellStyle name="Normal 2 2 2 14 6 2" xfId="9592"/>
    <cellStyle name="Normal 2 2 2 14 7" xfId="9593"/>
    <cellStyle name="Normal 2 2 2 14 7 2" xfId="9594"/>
    <cellStyle name="Normal 2 2 2 14 8" xfId="9595"/>
    <cellStyle name="Normal 2 2 2 15" xfId="9596"/>
    <cellStyle name="Normal 2 2 2 15 2" xfId="9597"/>
    <cellStyle name="Normal 2 2 2 15 2 2" xfId="9598"/>
    <cellStyle name="Normal 2 2 2 15 2 2 2" xfId="9599"/>
    <cellStyle name="Normal 2 2 2 15 2 2 2 2" xfId="9600"/>
    <cellStyle name="Normal 2 2 2 15 2 2 3" xfId="9601"/>
    <cellStyle name="Normal 2 2 2 15 2 3" xfId="9602"/>
    <cellStyle name="Normal 2 2 2 15 2 3 2" xfId="9603"/>
    <cellStyle name="Normal 2 2 2 15 2 4" xfId="9604"/>
    <cellStyle name="Normal 2 2 2 15 3" xfId="9605"/>
    <cellStyle name="Normal 2 2 2 15 3 2" xfId="9606"/>
    <cellStyle name="Normal 2 2 2 15 3 2 2" xfId="9607"/>
    <cellStyle name="Normal 2 2 2 15 3 2 2 2" xfId="9608"/>
    <cellStyle name="Normal 2 2 2 15 3 2 3" xfId="9609"/>
    <cellStyle name="Normal 2 2 2 15 3 3" xfId="9610"/>
    <cellStyle name="Normal 2 2 2 15 3 3 2" xfId="9611"/>
    <cellStyle name="Normal 2 2 2 15 3 4" xfId="9612"/>
    <cellStyle name="Normal 2 2 2 15 4" xfId="9613"/>
    <cellStyle name="Normal 2 2 2 15 4 2" xfId="9614"/>
    <cellStyle name="Normal 2 2 2 15 4 2 2" xfId="9615"/>
    <cellStyle name="Normal 2 2 2 15 4 2 2 2" xfId="9616"/>
    <cellStyle name="Normal 2 2 2 15 4 2 3" xfId="9617"/>
    <cellStyle name="Normal 2 2 2 15 4 3" xfId="9618"/>
    <cellStyle name="Normal 2 2 2 15 4 3 2" xfId="9619"/>
    <cellStyle name="Normal 2 2 2 15 4 4" xfId="9620"/>
    <cellStyle name="Normal 2 2 2 15 5" xfId="9621"/>
    <cellStyle name="Normal 2 2 2 15 5 2" xfId="9622"/>
    <cellStyle name="Normal 2 2 2 15 5 2 2" xfId="9623"/>
    <cellStyle name="Normal 2 2 2 15 5 3" xfId="9624"/>
    <cellStyle name="Normal 2 2 2 15 6" xfId="9625"/>
    <cellStyle name="Normal 2 2 2 15 6 2" xfId="9626"/>
    <cellStyle name="Normal 2 2 2 15 7" xfId="9627"/>
    <cellStyle name="Normal 2 2 2 15 7 2" xfId="9628"/>
    <cellStyle name="Normal 2 2 2 15 8" xfId="9629"/>
    <cellStyle name="Normal 2 2 2 16" xfId="9630"/>
    <cellStyle name="Normal 2 2 2 16 2" xfId="9631"/>
    <cellStyle name="Normal 2 2 2 16 2 2" xfId="9632"/>
    <cellStyle name="Normal 2 2 2 16 2 2 2" xfId="9633"/>
    <cellStyle name="Normal 2 2 2 16 2 2 2 2" xfId="9634"/>
    <cellStyle name="Normal 2 2 2 16 2 2 3" xfId="9635"/>
    <cellStyle name="Normal 2 2 2 16 2 3" xfId="9636"/>
    <cellStyle name="Normal 2 2 2 16 2 3 2" xfId="9637"/>
    <cellStyle name="Normal 2 2 2 16 2 4" xfId="9638"/>
    <cellStyle name="Normal 2 2 2 16 3" xfId="9639"/>
    <cellStyle name="Normal 2 2 2 16 3 2" xfId="9640"/>
    <cellStyle name="Normal 2 2 2 16 3 2 2" xfId="9641"/>
    <cellStyle name="Normal 2 2 2 16 3 2 2 2" xfId="9642"/>
    <cellStyle name="Normal 2 2 2 16 3 2 3" xfId="9643"/>
    <cellStyle name="Normal 2 2 2 16 3 3" xfId="9644"/>
    <cellStyle name="Normal 2 2 2 16 3 3 2" xfId="9645"/>
    <cellStyle name="Normal 2 2 2 16 3 4" xfId="9646"/>
    <cellStyle name="Normal 2 2 2 16 4" xfId="9647"/>
    <cellStyle name="Normal 2 2 2 16 4 2" xfId="9648"/>
    <cellStyle name="Normal 2 2 2 16 4 2 2" xfId="9649"/>
    <cellStyle name="Normal 2 2 2 16 4 2 2 2" xfId="9650"/>
    <cellStyle name="Normal 2 2 2 16 4 2 3" xfId="9651"/>
    <cellStyle name="Normal 2 2 2 16 4 3" xfId="9652"/>
    <cellStyle name="Normal 2 2 2 16 4 3 2" xfId="9653"/>
    <cellStyle name="Normal 2 2 2 16 4 4" xfId="9654"/>
    <cellStyle name="Normal 2 2 2 16 5" xfId="9655"/>
    <cellStyle name="Normal 2 2 2 16 5 2" xfId="9656"/>
    <cellStyle name="Normal 2 2 2 16 5 2 2" xfId="9657"/>
    <cellStyle name="Normal 2 2 2 16 5 3" xfId="9658"/>
    <cellStyle name="Normal 2 2 2 16 6" xfId="9659"/>
    <cellStyle name="Normal 2 2 2 16 6 2" xfId="9660"/>
    <cellStyle name="Normal 2 2 2 16 7" xfId="9661"/>
    <cellStyle name="Normal 2 2 2 16 7 2" xfId="9662"/>
    <cellStyle name="Normal 2 2 2 16 8" xfId="9663"/>
    <cellStyle name="Normal 2 2 2 17" xfId="9664"/>
    <cellStyle name="Normal 2 2 2 17 2" xfId="9665"/>
    <cellStyle name="Normal 2 2 2 17 2 2" xfId="9666"/>
    <cellStyle name="Normal 2 2 2 17 2 2 2" xfId="9667"/>
    <cellStyle name="Normal 2 2 2 17 2 2 2 2" xfId="9668"/>
    <cellStyle name="Normal 2 2 2 17 2 2 3" xfId="9669"/>
    <cellStyle name="Normal 2 2 2 17 2 3" xfId="9670"/>
    <cellStyle name="Normal 2 2 2 17 2 3 2" xfId="9671"/>
    <cellStyle name="Normal 2 2 2 17 2 4" xfId="9672"/>
    <cellStyle name="Normal 2 2 2 17 3" xfId="9673"/>
    <cellStyle name="Normal 2 2 2 17 3 2" xfId="9674"/>
    <cellStyle name="Normal 2 2 2 17 3 2 2" xfId="9675"/>
    <cellStyle name="Normal 2 2 2 17 3 2 2 2" xfId="9676"/>
    <cellStyle name="Normal 2 2 2 17 3 2 3" xfId="9677"/>
    <cellStyle name="Normal 2 2 2 17 3 3" xfId="9678"/>
    <cellStyle name="Normal 2 2 2 17 3 3 2" xfId="9679"/>
    <cellStyle name="Normal 2 2 2 17 3 4" xfId="9680"/>
    <cellStyle name="Normal 2 2 2 17 4" xfId="9681"/>
    <cellStyle name="Normal 2 2 2 17 4 2" xfId="9682"/>
    <cellStyle name="Normal 2 2 2 17 4 2 2" xfId="9683"/>
    <cellStyle name="Normal 2 2 2 17 4 2 2 2" xfId="9684"/>
    <cellStyle name="Normal 2 2 2 17 4 2 3" xfId="9685"/>
    <cellStyle name="Normal 2 2 2 17 4 3" xfId="9686"/>
    <cellStyle name="Normal 2 2 2 17 4 3 2" xfId="9687"/>
    <cellStyle name="Normal 2 2 2 17 4 4" xfId="9688"/>
    <cellStyle name="Normal 2 2 2 17 5" xfId="9689"/>
    <cellStyle name="Normal 2 2 2 17 5 2" xfId="9690"/>
    <cellStyle name="Normal 2 2 2 17 5 2 2" xfId="9691"/>
    <cellStyle name="Normal 2 2 2 17 5 3" xfId="9692"/>
    <cellStyle name="Normal 2 2 2 17 6" xfId="9693"/>
    <cellStyle name="Normal 2 2 2 17 6 2" xfId="9694"/>
    <cellStyle name="Normal 2 2 2 17 7" xfId="9695"/>
    <cellStyle name="Normal 2 2 2 17 7 2" xfId="9696"/>
    <cellStyle name="Normal 2 2 2 17 8" xfId="9697"/>
    <cellStyle name="Normal 2 2 2 18" xfId="9698"/>
    <cellStyle name="Normal 2 2 2 18 2" xfId="9699"/>
    <cellStyle name="Normal 2 2 2 18 2 2" xfId="9700"/>
    <cellStyle name="Normal 2 2 2 18 2 2 2" xfId="9701"/>
    <cellStyle name="Normal 2 2 2 18 2 2 2 2" xfId="9702"/>
    <cellStyle name="Normal 2 2 2 18 2 2 3" xfId="9703"/>
    <cellStyle name="Normal 2 2 2 18 2 3" xfId="9704"/>
    <cellStyle name="Normal 2 2 2 18 2 3 2" xfId="9705"/>
    <cellStyle name="Normal 2 2 2 18 2 4" xfId="9706"/>
    <cellStyle name="Normal 2 2 2 18 3" xfId="9707"/>
    <cellStyle name="Normal 2 2 2 18 3 2" xfId="9708"/>
    <cellStyle name="Normal 2 2 2 18 3 2 2" xfId="9709"/>
    <cellStyle name="Normal 2 2 2 18 3 2 2 2" xfId="9710"/>
    <cellStyle name="Normal 2 2 2 18 3 2 3" xfId="9711"/>
    <cellStyle name="Normal 2 2 2 18 3 3" xfId="9712"/>
    <cellStyle name="Normal 2 2 2 18 3 3 2" xfId="9713"/>
    <cellStyle name="Normal 2 2 2 18 3 4" xfId="9714"/>
    <cellStyle name="Normal 2 2 2 18 4" xfId="9715"/>
    <cellStyle name="Normal 2 2 2 18 4 2" xfId="9716"/>
    <cellStyle name="Normal 2 2 2 18 4 2 2" xfId="9717"/>
    <cellStyle name="Normal 2 2 2 18 4 2 2 2" xfId="9718"/>
    <cellStyle name="Normal 2 2 2 18 4 2 3" xfId="9719"/>
    <cellStyle name="Normal 2 2 2 18 4 3" xfId="9720"/>
    <cellStyle name="Normal 2 2 2 18 4 3 2" xfId="9721"/>
    <cellStyle name="Normal 2 2 2 18 4 4" xfId="9722"/>
    <cellStyle name="Normal 2 2 2 18 5" xfId="9723"/>
    <cellStyle name="Normal 2 2 2 18 5 2" xfId="9724"/>
    <cellStyle name="Normal 2 2 2 18 5 2 2" xfId="9725"/>
    <cellStyle name="Normal 2 2 2 18 5 3" xfId="9726"/>
    <cellStyle name="Normal 2 2 2 18 6" xfId="9727"/>
    <cellStyle name="Normal 2 2 2 18 6 2" xfId="9728"/>
    <cellStyle name="Normal 2 2 2 18 7" xfId="9729"/>
    <cellStyle name="Normal 2 2 2 18 7 2" xfId="9730"/>
    <cellStyle name="Normal 2 2 2 18 8" xfId="9731"/>
    <cellStyle name="Normal 2 2 2 19" xfId="9732"/>
    <cellStyle name="Normal 2 2 2 19 2" xfId="9733"/>
    <cellStyle name="Normal 2 2 2 19 2 2" xfId="9734"/>
    <cellStyle name="Normal 2 2 2 19 2 2 2" xfId="9735"/>
    <cellStyle name="Normal 2 2 2 19 2 2 2 2" xfId="9736"/>
    <cellStyle name="Normal 2 2 2 19 2 2 3" xfId="9737"/>
    <cellStyle name="Normal 2 2 2 19 2 3" xfId="9738"/>
    <cellStyle name="Normal 2 2 2 19 2 3 2" xfId="9739"/>
    <cellStyle name="Normal 2 2 2 19 2 4" xfId="9740"/>
    <cellStyle name="Normal 2 2 2 19 3" xfId="9741"/>
    <cellStyle name="Normal 2 2 2 19 3 2" xfId="9742"/>
    <cellStyle name="Normal 2 2 2 19 3 2 2" xfId="9743"/>
    <cellStyle name="Normal 2 2 2 19 3 2 2 2" xfId="9744"/>
    <cellStyle name="Normal 2 2 2 19 3 2 3" xfId="9745"/>
    <cellStyle name="Normal 2 2 2 19 3 3" xfId="9746"/>
    <cellStyle name="Normal 2 2 2 19 3 3 2" xfId="9747"/>
    <cellStyle name="Normal 2 2 2 19 3 4" xfId="9748"/>
    <cellStyle name="Normal 2 2 2 19 4" xfId="9749"/>
    <cellStyle name="Normal 2 2 2 19 4 2" xfId="9750"/>
    <cellStyle name="Normal 2 2 2 19 4 2 2" xfId="9751"/>
    <cellStyle name="Normal 2 2 2 19 4 2 2 2" xfId="9752"/>
    <cellStyle name="Normal 2 2 2 19 4 2 3" xfId="9753"/>
    <cellStyle name="Normal 2 2 2 19 4 3" xfId="9754"/>
    <cellStyle name="Normal 2 2 2 19 4 3 2" xfId="9755"/>
    <cellStyle name="Normal 2 2 2 19 4 4" xfId="9756"/>
    <cellStyle name="Normal 2 2 2 19 5" xfId="9757"/>
    <cellStyle name="Normal 2 2 2 19 5 2" xfId="9758"/>
    <cellStyle name="Normal 2 2 2 19 5 2 2" xfId="9759"/>
    <cellStyle name="Normal 2 2 2 19 5 3" xfId="9760"/>
    <cellStyle name="Normal 2 2 2 19 6" xfId="9761"/>
    <cellStyle name="Normal 2 2 2 19 6 2" xfId="9762"/>
    <cellStyle name="Normal 2 2 2 19 7" xfId="9763"/>
    <cellStyle name="Normal 2 2 2 19 7 2" xfId="9764"/>
    <cellStyle name="Normal 2 2 2 19 8" xfId="9765"/>
    <cellStyle name="Normal 2 2 2 2" xfId="9766"/>
    <cellStyle name="Normal 2 2 2 2 2" xfId="9767"/>
    <cellStyle name="Normal 2 2 2 2 2 2" xfId="9768"/>
    <cellStyle name="Normal 2 2 2 2 2 2 2" xfId="9769"/>
    <cellStyle name="Normal 2 2 2 2 2 2 2 2" xfId="9770"/>
    <cellStyle name="Normal 2 2 2 2 2 2 3" xfId="9771"/>
    <cellStyle name="Normal 2 2 2 2 2 3" xfId="9772"/>
    <cellStyle name="Normal 2 2 2 2 2 3 2" xfId="9773"/>
    <cellStyle name="Normal 2 2 2 2 2 4" xfId="9774"/>
    <cellStyle name="Normal 2 2 2 2 3" xfId="9775"/>
    <cellStyle name="Normal 2 2 2 2 3 2" xfId="9776"/>
    <cellStyle name="Normal 2 2 2 2 3 2 2" xfId="9777"/>
    <cellStyle name="Normal 2 2 2 2 3 2 2 2" xfId="9778"/>
    <cellStyle name="Normal 2 2 2 2 3 2 3" xfId="9779"/>
    <cellStyle name="Normal 2 2 2 2 3 3" xfId="9780"/>
    <cellStyle name="Normal 2 2 2 2 3 3 2" xfId="9781"/>
    <cellStyle name="Normal 2 2 2 2 3 4" xfId="9782"/>
    <cellStyle name="Normal 2 2 2 2 4" xfId="9783"/>
    <cellStyle name="Normal 2 2 2 2 4 2" xfId="9784"/>
    <cellStyle name="Normal 2 2 2 2 4 2 2" xfId="9785"/>
    <cellStyle name="Normal 2 2 2 2 4 2 2 2" xfId="9786"/>
    <cellStyle name="Normal 2 2 2 2 4 2 3" xfId="9787"/>
    <cellStyle name="Normal 2 2 2 2 4 3" xfId="9788"/>
    <cellStyle name="Normal 2 2 2 2 4 3 2" xfId="9789"/>
    <cellStyle name="Normal 2 2 2 2 4 4" xfId="9790"/>
    <cellStyle name="Normal 2 2 2 2 5" xfId="9791"/>
    <cellStyle name="Normal 2 2 2 2 5 2" xfId="9792"/>
    <cellStyle name="Normal 2 2 2 2 5 2 2" xfId="9793"/>
    <cellStyle name="Normal 2 2 2 2 5 3" xfId="9794"/>
    <cellStyle name="Normal 2 2 2 2 6" xfId="9795"/>
    <cellStyle name="Normal 2 2 2 2 6 2" xfId="9796"/>
    <cellStyle name="Normal 2 2 2 2 7" xfId="9797"/>
    <cellStyle name="Normal 2 2 2 2 7 2" xfId="9798"/>
    <cellStyle name="Normal 2 2 2 2 8" xfId="9799"/>
    <cellStyle name="Normal 2 2 2 20" xfId="9800"/>
    <cellStyle name="Normal 2 2 2 20 2" xfId="9801"/>
    <cellStyle name="Normal 2 2 2 20 2 2" xfId="9802"/>
    <cellStyle name="Normal 2 2 2 20 2 2 2" xfId="9803"/>
    <cellStyle name="Normal 2 2 2 20 2 2 2 2" xfId="9804"/>
    <cellStyle name="Normal 2 2 2 20 2 2 3" xfId="9805"/>
    <cellStyle name="Normal 2 2 2 20 2 3" xfId="9806"/>
    <cellStyle name="Normal 2 2 2 20 2 3 2" xfId="9807"/>
    <cellStyle name="Normal 2 2 2 20 2 4" xfId="9808"/>
    <cellStyle name="Normal 2 2 2 20 3" xfId="9809"/>
    <cellStyle name="Normal 2 2 2 20 3 2" xfId="9810"/>
    <cellStyle name="Normal 2 2 2 20 3 2 2" xfId="9811"/>
    <cellStyle name="Normal 2 2 2 20 3 2 2 2" xfId="9812"/>
    <cellStyle name="Normal 2 2 2 20 3 2 3" xfId="9813"/>
    <cellStyle name="Normal 2 2 2 20 3 3" xfId="9814"/>
    <cellStyle name="Normal 2 2 2 20 3 3 2" xfId="9815"/>
    <cellStyle name="Normal 2 2 2 20 3 4" xfId="9816"/>
    <cellStyle name="Normal 2 2 2 20 4" xfId="9817"/>
    <cellStyle name="Normal 2 2 2 20 4 2" xfId="9818"/>
    <cellStyle name="Normal 2 2 2 20 4 2 2" xfId="9819"/>
    <cellStyle name="Normal 2 2 2 20 4 2 2 2" xfId="9820"/>
    <cellStyle name="Normal 2 2 2 20 4 2 3" xfId="9821"/>
    <cellStyle name="Normal 2 2 2 20 4 3" xfId="9822"/>
    <cellStyle name="Normal 2 2 2 20 4 3 2" xfId="9823"/>
    <cellStyle name="Normal 2 2 2 20 4 4" xfId="9824"/>
    <cellStyle name="Normal 2 2 2 20 5" xfId="9825"/>
    <cellStyle name="Normal 2 2 2 20 5 2" xfId="9826"/>
    <cellStyle name="Normal 2 2 2 20 5 2 2" xfId="9827"/>
    <cellStyle name="Normal 2 2 2 20 5 3" xfId="9828"/>
    <cellStyle name="Normal 2 2 2 20 6" xfId="9829"/>
    <cellStyle name="Normal 2 2 2 20 6 2" xfId="9830"/>
    <cellStyle name="Normal 2 2 2 20 7" xfId="9831"/>
    <cellStyle name="Normal 2 2 2 20 7 2" xfId="9832"/>
    <cellStyle name="Normal 2 2 2 20 8" xfId="9833"/>
    <cellStyle name="Normal 2 2 2 21" xfId="9834"/>
    <cellStyle name="Normal 2 2 2 21 2" xfId="9835"/>
    <cellStyle name="Normal 2 2 2 21 2 2" xfId="9836"/>
    <cellStyle name="Normal 2 2 2 21 2 2 2" xfId="9837"/>
    <cellStyle name="Normal 2 2 2 21 2 2 2 2" xfId="9838"/>
    <cellStyle name="Normal 2 2 2 21 2 2 3" xfId="9839"/>
    <cellStyle name="Normal 2 2 2 21 2 3" xfId="9840"/>
    <cellStyle name="Normal 2 2 2 21 2 3 2" xfId="9841"/>
    <cellStyle name="Normal 2 2 2 21 2 4" xfId="9842"/>
    <cellStyle name="Normal 2 2 2 21 3" xfId="9843"/>
    <cellStyle name="Normal 2 2 2 21 3 2" xfId="9844"/>
    <cellStyle name="Normal 2 2 2 21 3 2 2" xfId="9845"/>
    <cellStyle name="Normal 2 2 2 21 3 2 2 2" xfId="9846"/>
    <cellStyle name="Normal 2 2 2 21 3 2 3" xfId="9847"/>
    <cellStyle name="Normal 2 2 2 21 3 3" xfId="9848"/>
    <cellStyle name="Normal 2 2 2 21 3 3 2" xfId="9849"/>
    <cellStyle name="Normal 2 2 2 21 3 4" xfId="9850"/>
    <cellStyle name="Normal 2 2 2 21 4" xfId="9851"/>
    <cellStyle name="Normal 2 2 2 21 4 2" xfId="9852"/>
    <cellStyle name="Normal 2 2 2 21 4 2 2" xfId="9853"/>
    <cellStyle name="Normal 2 2 2 21 4 2 2 2" xfId="9854"/>
    <cellStyle name="Normal 2 2 2 21 4 2 3" xfId="9855"/>
    <cellStyle name="Normal 2 2 2 21 4 3" xfId="9856"/>
    <cellStyle name="Normal 2 2 2 21 4 3 2" xfId="9857"/>
    <cellStyle name="Normal 2 2 2 21 4 4" xfId="9858"/>
    <cellStyle name="Normal 2 2 2 21 5" xfId="9859"/>
    <cellStyle name="Normal 2 2 2 21 5 2" xfId="9860"/>
    <cellStyle name="Normal 2 2 2 21 5 2 2" xfId="9861"/>
    <cellStyle name="Normal 2 2 2 21 5 3" xfId="9862"/>
    <cellStyle name="Normal 2 2 2 21 6" xfId="9863"/>
    <cellStyle name="Normal 2 2 2 21 6 2" xfId="9864"/>
    <cellStyle name="Normal 2 2 2 21 7" xfId="9865"/>
    <cellStyle name="Normal 2 2 2 21 7 2" xfId="9866"/>
    <cellStyle name="Normal 2 2 2 21 8" xfId="9867"/>
    <cellStyle name="Normal 2 2 2 22" xfId="9868"/>
    <cellStyle name="Normal 2 2 2 22 2" xfId="9869"/>
    <cellStyle name="Normal 2 2 2 22 2 2" xfId="9870"/>
    <cellStyle name="Normal 2 2 2 22 2 2 2" xfId="9871"/>
    <cellStyle name="Normal 2 2 2 22 2 2 2 2" xfId="9872"/>
    <cellStyle name="Normal 2 2 2 22 2 2 3" xfId="9873"/>
    <cellStyle name="Normal 2 2 2 22 2 3" xfId="9874"/>
    <cellStyle name="Normal 2 2 2 22 2 3 2" xfId="9875"/>
    <cellStyle name="Normal 2 2 2 22 2 4" xfId="9876"/>
    <cellStyle name="Normal 2 2 2 22 3" xfId="9877"/>
    <cellStyle name="Normal 2 2 2 22 3 2" xfId="9878"/>
    <cellStyle name="Normal 2 2 2 22 3 2 2" xfId="9879"/>
    <cellStyle name="Normal 2 2 2 22 3 2 2 2" xfId="9880"/>
    <cellStyle name="Normal 2 2 2 22 3 2 3" xfId="9881"/>
    <cellStyle name="Normal 2 2 2 22 3 3" xfId="9882"/>
    <cellStyle name="Normal 2 2 2 22 3 3 2" xfId="9883"/>
    <cellStyle name="Normal 2 2 2 22 3 4" xfId="9884"/>
    <cellStyle name="Normal 2 2 2 22 4" xfId="9885"/>
    <cellStyle name="Normal 2 2 2 22 4 2" xfId="9886"/>
    <cellStyle name="Normal 2 2 2 22 4 2 2" xfId="9887"/>
    <cellStyle name="Normal 2 2 2 22 4 2 2 2" xfId="9888"/>
    <cellStyle name="Normal 2 2 2 22 4 2 3" xfId="9889"/>
    <cellStyle name="Normal 2 2 2 22 4 3" xfId="9890"/>
    <cellStyle name="Normal 2 2 2 22 4 3 2" xfId="9891"/>
    <cellStyle name="Normal 2 2 2 22 4 4" xfId="9892"/>
    <cellStyle name="Normal 2 2 2 22 5" xfId="9893"/>
    <cellStyle name="Normal 2 2 2 22 5 2" xfId="9894"/>
    <cellStyle name="Normal 2 2 2 22 5 2 2" xfId="9895"/>
    <cellStyle name="Normal 2 2 2 22 5 3" xfId="9896"/>
    <cellStyle name="Normal 2 2 2 22 6" xfId="9897"/>
    <cellStyle name="Normal 2 2 2 22 6 2" xfId="9898"/>
    <cellStyle name="Normal 2 2 2 22 7" xfId="9899"/>
    <cellStyle name="Normal 2 2 2 22 7 2" xfId="9900"/>
    <cellStyle name="Normal 2 2 2 22 8" xfId="9901"/>
    <cellStyle name="Normal 2 2 2 23" xfId="9902"/>
    <cellStyle name="Normal 2 2 2 23 2" xfId="9903"/>
    <cellStyle name="Normal 2 2 2 23 2 2" xfId="9904"/>
    <cellStyle name="Normal 2 2 2 23 2 2 2" xfId="9905"/>
    <cellStyle name="Normal 2 2 2 23 2 2 2 2" xfId="9906"/>
    <cellStyle name="Normal 2 2 2 23 2 2 3" xfId="9907"/>
    <cellStyle name="Normal 2 2 2 23 2 3" xfId="9908"/>
    <cellStyle name="Normal 2 2 2 23 2 3 2" xfId="9909"/>
    <cellStyle name="Normal 2 2 2 23 2 4" xfId="9910"/>
    <cellStyle name="Normal 2 2 2 23 3" xfId="9911"/>
    <cellStyle name="Normal 2 2 2 23 3 2" xfId="9912"/>
    <cellStyle name="Normal 2 2 2 23 3 2 2" xfId="9913"/>
    <cellStyle name="Normal 2 2 2 23 3 2 2 2" xfId="9914"/>
    <cellStyle name="Normal 2 2 2 23 3 2 3" xfId="9915"/>
    <cellStyle name="Normal 2 2 2 23 3 3" xfId="9916"/>
    <cellStyle name="Normal 2 2 2 23 3 3 2" xfId="9917"/>
    <cellStyle name="Normal 2 2 2 23 3 4" xfId="9918"/>
    <cellStyle name="Normal 2 2 2 23 4" xfId="9919"/>
    <cellStyle name="Normal 2 2 2 23 4 2" xfId="9920"/>
    <cellStyle name="Normal 2 2 2 23 4 2 2" xfId="9921"/>
    <cellStyle name="Normal 2 2 2 23 4 2 2 2" xfId="9922"/>
    <cellStyle name="Normal 2 2 2 23 4 2 3" xfId="9923"/>
    <cellStyle name="Normal 2 2 2 23 4 3" xfId="9924"/>
    <cellStyle name="Normal 2 2 2 23 4 3 2" xfId="9925"/>
    <cellStyle name="Normal 2 2 2 23 4 4" xfId="9926"/>
    <cellStyle name="Normal 2 2 2 23 5" xfId="9927"/>
    <cellStyle name="Normal 2 2 2 23 5 2" xfId="9928"/>
    <cellStyle name="Normal 2 2 2 23 5 2 2" xfId="9929"/>
    <cellStyle name="Normal 2 2 2 23 5 3" xfId="9930"/>
    <cellStyle name="Normal 2 2 2 23 6" xfId="9931"/>
    <cellStyle name="Normal 2 2 2 23 6 2" xfId="9932"/>
    <cellStyle name="Normal 2 2 2 23 7" xfId="9933"/>
    <cellStyle name="Normal 2 2 2 23 7 2" xfId="9934"/>
    <cellStyle name="Normal 2 2 2 23 8" xfId="9935"/>
    <cellStyle name="Normal 2 2 2 24" xfId="9936"/>
    <cellStyle name="Normal 2 2 2 24 2" xfId="9937"/>
    <cellStyle name="Normal 2 2 2 24 2 2" xfId="9938"/>
    <cellStyle name="Normal 2 2 2 24 2 2 2" xfId="9939"/>
    <cellStyle name="Normal 2 2 2 24 2 2 2 2" xfId="9940"/>
    <cellStyle name="Normal 2 2 2 24 2 2 3" xfId="9941"/>
    <cellStyle name="Normal 2 2 2 24 2 3" xfId="9942"/>
    <cellStyle name="Normal 2 2 2 24 2 3 2" xfId="9943"/>
    <cellStyle name="Normal 2 2 2 24 2 4" xfId="9944"/>
    <cellStyle name="Normal 2 2 2 24 3" xfId="9945"/>
    <cellStyle name="Normal 2 2 2 24 3 2" xfId="9946"/>
    <cellStyle name="Normal 2 2 2 24 3 2 2" xfId="9947"/>
    <cellStyle name="Normal 2 2 2 24 3 2 2 2" xfId="9948"/>
    <cellStyle name="Normal 2 2 2 24 3 2 3" xfId="9949"/>
    <cellStyle name="Normal 2 2 2 24 3 3" xfId="9950"/>
    <cellStyle name="Normal 2 2 2 24 3 3 2" xfId="9951"/>
    <cellStyle name="Normal 2 2 2 24 3 4" xfId="9952"/>
    <cellStyle name="Normal 2 2 2 24 4" xfId="9953"/>
    <cellStyle name="Normal 2 2 2 24 4 2" xfId="9954"/>
    <cellStyle name="Normal 2 2 2 24 4 2 2" xfId="9955"/>
    <cellStyle name="Normal 2 2 2 24 4 2 2 2" xfId="9956"/>
    <cellStyle name="Normal 2 2 2 24 4 2 3" xfId="9957"/>
    <cellStyle name="Normal 2 2 2 24 4 3" xfId="9958"/>
    <cellStyle name="Normal 2 2 2 24 4 3 2" xfId="9959"/>
    <cellStyle name="Normal 2 2 2 24 4 4" xfId="9960"/>
    <cellStyle name="Normal 2 2 2 24 5" xfId="9961"/>
    <cellStyle name="Normal 2 2 2 24 5 2" xfId="9962"/>
    <cellStyle name="Normal 2 2 2 24 5 2 2" xfId="9963"/>
    <cellStyle name="Normal 2 2 2 24 5 3" xfId="9964"/>
    <cellStyle name="Normal 2 2 2 24 6" xfId="9965"/>
    <cellStyle name="Normal 2 2 2 24 6 2" xfId="9966"/>
    <cellStyle name="Normal 2 2 2 24 7" xfId="9967"/>
    <cellStyle name="Normal 2 2 2 24 7 2" xfId="9968"/>
    <cellStyle name="Normal 2 2 2 24 8" xfId="9969"/>
    <cellStyle name="Normal 2 2 2 25" xfId="9970"/>
    <cellStyle name="Normal 2 2 2 25 2" xfId="9971"/>
    <cellStyle name="Normal 2 2 2 25 2 2" xfId="9972"/>
    <cellStyle name="Normal 2 2 2 25 2 2 2" xfId="9973"/>
    <cellStyle name="Normal 2 2 2 25 2 2 2 2" xfId="9974"/>
    <cellStyle name="Normal 2 2 2 25 2 2 3" xfId="9975"/>
    <cellStyle name="Normal 2 2 2 25 2 3" xfId="9976"/>
    <cellStyle name="Normal 2 2 2 25 2 3 2" xfId="9977"/>
    <cellStyle name="Normal 2 2 2 25 2 4" xfId="9978"/>
    <cellStyle name="Normal 2 2 2 25 3" xfId="9979"/>
    <cellStyle name="Normal 2 2 2 25 3 2" xfId="9980"/>
    <cellStyle name="Normal 2 2 2 25 3 2 2" xfId="9981"/>
    <cellStyle name="Normal 2 2 2 25 3 2 2 2" xfId="9982"/>
    <cellStyle name="Normal 2 2 2 25 3 2 3" xfId="9983"/>
    <cellStyle name="Normal 2 2 2 25 3 3" xfId="9984"/>
    <cellStyle name="Normal 2 2 2 25 3 3 2" xfId="9985"/>
    <cellStyle name="Normal 2 2 2 25 3 4" xfId="9986"/>
    <cellStyle name="Normal 2 2 2 25 4" xfId="9987"/>
    <cellStyle name="Normal 2 2 2 25 4 2" xfId="9988"/>
    <cellStyle name="Normal 2 2 2 25 4 2 2" xfId="9989"/>
    <cellStyle name="Normal 2 2 2 25 4 2 2 2" xfId="9990"/>
    <cellStyle name="Normal 2 2 2 25 4 2 3" xfId="9991"/>
    <cellStyle name="Normal 2 2 2 25 4 3" xfId="9992"/>
    <cellStyle name="Normal 2 2 2 25 4 3 2" xfId="9993"/>
    <cellStyle name="Normal 2 2 2 25 4 4" xfId="9994"/>
    <cellStyle name="Normal 2 2 2 25 5" xfId="9995"/>
    <cellStyle name="Normal 2 2 2 25 5 2" xfId="9996"/>
    <cellStyle name="Normal 2 2 2 25 5 2 2" xfId="9997"/>
    <cellStyle name="Normal 2 2 2 25 5 3" xfId="9998"/>
    <cellStyle name="Normal 2 2 2 25 6" xfId="9999"/>
    <cellStyle name="Normal 2 2 2 25 6 2" xfId="10000"/>
    <cellStyle name="Normal 2 2 2 25 7" xfId="10001"/>
    <cellStyle name="Normal 2 2 2 25 7 2" xfId="10002"/>
    <cellStyle name="Normal 2 2 2 25 8" xfId="10003"/>
    <cellStyle name="Normal 2 2 2 26" xfId="10004"/>
    <cellStyle name="Normal 2 2 2 26 2" xfId="10005"/>
    <cellStyle name="Normal 2 2 2 26 2 2" xfId="10006"/>
    <cellStyle name="Normal 2 2 2 26 2 2 2" xfId="10007"/>
    <cellStyle name="Normal 2 2 2 26 2 2 2 2" xfId="10008"/>
    <cellStyle name="Normal 2 2 2 26 2 2 3" xfId="10009"/>
    <cellStyle name="Normal 2 2 2 26 2 3" xfId="10010"/>
    <cellStyle name="Normal 2 2 2 26 2 3 2" xfId="10011"/>
    <cellStyle name="Normal 2 2 2 26 2 4" xfId="10012"/>
    <cellStyle name="Normal 2 2 2 26 3" xfId="10013"/>
    <cellStyle name="Normal 2 2 2 26 3 2" xfId="10014"/>
    <cellStyle name="Normal 2 2 2 26 3 2 2" xfId="10015"/>
    <cellStyle name="Normal 2 2 2 26 3 2 2 2" xfId="10016"/>
    <cellStyle name="Normal 2 2 2 26 3 2 3" xfId="10017"/>
    <cellStyle name="Normal 2 2 2 26 3 3" xfId="10018"/>
    <cellStyle name="Normal 2 2 2 26 3 3 2" xfId="10019"/>
    <cellStyle name="Normal 2 2 2 26 3 4" xfId="10020"/>
    <cellStyle name="Normal 2 2 2 26 4" xfId="10021"/>
    <cellStyle name="Normal 2 2 2 26 4 2" xfId="10022"/>
    <cellStyle name="Normal 2 2 2 26 4 2 2" xfId="10023"/>
    <cellStyle name="Normal 2 2 2 26 4 2 2 2" xfId="10024"/>
    <cellStyle name="Normal 2 2 2 26 4 2 3" xfId="10025"/>
    <cellStyle name="Normal 2 2 2 26 4 3" xfId="10026"/>
    <cellStyle name="Normal 2 2 2 26 4 3 2" xfId="10027"/>
    <cellStyle name="Normal 2 2 2 26 4 4" xfId="10028"/>
    <cellStyle name="Normal 2 2 2 26 5" xfId="10029"/>
    <cellStyle name="Normal 2 2 2 26 5 2" xfId="10030"/>
    <cellStyle name="Normal 2 2 2 26 5 2 2" xfId="10031"/>
    <cellStyle name="Normal 2 2 2 26 5 3" xfId="10032"/>
    <cellStyle name="Normal 2 2 2 26 6" xfId="10033"/>
    <cellStyle name="Normal 2 2 2 26 6 2" xfId="10034"/>
    <cellStyle name="Normal 2 2 2 26 7" xfId="10035"/>
    <cellStyle name="Normal 2 2 2 26 7 2" xfId="10036"/>
    <cellStyle name="Normal 2 2 2 26 8" xfId="10037"/>
    <cellStyle name="Normal 2 2 2 27" xfId="10038"/>
    <cellStyle name="Normal 2 2 2 27 2" xfId="10039"/>
    <cellStyle name="Normal 2 2 2 27 2 2" xfId="10040"/>
    <cellStyle name="Normal 2 2 2 27 2 2 2" xfId="10041"/>
    <cellStyle name="Normal 2 2 2 27 2 2 2 2" xfId="10042"/>
    <cellStyle name="Normal 2 2 2 27 2 2 3" xfId="10043"/>
    <cellStyle name="Normal 2 2 2 27 2 3" xfId="10044"/>
    <cellStyle name="Normal 2 2 2 27 2 3 2" xfId="10045"/>
    <cellStyle name="Normal 2 2 2 27 2 4" xfId="10046"/>
    <cellStyle name="Normal 2 2 2 27 3" xfId="10047"/>
    <cellStyle name="Normal 2 2 2 27 3 2" xfId="10048"/>
    <cellStyle name="Normal 2 2 2 27 3 2 2" xfId="10049"/>
    <cellStyle name="Normal 2 2 2 27 3 2 2 2" xfId="10050"/>
    <cellStyle name="Normal 2 2 2 27 3 2 3" xfId="10051"/>
    <cellStyle name="Normal 2 2 2 27 3 3" xfId="10052"/>
    <cellStyle name="Normal 2 2 2 27 3 3 2" xfId="10053"/>
    <cellStyle name="Normal 2 2 2 27 3 4" xfId="10054"/>
    <cellStyle name="Normal 2 2 2 27 4" xfId="10055"/>
    <cellStyle name="Normal 2 2 2 27 4 2" xfId="10056"/>
    <cellStyle name="Normal 2 2 2 27 4 2 2" xfId="10057"/>
    <cellStyle name="Normal 2 2 2 27 4 2 2 2" xfId="10058"/>
    <cellStyle name="Normal 2 2 2 27 4 2 3" xfId="10059"/>
    <cellStyle name="Normal 2 2 2 27 4 3" xfId="10060"/>
    <cellStyle name="Normal 2 2 2 27 4 3 2" xfId="10061"/>
    <cellStyle name="Normal 2 2 2 27 4 4" xfId="10062"/>
    <cellStyle name="Normal 2 2 2 27 5" xfId="10063"/>
    <cellStyle name="Normal 2 2 2 27 5 2" xfId="10064"/>
    <cellStyle name="Normal 2 2 2 27 5 2 2" xfId="10065"/>
    <cellStyle name="Normal 2 2 2 27 5 3" xfId="10066"/>
    <cellStyle name="Normal 2 2 2 27 6" xfId="10067"/>
    <cellStyle name="Normal 2 2 2 27 6 2" xfId="10068"/>
    <cellStyle name="Normal 2 2 2 27 7" xfId="10069"/>
    <cellStyle name="Normal 2 2 2 27 7 2" xfId="10070"/>
    <cellStyle name="Normal 2 2 2 27 8" xfId="10071"/>
    <cellStyle name="Normal 2 2 2 28" xfId="10072"/>
    <cellStyle name="Normal 2 2 2 28 2" xfId="10073"/>
    <cellStyle name="Normal 2 2 2 28 2 2" xfId="10074"/>
    <cellStyle name="Normal 2 2 2 28 2 2 2" xfId="10075"/>
    <cellStyle name="Normal 2 2 2 28 2 2 2 2" xfId="10076"/>
    <cellStyle name="Normal 2 2 2 28 2 2 3" xfId="10077"/>
    <cellStyle name="Normal 2 2 2 28 2 3" xfId="10078"/>
    <cellStyle name="Normal 2 2 2 28 2 3 2" xfId="10079"/>
    <cellStyle name="Normal 2 2 2 28 2 4" xfId="10080"/>
    <cellStyle name="Normal 2 2 2 28 3" xfId="10081"/>
    <cellStyle name="Normal 2 2 2 28 3 2" xfId="10082"/>
    <cellStyle name="Normal 2 2 2 28 3 2 2" xfId="10083"/>
    <cellStyle name="Normal 2 2 2 28 3 2 2 2" xfId="10084"/>
    <cellStyle name="Normal 2 2 2 28 3 2 3" xfId="10085"/>
    <cellStyle name="Normal 2 2 2 28 3 3" xfId="10086"/>
    <cellStyle name="Normal 2 2 2 28 3 3 2" xfId="10087"/>
    <cellStyle name="Normal 2 2 2 28 3 4" xfId="10088"/>
    <cellStyle name="Normal 2 2 2 28 4" xfId="10089"/>
    <cellStyle name="Normal 2 2 2 28 4 2" xfId="10090"/>
    <cellStyle name="Normal 2 2 2 28 4 2 2" xfId="10091"/>
    <cellStyle name="Normal 2 2 2 28 4 2 2 2" xfId="10092"/>
    <cellStyle name="Normal 2 2 2 28 4 2 3" xfId="10093"/>
    <cellStyle name="Normal 2 2 2 28 4 3" xfId="10094"/>
    <cellStyle name="Normal 2 2 2 28 4 3 2" xfId="10095"/>
    <cellStyle name="Normal 2 2 2 28 4 4" xfId="10096"/>
    <cellStyle name="Normal 2 2 2 28 5" xfId="10097"/>
    <cellStyle name="Normal 2 2 2 28 5 2" xfId="10098"/>
    <cellStyle name="Normal 2 2 2 28 5 2 2" xfId="10099"/>
    <cellStyle name="Normal 2 2 2 28 5 3" xfId="10100"/>
    <cellStyle name="Normal 2 2 2 28 6" xfId="10101"/>
    <cellStyle name="Normal 2 2 2 28 6 2" xfId="10102"/>
    <cellStyle name="Normal 2 2 2 28 7" xfId="10103"/>
    <cellStyle name="Normal 2 2 2 28 7 2" xfId="10104"/>
    <cellStyle name="Normal 2 2 2 28 8" xfId="10105"/>
    <cellStyle name="Normal 2 2 2 29" xfId="10106"/>
    <cellStyle name="Normal 2 2 2 29 2" xfId="10107"/>
    <cellStyle name="Normal 2 2 2 29 2 2" xfId="10108"/>
    <cellStyle name="Normal 2 2 2 29 2 2 2" xfId="10109"/>
    <cellStyle name="Normal 2 2 2 29 2 2 2 2" xfId="10110"/>
    <cellStyle name="Normal 2 2 2 29 2 2 3" xfId="10111"/>
    <cellStyle name="Normal 2 2 2 29 2 3" xfId="10112"/>
    <cellStyle name="Normal 2 2 2 29 2 3 2" xfId="10113"/>
    <cellStyle name="Normal 2 2 2 29 2 4" xfId="10114"/>
    <cellStyle name="Normal 2 2 2 29 3" xfId="10115"/>
    <cellStyle name="Normal 2 2 2 29 3 2" xfId="10116"/>
    <cellStyle name="Normal 2 2 2 29 3 2 2" xfId="10117"/>
    <cellStyle name="Normal 2 2 2 29 3 2 2 2" xfId="10118"/>
    <cellStyle name="Normal 2 2 2 29 3 2 3" xfId="10119"/>
    <cellStyle name="Normal 2 2 2 29 3 3" xfId="10120"/>
    <cellStyle name="Normal 2 2 2 29 3 3 2" xfId="10121"/>
    <cellStyle name="Normal 2 2 2 29 3 4" xfId="10122"/>
    <cellStyle name="Normal 2 2 2 29 4" xfId="10123"/>
    <cellStyle name="Normal 2 2 2 29 4 2" xfId="10124"/>
    <cellStyle name="Normal 2 2 2 29 4 2 2" xfId="10125"/>
    <cellStyle name="Normal 2 2 2 29 4 2 2 2" xfId="10126"/>
    <cellStyle name="Normal 2 2 2 29 4 2 3" xfId="10127"/>
    <cellStyle name="Normal 2 2 2 29 4 3" xfId="10128"/>
    <cellStyle name="Normal 2 2 2 29 4 3 2" xfId="10129"/>
    <cellStyle name="Normal 2 2 2 29 4 4" xfId="10130"/>
    <cellStyle name="Normal 2 2 2 29 5" xfId="10131"/>
    <cellStyle name="Normal 2 2 2 29 5 2" xfId="10132"/>
    <cellStyle name="Normal 2 2 2 29 5 2 2" xfId="10133"/>
    <cellStyle name="Normal 2 2 2 29 5 3" xfId="10134"/>
    <cellStyle name="Normal 2 2 2 29 6" xfId="10135"/>
    <cellStyle name="Normal 2 2 2 29 6 2" xfId="10136"/>
    <cellStyle name="Normal 2 2 2 29 7" xfId="10137"/>
    <cellStyle name="Normal 2 2 2 29 7 2" xfId="10138"/>
    <cellStyle name="Normal 2 2 2 29 8" xfId="10139"/>
    <cellStyle name="Normal 2 2 2 3" xfId="10140"/>
    <cellStyle name="Normal 2 2 2 3 2" xfId="10141"/>
    <cellStyle name="Normal 2 2 2 3 2 2" xfId="10142"/>
    <cellStyle name="Normal 2 2 2 3 2 2 2" xfId="10143"/>
    <cellStyle name="Normal 2 2 2 3 2 2 2 2" xfId="10144"/>
    <cellStyle name="Normal 2 2 2 3 2 2 3" xfId="10145"/>
    <cellStyle name="Normal 2 2 2 3 2 3" xfId="10146"/>
    <cellStyle name="Normal 2 2 2 3 2 3 2" xfId="10147"/>
    <cellStyle name="Normal 2 2 2 3 2 4" xfId="10148"/>
    <cellStyle name="Normal 2 2 2 3 3" xfId="10149"/>
    <cellStyle name="Normal 2 2 2 3 3 2" xfId="10150"/>
    <cellStyle name="Normal 2 2 2 3 3 2 2" xfId="10151"/>
    <cellStyle name="Normal 2 2 2 3 3 2 2 2" xfId="10152"/>
    <cellStyle name="Normal 2 2 2 3 3 2 3" xfId="10153"/>
    <cellStyle name="Normal 2 2 2 3 3 3" xfId="10154"/>
    <cellStyle name="Normal 2 2 2 3 3 3 2" xfId="10155"/>
    <cellStyle name="Normal 2 2 2 3 3 4" xfId="10156"/>
    <cellStyle name="Normal 2 2 2 3 4" xfId="10157"/>
    <cellStyle name="Normal 2 2 2 3 4 2" xfId="10158"/>
    <cellStyle name="Normal 2 2 2 3 4 2 2" xfId="10159"/>
    <cellStyle name="Normal 2 2 2 3 4 2 2 2" xfId="10160"/>
    <cellStyle name="Normal 2 2 2 3 4 2 3" xfId="10161"/>
    <cellStyle name="Normal 2 2 2 3 4 3" xfId="10162"/>
    <cellStyle name="Normal 2 2 2 3 4 3 2" xfId="10163"/>
    <cellStyle name="Normal 2 2 2 3 4 4" xfId="10164"/>
    <cellStyle name="Normal 2 2 2 3 5" xfId="10165"/>
    <cellStyle name="Normal 2 2 2 3 5 2" xfId="10166"/>
    <cellStyle name="Normal 2 2 2 3 5 2 2" xfId="10167"/>
    <cellStyle name="Normal 2 2 2 3 5 3" xfId="10168"/>
    <cellStyle name="Normal 2 2 2 3 6" xfId="10169"/>
    <cellStyle name="Normal 2 2 2 3 6 2" xfId="10170"/>
    <cellStyle name="Normal 2 2 2 3 7" xfId="10171"/>
    <cellStyle name="Normal 2 2 2 3 7 2" xfId="10172"/>
    <cellStyle name="Normal 2 2 2 3 8" xfId="10173"/>
    <cellStyle name="Normal 2 2 2 30" xfId="10174"/>
    <cellStyle name="Normal 2 2 2 30 2" xfId="10175"/>
    <cellStyle name="Normal 2 2 2 30 2 2" xfId="10176"/>
    <cellStyle name="Normal 2 2 2 30 2 2 2" xfId="10177"/>
    <cellStyle name="Normal 2 2 2 30 2 3" xfId="10178"/>
    <cellStyle name="Normal 2 2 2 30 3" xfId="10179"/>
    <cellStyle name="Normal 2 2 2 30 3 2" xfId="10180"/>
    <cellStyle name="Normal 2 2 2 30 4" xfId="10181"/>
    <cellStyle name="Normal 2 2 2 31" xfId="10182"/>
    <cellStyle name="Normal 2 2 2 31 2" xfId="10183"/>
    <cellStyle name="Normal 2 2 2 31 2 2" xfId="10184"/>
    <cellStyle name="Normal 2 2 2 31 2 2 2" xfId="10185"/>
    <cellStyle name="Normal 2 2 2 31 2 3" xfId="10186"/>
    <cellStyle name="Normal 2 2 2 31 3" xfId="10187"/>
    <cellStyle name="Normal 2 2 2 31 3 2" xfId="10188"/>
    <cellStyle name="Normal 2 2 2 31 4" xfId="10189"/>
    <cellStyle name="Normal 2 2 2 32" xfId="10190"/>
    <cellStyle name="Normal 2 2 2 32 2" xfId="10191"/>
    <cellStyle name="Normal 2 2 2 32 2 2" xfId="10192"/>
    <cellStyle name="Normal 2 2 2 32 2 2 2" xfId="10193"/>
    <cellStyle name="Normal 2 2 2 32 2 3" xfId="10194"/>
    <cellStyle name="Normal 2 2 2 32 3" xfId="10195"/>
    <cellStyle name="Normal 2 2 2 32 3 2" xfId="10196"/>
    <cellStyle name="Normal 2 2 2 32 4" xfId="10197"/>
    <cellStyle name="Normal 2 2 2 33" xfId="10198"/>
    <cellStyle name="Normal 2 2 2 33 2" xfId="10199"/>
    <cellStyle name="Normal 2 2 2 33 2 2" xfId="10200"/>
    <cellStyle name="Normal 2 2 2 33 3" xfId="10201"/>
    <cellStyle name="Normal 2 2 2 34" xfId="10202"/>
    <cellStyle name="Normal 2 2 2 34 2" xfId="10203"/>
    <cellStyle name="Normal 2 2 2 35" xfId="10204"/>
    <cellStyle name="Normal 2 2 2 35 2" xfId="10205"/>
    <cellStyle name="Normal 2 2 2 36" xfId="10206"/>
    <cellStyle name="Normal 2 2 2 4" xfId="10207"/>
    <cellStyle name="Normal 2 2 2 4 2" xfId="10208"/>
    <cellStyle name="Normal 2 2 2 4 2 2" xfId="10209"/>
    <cellStyle name="Normal 2 2 2 4 2 2 2" xfId="10210"/>
    <cellStyle name="Normal 2 2 2 4 2 2 2 2" xfId="10211"/>
    <cellStyle name="Normal 2 2 2 4 2 2 3" xfId="10212"/>
    <cellStyle name="Normal 2 2 2 4 2 3" xfId="10213"/>
    <cellStyle name="Normal 2 2 2 4 2 3 2" xfId="10214"/>
    <cellStyle name="Normal 2 2 2 4 2 4" xfId="10215"/>
    <cellStyle name="Normal 2 2 2 4 3" xfId="10216"/>
    <cellStyle name="Normal 2 2 2 4 3 2" xfId="10217"/>
    <cellStyle name="Normal 2 2 2 4 3 2 2" xfId="10218"/>
    <cellStyle name="Normal 2 2 2 4 3 2 2 2" xfId="10219"/>
    <cellStyle name="Normal 2 2 2 4 3 2 3" xfId="10220"/>
    <cellStyle name="Normal 2 2 2 4 3 3" xfId="10221"/>
    <cellStyle name="Normal 2 2 2 4 3 3 2" xfId="10222"/>
    <cellStyle name="Normal 2 2 2 4 3 4" xfId="10223"/>
    <cellStyle name="Normal 2 2 2 4 4" xfId="10224"/>
    <cellStyle name="Normal 2 2 2 4 4 2" xfId="10225"/>
    <cellStyle name="Normal 2 2 2 4 4 2 2" xfId="10226"/>
    <cellStyle name="Normal 2 2 2 4 4 2 2 2" xfId="10227"/>
    <cellStyle name="Normal 2 2 2 4 4 2 3" xfId="10228"/>
    <cellStyle name="Normal 2 2 2 4 4 3" xfId="10229"/>
    <cellStyle name="Normal 2 2 2 4 4 3 2" xfId="10230"/>
    <cellStyle name="Normal 2 2 2 4 4 4" xfId="10231"/>
    <cellStyle name="Normal 2 2 2 4 5" xfId="10232"/>
    <cellStyle name="Normal 2 2 2 4 5 2" xfId="10233"/>
    <cellStyle name="Normal 2 2 2 4 5 2 2" xfId="10234"/>
    <cellStyle name="Normal 2 2 2 4 5 3" xfId="10235"/>
    <cellStyle name="Normal 2 2 2 4 6" xfId="10236"/>
    <cellStyle name="Normal 2 2 2 4 6 2" xfId="10237"/>
    <cellStyle name="Normal 2 2 2 4 7" xfId="10238"/>
    <cellStyle name="Normal 2 2 2 4 7 2" xfId="10239"/>
    <cellStyle name="Normal 2 2 2 4 8" xfId="10240"/>
    <cellStyle name="Normal 2 2 2 5" xfId="10241"/>
    <cellStyle name="Normal 2 2 2 5 2" xfId="10242"/>
    <cellStyle name="Normal 2 2 2 5 2 2" xfId="10243"/>
    <cellStyle name="Normal 2 2 2 5 2 2 2" xfId="10244"/>
    <cellStyle name="Normal 2 2 2 5 2 2 2 2" xfId="10245"/>
    <cellStyle name="Normal 2 2 2 5 2 2 3" xfId="10246"/>
    <cellStyle name="Normal 2 2 2 5 2 3" xfId="10247"/>
    <cellStyle name="Normal 2 2 2 5 2 3 2" xfId="10248"/>
    <cellStyle name="Normal 2 2 2 5 2 4" xfId="10249"/>
    <cellStyle name="Normal 2 2 2 5 3" xfId="10250"/>
    <cellStyle name="Normal 2 2 2 5 3 2" xfId="10251"/>
    <cellStyle name="Normal 2 2 2 5 3 2 2" xfId="10252"/>
    <cellStyle name="Normal 2 2 2 5 3 2 2 2" xfId="10253"/>
    <cellStyle name="Normal 2 2 2 5 3 2 3" xfId="10254"/>
    <cellStyle name="Normal 2 2 2 5 3 3" xfId="10255"/>
    <cellStyle name="Normal 2 2 2 5 3 3 2" xfId="10256"/>
    <cellStyle name="Normal 2 2 2 5 3 4" xfId="10257"/>
    <cellStyle name="Normal 2 2 2 5 4" xfId="10258"/>
    <cellStyle name="Normal 2 2 2 5 4 2" xfId="10259"/>
    <cellStyle name="Normal 2 2 2 5 4 2 2" xfId="10260"/>
    <cellStyle name="Normal 2 2 2 5 4 2 2 2" xfId="10261"/>
    <cellStyle name="Normal 2 2 2 5 4 2 3" xfId="10262"/>
    <cellStyle name="Normal 2 2 2 5 4 3" xfId="10263"/>
    <cellStyle name="Normal 2 2 2 5 4 3 2" xfId="10264"/>
    <cellStyle name="Normal 2 2 2 5 4 4" xfId="10265"/>
    <cellStyle name="Normal 2 2 2 5 5" xfId="10266"/>
    <cellStyle name="Normal 2 2 2 5 5 2" xfId="10267"/>
    <cellStyle name="Normal 2 2 2 5 5 2 2" xfId="10268"/>
    <cellStyle name="Normal 2 2 2 5 5 3" xfId="10269"/>
    <cellStyle name="Normal 2 2 2 5 6" xfId="10270"/>
    <cellStyle name="Normal 2 2 2 5 6 2" xfId="10271"/>
    <cellStyle name="Normal 2 2 2 5 7" xfId="10272"/>
    <cellStyle name="Normal 2 2 2 5 7 2" xfId="10273"/>
    <cellStyle name="Normal 2 2 2 5 8" xfId="10274"/>
    <cellStyle name="Normal 2 2 2 6" xfId="10275"/>
    <cellStyle name="Normal 2 2 2 6 2" xfId="10276"/>
    <cellStyle name="Normal 2 2 2 6 2 2" xfId="10277"/>
    <cellStyle name="Normal 2 2 2 6 2 2 2" xfId="10278"/>
    <cellStyle name="Normal 2 2 2 6 2 2 2 2" xfId="10279"/>
    <cellStyle name="Normal 2 2 2 6 2 2 3" xfId="10280"/>
    <cellStyle name="Normal 2 2 2 6 2 3" xfId="10281"/>
    <cellStyle name="Normal 2 2 2 6 2 3 2" xfId="10282"/>
    <cellStyle name="Normal 2 2 2 6 2 4" xfId="10283"/>
    <cellStyle name="Normal 2 2 2 6 3" xfId="10284"/>
    <cellStyle name="Normal 2 2 2 6 3 2" xfId="10285"/>
    <cellStyle name="Normal 2 2 2 6 3 2 2" xfId="10286"/>
    <cellStyle name="Normal 2 2 2 6 3 2 2 2" xfId="10287"/>
    <cellStyle name="Normal 2 2 2 6 3 2 3" xfId="10288"/>
    <cellStyle name="Normal 2 2 2 6 3 3" xfId="10289"/>
    <cellStyle name="Normal 2 2 2 6 3 3 2" xfId="10290"/>
    <cellStyle name="Normal 2 2 2 6 3 4" xfId="10291"/>
    <cellStyle name="Normal 2 2 2 6 4" xfId="10292"/>
    <cellStyle name="Normal 2 2 2 6 4 2" xfId="10293"/>
    <cellStyle name="Normal 2 2 2 6 4 2 2" xfId="10294"/>
    <cellStyle name="Normal 2 2 2 6 4 2 2 2" xfId="10295"/>
    <cellStyle name="Normal 2 2 2 6 4 2 3" xfId="10296"/>
    <cellStyle name="Normal 2 2 2 6 4 3" xfId="10297"/>
    <cellStyle name="Normal 2 2 2 6 4 3 2" xfId="10298"/>
    <cellStyle name="Normal 2 2 2 6 4 4" xfId="10299"/>
    <cellStyle name="Normal 2 2 2 6 5" xfId="10300"/>
    <cellStyle name="Normal 2 2 2 6 5 2" xfId="10301"/>
    <cellStyle name="Normal 2 2 2 6 5 2 2" xfId="10302"/>
    <cellStyle name="Normal 2 2 2 6 5 3" xfId="10303"/>
    <cellStyle name="Normal 2 2 2 6 6" xfId="10304"/>
    <cellStyle name="Normal 2 2 2 6 6 2" xfId="10305"/>
    <cellStyle name="Normal 2 2 2 6 7" xfId="10306"/>
    <cellStyle name="Normal 2 2 2 6 7 2" xfId="10307"/>
    <cellStyle name="Normal 2 2 2 6 8" xfId="10308"/>
    <cellStyle name="Normal 2 2 2 7" xfId="10309"/>
    <cellStyle name="Normal 2 2 2 7 2" xfId="10310"/>
    <cellStyle name="Normal 2 2 2 7 2 2" xfId="10311"/>
    <cellStyle name="Normal 2 2 2 7 2 2 2" xfId="10312"/>
    <cellStyle name="Normal 2 2 2 7 2 2 2 2" xfId="10313"/>
    <cellStyle name="Normal 2 2 2 7 2 2 3" xfId="10314"/>
    <cellStyle name="Normal 2 2 2 7 2 3" xfId="10315"/>
    <cellStyle name="Normal 2 2 2 7 2 3 2" xfId="10316"/>
    <cellStyle name="Normal 2 2 2 7 2 4" xfId="10317"/>
    <cellStyle name="Normal 2 2 2 7 3" xfId="10318"/>
    <cellStyle name="Normal 2 2 2 7 3 2" xfId="10319"/>
    <cellStyle name="Normal 2 2 2 7 3 2 2" xfId="10320"/>
    <cellStyle name="Normal 2 2 2 7 3 2 2 2" xfId="10321"/>
    <cellStyle name="Normal 2 2 2 7 3 2 3" xfId="10322"/>
    <cellStyle name="Normal 2 2 2 7 3 3" xfId="10323"/>
    <cellStyle name="Normal 2 2 2 7 3 3 2" xfId="10324"/>
    <cellStyle name="Normal 2 2 2 7 3 4" xfId="10325"/>
    <cellStyle name="Normal 2 2 2 7 4" xfId="10326"/>
    <cellStyle name="Normal 2 2 2 7 4 2" xfId="10327"/>
    <cellStyle name="Normal 2 2 2 7 4 2 2" xfId="10328"/>
    <cellStyle name="Normal 2 2 2 7 4 2 2 2" xfId="10329"/>
    <cellStyle name="Normal 2 2 2 7 4 2 3" xfId="10330"/>
    <cellStyle name="Normal 2 2 2 7 4 3" xfId="10331"/>
    <cellStyle name="Normal 2 2 2 7 4 3 2" xfId="10332"/>
    <cellStyle name="Normal 2 2 2 7 4 4" xfId="10333"/>
    <cellStyle name="Normal 2 2 2 7 5" xfId="10334"/>
    <cellStyle name="Normal 2 2 2 7 5 2" xfId="10335"/>
    <cellStyle name="Normal 2 2 2 7 5 2 2" xfId="10336"/>
    <cellStyle name="Normal 2 2 2 7 5 3" xfId="10337"/>
    <cellStyle name="Normal 2 2 2 7 6" xfId="10338"/>
    <cellStyle name="Normal 2 2 2 7 6 2" xfId="10339"/>
    <cellStyle name="Normal 2 2 2 7 7" xfId="10340"/>
    <cellStyle name="Normal 2 2 2 7 7 2" xfId="10341"/>
    <cellStyle name="Normal 2 2 2 7 8" xfId="10342"/>
    <cellStyle name="Normal 2 2 2 8" xfId="10343"/>
    <cellStyle name="Normal 2 2 2 8 2" xfId="10344"/>
    <cellStyle name="Normal 2 2 2 8 2 2" xfId="10345"/>
    <cellStyle name="Normal 2 2 2 8 2 2 2" xfId="10346"/>
    <cellStyle name="Normal 2 2 2 8 2 2 2 2" xfId="10347"/>
    <cellStyle name="Normal 2 2 2 8 2 2 3" xfId="10348"/>
    <cellStyle name="Normal 2 2 2 8 2 3" xfId="10349"/>
    <cellStyle name="Normal 2 2 2 8 2 3 2" xfId="10350"/>
    <cellStyle name="Normal 2 2 2 8 2 4" xfId="10351"/>
    <cellStyle name="Normal 2 2 2 8 3" xfId="10352"/>
    <cellStyle name="Normal 2 2 2 8 3 2" xfId="10353"/>
    <cellStyle name="Normal 2 2 2 8 3 2 2" xfId="10354"/>
    <cellStyle name="Normal 2 2 2 8 3 2 2 2" xfId="10355"/>
    <cellStyle name="Normal 2 2 2 8 3 2 3" xfId="10356"/>
    <cellStyle name="Normal 2 2 2 8 3 3" xfId="10357"/>
    <cellStyle name="Normal 2 2 2 8 3 3 2" xfId="10358"/>
    <cellStyle name="Normal 2 2 2 8 3 4" xfId="10359"/>
    <cellStyle name="Normal 2 2 2 8 4" xfId="10360"/>
    <cellStyle name="Normal 2 2 2 8 4 2" xfId="10361"/>
    <cellStyle name="Normal 2 2 2 8 4 2 2" xfId="10362"/>
    <cellStyle name="Normal 2 2 2 8 4 2 2 2" xfId="10363"/>
    <cellStyle name="Normal 2 2 2 8 4 2 3" xfId="10364"/>
    <cellStyle name="Normal 2 2 2 8 4 3" xfId="10365"/>
    <cellStyle name="Normal 2 2 2 8 4 3 2" xfId="10366"/>
    <cellStyle name="Normal 2 2 2 8 4 4" xfId="10367"/>
    <cellStyle name="Normal 2 2 2 8 5" xfId="10368"/>
    <cellStyle name="Normal 2 2 2 8 5 2" xfId="10369"/>
    <cellStyle name="Normal 2 2 2 8 5 2 2" xfId="10370"/>
    <cellStyle name="Normal 2 2 2 8 5 3" xfId="10371"/>
    <cellStyle name="Normal 2 2 2 8 6" xfId="10372"/>
    <cellStyle name="Normal 2 2 2 8 6 2" xfId="10373"/>
    <cellStyle name="Normal 2 2 2 8 7" xfId="10374"/>
    <cellStyle name="Normal 2 2 2 8 7 2" xfId="10375"/>
    <cellStyle name="Normal 2 2 2 8 8" xfId="10376"/>
    <cellStyle name="Normal 2 2 2 9" xfId="10377"/>
    <cellStyle name="Normal 2 2 2 9 2" xfId="10378"/>
    <cellStyle name="Normal 2 2 2 9 2 2" xfId="10379"/>
    <cellStyle name="Normal 2 2 2 9 2 2 2" xfId="10380"/>
    <cellStyle name="Normal 2 2 2 9 2 2 2 2" xfId="10381"/>
    <cellStyle name="Normal 2 2 2 9 2 2 3" xfId="10382"/>
    <cellStyle name="Normal 2 2 2 9 2 3" xfId="10383"/>
    <cellStyle name="Normal 2 2 2 9 2 3 2" xfId="10384"/>
    <cellStyle name="Normal 2 2 2 9 2 4" xfId="10385"/>
    <cellStyle name="Normal 2 2 2 9 3" xfId="10386"/>
    <cellStyle name="Normal 2 2 2 9 3 2" xfId="10387"/>
    <cellStyle name="Normal 2 2 2 9 3 2 2" xfId="10388"/>
    <cellStyle name="Normal 2 2 2 9 3 2 2 2" xfId="10389"/>
    <cellStyle name="Normal 2 2 2 9 3 2 3" xfId="10390"/>
    <cellStyle name="Normal 2 2 2 9 3 3" xfId="10391"/>
    <cellStyle name="Normal 2 2 2 9 3 3 2" xfId="10392"/>
    <cellStyle name="Normal 2 2 2 9 3 4" xfId="10393"/>
    <cellStyle name="Normal 2 2 2 9 4" xfId="10394"/>
    <cellStyle name="Normal 2 2 2 9 4 2" xfId="10395"/>
    <cellStyle name="Normal 2 2 2 9 4 2 2" xfId="10396"/>
    <cellStyle name="Normal 2 2 2 9 4 2 2 2" xfId="10397"/>
    <cellStyle name="Normal 2 2 2 9 4 2 3" xfId="10398"/>
    <cellStyle name="Normal 2 2 2 9 4 3" xfId="10399"/>
    <cellStyle name="Normal 2 2 2 9 4 3 2" xfId="10400"/>
    <cellStyle name="Normal 2 2 2 9 4 4" xfId="10401"/>
    <cellStyle name="Normal 2 2 2 9 5" xfId="10402"/>
    <cellStyle name="Normal 2 2 2 9 5 2" xfId="10403"/>
    <cellStyle name="Normal 2 2 2 9 5 2 2" xfId="10404"/>
    <cellStyle name="Normal 2 2 2 9 5 3" xfId="10405"/>
    <cellStyle name="Normal 2 2 2 9 6" xfId="10406"/>
    <cellStyle name="Normal 2 2 2 9 6 2" xfId="10407"/>
    <cellStyle name="Normal 2 2 2 9 7" xfId="10408"/>
    <cellStyle name="Normal 2 2 2 9 7 2" xfId="10409"/>
    <cellStyle name="Normal 2 2 2 9 8" xfId="10410"/>
    <cellStyle name="Normal 2 2 20" xfId="10411"/>
    <cellStyle name="Normal 2 2 20 2" xfId="10412"/>
    <cellStyle name="Normal 2 2 20 2 2" xfId="10413"/>
    <cellStyle name="Normal 2 2 20 2 2 2" xfId="10414"/>
    <cellStyle name="Normal 2 2 20 2 2 2 2" xfId="10415"/>
    <cellStyle name="Normal 2 2 20 2 2 3" xfId="10416"/>
    <cellStyle name="Normal 2 2 20 2 3" xfId="10417"/>
    <cellStyle name="Normal 2 2 20 2 3 2" xfId="10418"/>
    <cellStyle name="Normal 2 2 20 2 4" xfId="10419"/>
    <cellStyle name="Normal 2 2 20 3" xfId="10420"/>
    <cellStyle name="Normal 2 2 20 3 2" xfId="10421"/>
    <cellStyle name="Normal 2 2 20 3 2 2" xfId="10422"/>
    <cellStyle name="Normal 2 2 20 3 2 2 2" xfId="10423"/>
    <cellStyle name="Normal 2 2 20 3 2 3" xfId="10424"/>
    <cellStyle name="Normal 2 2 20 3 3" xfId="10425"/>
    <cellStyle name="Normal 2 2 20 3 3 2" xfId="10426"/>
    <cellStyle name="Normal 2 2 20 3 4" xfId="10427"/>
    <cellStyle name="Normal 2 2 20 4" xfId="10428"/>
    <cellStyle name="Normal 2 2 20 4 2" xfId="10429"/>
    <cellStyle name="Normal 2 2 20 4 2 2" xfId="10430"/>
    <cellStyle name="Normal 2 2 20 4 2 2 2" xfId="10431"/>
    <cellStyle name="Normal 2 2 20 4 2 3" xfId="10432"/>
    <cellStyle name="Normal 2 2 20 4 3" xfId="10433"/>
    <cellStyle name="Normal 2 2 20 4 3 2" xfId="10434"/>
    <cellStyle name="Normal 2 2 20 4 4" xfId="10435"/>
    <cellStyle name="Normal 2 2 20 5" xfId="10436"/>
    <cellStyle name="Normal 2 2 20 5 2" xfId="10437"/>
    <cellStyle name="Normal 2 2 20 5 2 2" xfId="10438"/>
    <cellStyle name="Normal 2 2 20 5 3" xfId="10439"/>
    <cellStyle name="Normal 2 2 20 6" xfId="10440"/>
    <cellStyle name="Normal 2 2 20 6 2" xfId="10441"/>
    <cellStyle name="Normal 2 2 20 7" xfId="10442"/>
    <cellStyle name="Normal 2 2 20 7 2" xfId="10443"/>
    <cellStyle name="Normal 2 2 20 8" xfId="10444"/>
    <cellStyle name="Normal 2 2 21" xfId="10445"/>
    <cellStyle name="Normal 2 2 21 2" xfId="10446"/>
    <cellStyle name="Normal 2 2 21 2 2" xfId="10447"/>
    <cellStyle name="Normal 2 2 21 2 2 2" xfId="10448"/>
    <cellStyle name="Normal 2 2 21 2 2 2 2" xfId="10449"/>
    <cellStyle name="Normal 2 2 21 2 2 3" xfId="10450"/>
    <cellStyle name="Normal 2 2 21 2 3" xfId="10451"/>
    <cellStyle name="Normal 2 2 21 2 3 2" xfId="10452"/>
    <cellStyle name="Normal 2 2 21 2 4" xfId="10453"/>
    <cellStyle name="Normal 2 2 21 3" xfId="10454"/>
    <cellStyle name="Normal 2 2 21 3 2" xfId="10455"/>
    <cellStyle name="Normal 2 2 21 3 2 2" xfId="10456"/>
    <cellStyle name="Normal 2 2 21 3 2 2 2" xfId="10457"/>
    <cellStyle name="Normal 2 2 21 3 2 3" xfId="10458"/>
    <cellStyle name="Normal 2 2 21 3 3" xfId="10459"/>
    <cellStyle name="Normal 2 2 21 3 3 2" xfId="10460"/>
    <cellStyle name="Normal 2 2 21 3 4" xfId="10461"/>
    <cellStyle name="Normal 2 2 21 4" xfId="10462"/>
    <cellStyle name="Normal 2 2 21 4 2" xfId="10463"/>
    <cellStyle name="Normal 2 2 21 4 2 2" xfId="10464"/>
    <cellStyle name="Normal 2 2 21 4 2 2 2" xfId="10465"/>
    <cellStyle name="Normal 2 2 21 4 2 3" xfId="10466"/>
    <cellStyle name="Normal 2 2 21 4 3" xfId="10467"/>
    <cellStyle name="Normal 2 2 21 4 3 2" xfId="10468"/>
    <cellStyle name="Normal 2 2 21 4 4" xfId="10469"/>
    <cellStyle name="Normal 2 2 21 5" xfId="10470"/>
    <cellStyle name="Normal 2 2 21 5 2" xfId="10471"/>
    <cellStyle name="Normal 2 2 21 5 2 2" xfId="10472"/>
    <cellStyle name="Normal 2 2 21 5 3" xfId="10473"/>
    <cellStyle name="Normal 2 2 21 6" xfId="10474"/>
    <cellStyle name="Normal 2 2 21 6 2" xfId="10475"/>
    <cellStyle name="Normal 2 2 21 7" xfId="10476"/>
    <cellStyle name="Normal 2 2 21 7 2" xfId="10477"/>
    <cellStyle name="Normal 2 2 21 8" xfId="10478"/>
    <cellStyle name="Normal 2 2 22" xfId="10479"/>
    <cellStyle name="Normal 2 2 22 2" xfId="10480"/>
    <cellStyle name="Normal 2 2 22 2 2" xfId="10481"/>
    <cellStyle name="Normal 2 2 22 2 2 2" xfId="10482"/>
    <cellStyle name="Normal 2 2 22 2 2 2 2" xfId="10483"/>
    <cellStyle name="Normal 2 2 22 2 2 3" xfId="10484"/>
    <cellStyle name="Normal 2 2 22 2 3" xfId="10485"/>
    <cellStyle name="Normal 2 2 22 2 3 2" xfId="10486"/>
    <cellStyle name="Normal 2 2 22 2 4" xfId="10487"/>
    <cellStyle name="Normal 2 2 22 3" xfId="10488"/>
    <cellStyle name="Normal 2 2 22 3 2" xfId="10489"/>
    <cellStyle name="Normal 2 2 22 3 2 2" xfId="10490"/>
    <cellStyle name="Normal 2 2 22 3 2 2 2" xfId="10491"/>
    <cellStyle name="Normal 2 2 22 3 2 3" xfId="10492"/>
    <cellStyle name="Normal 2 2 22 3 3" xfId="10493"/>
    <cellStyle name="Normal 2 2 22 3 3 2" xfId="10494"/>
    <cellStyle name="Normal 2 2 22 3 4" xfId="10495"/>
    <cellStyle name="Normal 2 2 22 4" xfId="10496"/>
    <cellStyle name="Normal 2 2 22 4 2" xfId="10497"/>
    <cellStyle name="Normal 2 2 22 4 2 2" xfId="10498"/>
    <cellStyle name="Normal 2 2 22 4 2 2 2" xfId="10499"/>
    <cellStyle name="Normal 2 2 22 4 2 3" xfId="10500"/>
    <cellStyle name="Normal 2 2 22 4 3" xfId="10501"/>
    <cellStyle name="Normal 2 2 22 4 3 2" xfId="10502"/>
    <cellStyle name="Normal 2 2 22 4 4" xfId="10503"/>
    <cellStyle name="Normal 2 2 22 5" xfId="10504"/>
    <cellStyle name="Normal 2 2 22 5 2" xfId="10505"/>
    <cellStyle name="Normal 2 2 22 5 2 2" xfId="10506"/>
    <cellStyle name="Normal 2 2 22 5 3" xfId="10507"/>
    <cellStyle name="Normal 2 2 22 6" xfId="10508"/>
    <cellStyle name="Normal 2 2 22 6 2" xfId="10509"/>
    <cellStyle name="Normal 2 2 22 7" xfId="10510"/>
    <cellStyle name="Normal 2 2 22 7 2" xfId="10511"/>
    <cellStyle name="Normal 2 2 22 8" xfId="10512"/>
    <cellStyle name="Normal 2 2 23" xfId="10513"/>
    <cellStyle name="Normal 2 2 23 2" xfId="10514"/>
    <cellStyle name="Normal 2 2 23 2 2" xfId="10515"/>
    <cellStyle name="Normal 2 2 23 2 2 2" xfId="10516"/>
    <cellStyle name="Normal 2 2 23 2 2 2 2" xfId="10517"/>
    <cellStyle name="Normal 2 2 23 2 2 3" xfId="10518"/>
    <cellStyle name="Normal 2 2 23 2 3" xfId="10519"/>
    <cellStyle name="Normal 2 2 23 2 3 2" xfId="10520"/>
    <cellStyle name="Normal 2 2 23 2 4" xfId="10521"/>
    <cellStyle name="Normal 2 2 23 3" xfId="10522"/>
    <cellStyle name="Normal 2 2 23 3 2" xfId="10523"/>
    <cellStyle name="Normal 2 2 23 3 2 2" xfId="10524"/>
    <cellStyle name="Normal 2 2 23 3 2 2 2" xfId="10525"/>
    <cellStyle name="Normal 2 2 23 3 2 3" xfId="10526"/>
    <cellStyle name="Normal 2 2 23 3 3" xfId="10527"/>
    <cellStyle name="Normal 2 2 23 3 3 2" xfId="10528"/>
    <cellStyle name="Normal 2 2 23 3 4" xfId="10529"/>
    <cellStyle name="Normal 2 2 23 4" xfId="10530"/>
    <cellStyle name="Normal 2 2 23 4 2" xfId="10531"/>
    <cellStyle name="Normal 2 2 23 4 2 2" xfId="10532"/>
    <cellStyle name="Normal 2 2 23 4 2 2 2" xfId="10533"/>
    <cellStyle name="Normal 2 2 23 4 2 3" xfId="10534"/>
    <cellStyle name="Normal 2 2 23 4 3" xfId="10535"/>
    <cellStyle name="Normal 2 2 23 4 3 2" xfId="10536"/>
    <cellStyle name="Normal 2 2 23 4 4" xfId="10537"/>
    <cellStyle name="Normal 2 2 23 5" xfId="10538"/>
    <cellStyle name="Normal 2 2 23 5 2" xfId="10539"/>
    <cellStyle name="Normal 2 2 23 5 2 2" xfId="10540"/>
    <cellStyle name="Normal 2 2 23 5 3" xfId="10541"/>
    <cellStyle name="Normal 2 2 23 6" xfId="10542"/>
    <cellStyle name="Normal 2 2 23 6 2" xfId="10543"/>
    <cellStyle name="Normal 2 2 23 7" xfId="10544"/>
    <cellStyle name="Normal 2 2 23 7 2" xfId="10545"/>
    <cellStyle name="Normal 2 2 23 8" xfId="10546"/>
    <cellStyle name="Normal 2 2 24" xfId="10547"/>
    <cellStyle name="Normal 2 2 24 2" xfId="10548"/>
    <cellStyle name="Normal 2 2 24 2 2" xfId="10549"/>
    <cellStyle name="Normal 2 2 24 2 2 2" xfId="10550"/>
    <cellStyle name="Normal 2 2 24 2 2 2 2" xfId="10551"/>
    <cellStyle name="Normal 2 2 24 2 2 3" xfId="10552"/>
    <cellStyle name="Normal 2 2 24 2 3" xfId="10553"/>
    <cellStyle name="Normal 2 2 24 2 3 2" xfId="10554"/>
    <cellStyle name="Normal 2 2 24 2 4" xfId="10555"/>
    <cellStyle name="Normal 2 2 24 3" xfId="10556"/>
    <cellStyle name="Normal 2 2 24 3 2" xfId="10557"/>
    <cellStyle name="Normal 2 2 24 3 2 2" xfId="10558"/>
    <cellStyle name="Normal 2 2 24 3 2 2 2" xfId="10559"/>
    <cellStyle name="Normal 2 2 24 3 2 3" xfId="10560"/>
    <cellStyle name="Normal 2 2 24 3 3" xfId="10561"/>
    <cellStyle name="Normal 2 2 24 3 3 2" xfId="10562"/>
    <cellStyle name="Normal 2 2 24 3 4" xfId="10563"/>
    <cellStyle name="Normal 2 2 24 4" xfId="10564"/>
    <cellStyle name="Normal 2 2 24 4 2" xfId="10565"/>
    <cellStyle name="Normal 2 2 24 4 2 2" xfId="10566"/>
    <cellStyle name="Normal 2 2 24 4 2 2 2" xfId="10567"/>
    <cellStyle name="Normal 2 2 24 4 2 3" xfId="10568"/>
    <cellStyle name="Normal 2 2 24 4 3" xfId="10569"/>
    <cellStyle name="Normal 2 2 24 4 3 2" xfId="10570"/>
    <cellStyle name="Normal 2 2 24 4 4" xfId="10571"/>
    <cellStyle name="Normal 2 2 24 5" xfId="10572"/>
    <cellStyle name="Normal 2 2 24 5 2" xfId="10573"/>
    <cellStyle name="Normal 2 2 24 5 2 2" xfId="10574"/>
    <cellStyle name="Normal 2 2 24 5 3" xfId="10575"/>
    <cellStyle name="Normal 2 2 24 6" xfId="10576"/>
    <cellStyle name="Normal 2 2 24 6 2" xfId="10577"/>
    <cellStyle name="Normal 2 2 24 7" xfId="10578"/>
    <cellStyle name="Normal 2 2 24 7 2" xfId="10579"/>
    <cellStyle name="Normal 2 2 24 8" xfId="10580"/>
    <cellStyle name="Normal 2 2 25" xfId="10581"/>
    <cellStyle name="Normal 2 2 25 2" xfId="10582"/>
    <cellStyle name="Normal 2 2 25 2 2" xfId="10583"/>
    <cellStyle name="Normal 2 2 25 2 2 2" xfId="10584"/>
    <cellStyle name="Normal 2 2 25 2 2 2 2" xfId="10585"/>
    <cellStyle name="Normal 2 2 25 2 2 3" xfId="10586"/>
    <cellStyle name="Normal 2 2 25 2 3" xfId="10587"/>
    <cellStyle name="Normal 2 2 25 2 3 2" xfId="10588"/>
    <cellStyle name="Normal 2 2 25 2 4" xfId="10589"/>
    <cellStyle name="Normal 2 2 25 3" xfId="10590"/>
    <cellStyle name="Normal 2 2 25 3 2" xfId="10591"/>
    <cellStyle name="Normal 2 2 25 3 2 2" xfId="10592"/>
    <cellStyle name="Normal 2 2 25 3 2 2 2" xfId="10593"/>
    <cellStyle name="Normal 2 2 25 3 2 3" xfId="10594"/>
    <cellStyle name="Normal 2 2 25 3 3" xfId="10595"/>
    <cellStyle name="Normal 2 2 25 3 3 2" xfId="10596"/>
    <cellStyle name="Normal 2 2 25 3 4" xfId="10597"/>
    <cellStyle name="Normal 2 2 25 4" xfId="10598"/>
    <cellStyle name="Normal 2 2 25 4 2" xfId="10599"/>
    <cellStyle name="Normal 2 2 25 4 2 2" xfId="10600"/>
    <cellStyle name="Normal 2 2 25 4 2 2 2" xfId="10601"/>
    <cellStyle name="Normal 2 2 25 4 2 3" xfId="10602"/>
    <cellStyle name="Normal 2 2 25 4 3" xfId="10603"/>
    <cellStyle name="Normal 2 2 25 4 3 2" xfId="10604"/>
    <cellStyle name="Normal 2 2 25 4 4" xfId="10605"/>
    <cellStyle name="Normal 2 2 25 5" xfId="10606"/>
    <cellStyle name="Normal 2 2 25 5 2" xfId="10607"/>
    <cellStyle name="Normal 2 2 25 5 2 2" xfId="10608"/>
    <cellStyle name="Normal 2 2 25 5 3" xfId="10609"/>
    <cellStyle name="Normal 2 2 25 6" xfId="10610"/>
    <cellStyle name="Normal 2 2 25 6 2" xfId="10611"/>
    <cellStyle name="Normal 2 2 25 7" xfId="10612"/>
    <cellStyle name="Normal 2 2 25 7 2" xfId="10613"/>
    <cellStyle name="Normal 2 2 25 8" xfId="10614"/>
    <cellStyle name="Normal 2 2 26" xfId="10615"/>
    <cellStyle name="Normal 2 2 26 2" xfId="10616"/>
    <cellStyle name="Normal 2 2 26 2 2" xfId="10617"/>
    <cellStyle name="Normal 2 2 26 2 2 2" xfId="10618"/>
    <cellStyle name="Normal 2 2 26 2 2 2 2" xfId="10619"/>
    <cellStyle name="Normal 2 2 26 2 2 3" xfId="10620"/>
    <cellStyle name="Normal 2 2 26 2 3" xfId="10621"/>
    <cellStyle name="Normal 2 2 26 2 3 2" xfId="10622"/>
    <cellStyle name="Normal 2 2 26 2 4" xfId="10623"/>
    <cellStyle name="Normal 2 2 26 3" xfId="10624"/>
    <cellStyle name="Normal 2 2 26 3 2" xfId="10625"/>
    <cellStyle name="Normal 2 2 26 3 2 2" xfId="10626"/>
    <cellStyle name="Normal 2 2 26 3 2 2 2" xfId="10627"/>
    <cellStyle name="Normal 2 2 26 3 2 3" xfId="10628"/>
    <cellStyle name="Normal 2 2 26 3 3" xfId="10629"/>
    <cellStyle name="Normal 2 2 26 3 3 2" xfId="10630"/>
    <cellStyle name="Normal 2 2 26 3 4" xfId="10631"/>
    <cellStyle name="Normal 2 2 26 4" xfId="10632"/>
    <cellStyle name="Normal 2 2 26 4 2" xfId="10633"/>
    <cellStyle name="Normal 2 2 26 4 2 2" xfId="10634"/>
    <cellStyle name="Normal 2 2 26 4 2 2 2" xfId="10635"/>
    <cellStyle name="Normal 2 2 26 4 2 3" xfId="10636"/>
    <cellStyle name="Normal 2 2 26 4 3" xfId="10637"/>
    <cellStyle name="Normal 2 2 26 4 3 2" xfId="10638"/>
    <cellStyle name="Normal 2 2 26 4 4" xfId="10639"/>
    <cellStyle name="Normal 2 2 26 5" xfId="10640"/>
    <cellStyle name="Normal 2 2 26 5 2" xfId="10641"/>
    <cellStyle name="Normal 2 2 26 5 2 2" xfId="10642"/>
    <cellStyle name="Normal 2 2 26 5 3" xfId="10643"/>
    <cellStyle name="Normal 2 2 26 6" xfId="10644"/>
    <cellStyle name="Normal 2 2 26 6 2" xfId="10645"/>
    <cellStyle name="Normal 2 2 26 7" xfId="10646"/>
    <cellStyle name="Normal 2 2 26 7 2" xfId="10647"/>
    <cellStyle name="Normal 2 2 26 8" xfId="10648"/>
    <cellStyle name="Normal 2 2 27" xfId="10649"/>
    <cellStyle name="Normal 2 2 27 2" xfId="10650"/>
    <cellStyle name="Normal 2 2 27 2 2" xfId="10651"/>
    <cellStyle name="Normal 2 2 27 2 2 2" xfId="10652"/>
    <cellStyle name="Normal 2 2 27 2 2 2 2" xfId="10653"/>
    <cellStyle name="Normal 2 2 27 2 2 3" xfId="10654"/>
    <cellStyle name="Normal 2 2 27 2 3" xfId="10655"/>
    <cellStyle name="Normal 2 2 27 2 3 2" xfId="10656"/>
    <cellStyle name="Normal 2 2 27 2 4" xfId="10657"/>
    <cellStyle name="Normal 2 2 27 3" xfId="10658"/>
    <cellStyle name="Normal 2 2 27 3 2" xfId="10659"/>
    <cellStyle name="Normal 2 2 27 3 2 2" xfId="10660"/>
    <cellStyle name="Normal 2 2 27 3 2 2 2" xfId="10661"/>
    <cellStyle name="Normal 2 2 27 3 2 3" xfId="10662"/>
    <cellStyle name="Normal 2 2 27 3 3" xfId="10663"/>
    <cellStyle name="Normal 2 2 27 3 3 2" xfId="10664"/>
    <cellStyle name="Normal 2 2 27 3 4" xfId="10665"/>
    <cellStyle name="Normal 2 2 27 4" xfId="10666"/>
    <cellStyle name="Normal 2 2 27 4 2" xfId="10667"/>
    <cellStyle name="Normal 2 2 27 4 2 2" xfId="10668"/>
    <cellStyle name="Normal 2 2 27 4 2 2 2" xfId="10669"/>
    <cellStyle name="Normal 2 2 27 4 2 3" xfId="10670"/>
    <cellStyle name="Normal 2 2 27 4 3" xfId="10671"/>
    <cellStyle name="Normal 2 2 27 4 3 2" xfId="10672"/>
    <cellStyle name="Normal 2 2 27 4 4" xfId="10673"/>
    <cellStyle name="Normal 2 2 27 5" xfId="10674"/>
    <cellStyle name="Normal 2 2 27 5 2" xfId="10675"/>
    <cellStyle name="Normal 2 2 27 5 2 2" xfId="10676"/>
    <cellStyle name="Normal 2 2 27 5 3" xfId="10677"/>
    <cellStyle name="Normal 2 2 27 6" xfId="10678"/>
    <cellStyle name="Normal 2 2 27 6 2" xfId="10679"/>
    <cellStyle name="Normal 2 2 27 7" xfId="10680"/>
    <cellStyle name="Normal 2 2 27 7 2" xfId="10681"/>
    <cellStyle name="Normal 2 2 27 8" xfId="10682"/>
    <cellStyle name="Normal 2 2 28" xfId="10683"/>
    <cellStyle name="Normal 2 2 28 2" xfId="10684"/>
    <cellStyle name="Normal 2 2 28 2 2" xfId="10685"/>
    <cellStyle name="Normal 2 2 28 2 2 2" xfId="10686"/>
    <cellStyle name="Normal 2 2 28 2 2 2 2" xfId="10687"/>
    <cellStyle name="Normal 2 2 28 2 2 3" xfId="10688"/>
    <cellStyle name="Normal 2 2 28 2 3" xfId="10689"/>
    <cellStyle name="Normal 2 2 28 2 3 2" xfId="10690"/>
    <cellStyle name="Normal 2 2 28 2 4" xfId="10691"/>
    <cellStyle name="Normal 2 2 28 3" xfId="10692"/>
    <cellStyle name="Normal 2 2 28 3 2" xfId="10693"/>
    <cellStyle name="Normal 2 2 28 3 2 2" xfId="10694"/>
    <cellStyle name="Normal 2 2 28 3 2 2 2" xfId="10695"/>
    <cellStyle name="Normal 2 2 28 3 2 3" xfId="10696"/>
    <cellStyle name="Normal 2 2 28 3 3" xfId="10697"/>
    <cellStyle name="Normal 2 2 28 3 3 2" xfId="10698"/>
    <cellStyle name="Normal 2 2 28 3 4" xfId="10699"/>
    <cellStyle name="Normal 2 2 28 4" xfId="10700"/>
    <cellStyle name="Normal 2 2 28 4 2" xfId="10701"/>
    <cellStyle name="Normal 2 2 28 4 2 2" xfId="10702"/>
    <cellStyle name="Normal 2 2 28 4 2 2 2" xfId="10703"/>
    <cellStyle name="Normal 2 2 28 4 2 3" xfId="10704"/>
    <cellStyle name="Normal 2 2 28 4 3" xfId="10705"/>
    <cellStyle name="Normal 2 2 28 4 3 2" xfId="10706"/>
    <cellStyle name="Normal 2 2 28 4 4" xfId="10707"/>
    <cellStyle name="Normal 2 2 28 5" xfId="10708"/>
    <cellStyle name="Normal 2 2 28 5 2" xfId="10709"/>
    <cellStyle name="Normal 2 2 28 5 2 2" xfId="10710"/>
    <cellStyle name="Normal 2 2 28 5 3" xfId="10711"/>
    <cellStyle name="Normal 2 2 28 6" xfId="10712"/>
    <cellStyle name="Normal 2 2 28 6 2" xfId="10713"/>
    <cellStyle name="Normal 2 2 28 7" xfId="10714"/>
    <cellStyle name="Normal 2 2 28 7 2" xfId="10715"/>
    <cellStyle name="Normal 2 2 28 8" xfId="10716"/>
    <cellStyle name="Normal 2 2 29" xfId="10717"/>
    <cellStyle name="Normal 2 2 29 2" xfId="10718"/>
    <cellStyle name="Normal 2 2 29 2 2" xfId="10719"/>
    <cellStyle name="Normal 2 2 29 2 2 2" xfId="10720"/>
    <cellStyle name="Normal 2 2 29 2 2 2 2" xfId="10721"/>
    <cellStyle name="Normal 2 2 29 2 2 3" xfId="10722"/>
    <cellStyle name="Normal 2 2 29 2 3" xfId="10723"/>
    <cellStyle name="Normal 2 2 29 2 3 2" xfId="10724"/>
    <cellStyle name="Normal 2 2 29 2 4" xfId="10725"/>
    <cellStyle name="Normal 2 2 29 3" xfId="10726"/>
    <cellStyle name="Normal 2 2 29 3 2" xfId="10727"/>
    <cellStyle name="Normal 2 2 29 3 2 2" xfId="10728"/>
    <cellStyle name="Normal 2 2 29 3 2 2 2" xfId="10729"/>
    <cellStyle name="Normal 2 2 29 3 2 3" xfId="10730"/>
    <cellStyle name="Normal 2 2 29 3 3" xfId="10731"/>
    <cellStyle name="Normal 2 2 29 3 3 2" xfId="10732"/>
    <cellStyle name="Normal 2 2 29 3 4" xfId="10733"/>
    <cellStyle name="Normal 2 2 29 4" xfId="10734"/>
    <cellStyle name="Normal 2 2 29 4 2" xfId="10735"/>
    <cellStyle name="Normal 2 2 29 4 2 2" xfId="10736"/>
    <cellStyle name="Normal 2 2 29 4 2 2 2" xfId="10737"/>
    <cellStyle name="Normal 2 2 29 4 2 3" xfId="10738"/>
    <cellStyle name="Normal 2 2 29 4 3" xfId="10739"/>
    <cellStyle name="Normal 2 2 29 4 3 2" xfId="10740"/>
    <cellStyle name="Normal 2 2 29 4 4" xfId="10741"/>
    <cellStyle name="Normal 2 2 29 5" xfId="10742"/>
    <cellStyle name="Normal 2 2 29 5 2" xfId="10743"/>
    <cellStyle name="Normal 2 2 29 5 2 2" xfId="10744"/>
    <cellStyle name="Normal 2 2 29 5 3" xfId="10745"/>
    <cellStyle name="Normal 2 2 29 6" xfId="10746"/>
    <cellStyle name="Normal 2 2 29 6 2" xfId="10747"/>
    <cellStyle name="Normal 2 2 29 7" xfId="10748"/>
    <cellStyle name="Normal 2 2 29 7 2" xfId="10749"/>
    <cellStyle name="Normal 2 2 29 8" xfId="10750"/>
    <cellStyle name="Normal 2 2 3" xfId="10751"/>
    <cellStyle name="Normal 2 2 3 10" xfId="10752"/>
    <cellStyle name="Normal 2 2 3 10 2" xfId="10753"/>
    <cellStyle name="Normal 2 2 3 10 2 2" xfId="10754"/>
    <cellStyle name="Normal 2 2 3 10 2 2 2" xfId="10755"/>
    <cellStyle name="Normal 2 2 3 10 2 2 2 2" xfId="10756"/>
    <cellStyle name="Normal 2 2 3 10 2 2 3" xfId="10757"/>
    <cellStyle name="Normal 2 2 3 10 2 3" xfId="10758"/>
    <cellStyle name="Normal 2 2 3 10 2 3 2" xfId="10759"/>
    <cellStyle name="Normal 2 2 3 10 2 4" xfId="10760"/>
    <cellStyle name="Normal 2 2 3 10 3" xfId="10761"/>
    <cellStyle name="Normal 2 2 3 10 3 2" xfId="10762"/>
    <cellStyle name="Normal 2 2 3 10 3 2 2" xfId="10763"/>
    <cellStyle name="Normal 2 2 3 10 3 2 2 2" xfId="10764"/>
    <cellStyle name="Normal 2 2 3 10 3 2 3" xfId="10765"/>
    <cellStyle name="Normal 2 2 3 10 3 3" xfId="10766"/>
    <cellStyle name="Normal 2 2 3 10 3 3 2" xfId="10767"/>
    <cellStyle name="Normal 2 2 3 10 3 4" xfId="10768"/>
    <cellStyle name="Normal 2 2 3 10 4" xfId="10769"/>
    <cellStyle name="Normal 2 2 3 10 4 2" xfId="10770"/>
    <cellStyle name="Normal 2 2 3 10 4 2 2" xfId="10771"/>
    <cellStyle name="Normal 2 2 3 10 4 2 2 2" xfId="10772"/>
    <cellStyle name="Normal 2 2 3 10 4 2 3" xfId="10773"/>
    <cellStyle name="Normal 2 2 3 10 4 3" xfId="10774"/>
    <cellStyle name="Normal 2 2 3 10 4 3 2" xfId="10775"/>
    <cellStyle name="Normal 2 2 3 10 4 4" xfId="10776"/>
    <cellStyle name="Normal 2 2 3 10 5" xfId="10777"/>
    <cellStyle name="Normal 2 2 3 10 5 2" xfId="10778"/>
    <cellStyle name="Normal 2 2 3 10 5 2 2" xfId="10779"/>
    <cellStyle name="Normal 2 2 3 10 5 3" xfId="10780"/>
    <cellStyle name="Normal 2 2 3 10 6" xfId="10781"/>
    <cellStyle name="Normal 2 2 3 10 6 2" xfId="10782"/>
    <cellStyle name="Normal 2 2 3 10 7" xfId="10783"/>
    <cellStyle name="Normal 2 2 3 10 7 2" xfId="10784"/>
    <cellStyle name="Normal 2 2 3 10 8" xfId="10785"/>
    <cellStyle name="Normal 2 2 3 11" xfId="10786"/>
    <cellStyle name="Normal 2 2 3 11 2" xfId="10787"/>
    <cellStyle name="Normal 2 2 3 11 2 2" xfId="10788"/>
    <cellStyle name="Normal 2 2 3 11 2 2 2" xfId="10789"/>
    <cellStyle name="Normal 2 2 3 11 2 2 2 2" xfId="10790"/>
    <cellStyle name="Normal 2 2 3 11 2 2 3" xfId="10791"/>
    <cellStyle name="Normal 2 2 3 11 2 3" xfId="10792"/>
    <cellStyle name="Normal 2 2 3 11 2 3 2" xfId="10793"/>
    <cellStyle name="Normal 2 2 3 11 2 4" xfId="10794"/>
    <cellStyle name="Normal 2 2 3 11 3" xfId="10795"/>
    <cellStyle name="Normal 2 2 3 11 3 2" xfId="10796"/>
    <cellStyle name="Normal 2 2 3 11 3 2 2" xfId="10797"/>
    <cellStyle name="Normal 2 2 3 11 3 2 2 2" xfId="10798"/>
    <cellStyle name="Normal 2 2 3 11 3 2 3" xfId="10799"/>
    <cellStyle name="Normal 2 2 3 11 3 3" xfId="10800"/>
    <cellStyle name="Normal 2 2 3 11 3 3 2" xfId="10801"/>
    <cellStyle name="Normal 2 2 3 11 3 4" xfId="10802"/>
    <cellStyle name="Normal 2 2 3 11 4" xfId="10803"/>
    <cellStyle name="Normal 2 2 3 11 4 2" xfId="10804"/>
    <cellStyle name="Normal 2 2 3 11 4 2 2" xfId="10805"/>
    <cellStyle name="Normal 2 2 3 11 4 2 2 2" xfId="10806"/>
    <cellStyle name="Normal 2 2 3 11 4 2 3" xfId="10807"/>
    <cellStyle name="Normal 2 2 3 11 4 3" xfId="10808"/>
    <cellStyle name="Normal 2 2 3 11 4 3 2" xfId="10809"/>
    <cellStyle name="Normal 2 2 3 11 4 4" xfId="10810"/>
    <cellStyle name="Normal 2 2 3 11 5" xfId="10811"/>
    <cellStyle name="Normal 2 2 3 11 5 2" xfId="10812"/>
    <cellStyle name="Normal 2 2 3 11 5 2 2" xfId="10813"/>
    <cellStyle name="Normal 2 2 3 11 5 3" xfId="10814"/>
    <cellStyle name="Normal 2 2 3 11 6" xfId="10815"/>
    <cellStyle name="Normal 2 2 3 11 6 2" xfId="10816"/>
    <cellStyle name="Normal 2 2 3 11 7" xfId="10817"/>
    <cellStyle name="Normal 2 2 3 11 7 2" xfId="10818"/>
    <cellStyle name="Normal 2 2 3 11 8" xfId="10819"/>
    <cellStyle name="Normal 2 2 3 12" xfId="10820"/>
    <cellStyle name="Normal 2 2 3 12 2" xfId="10821"/>
    <cellStyle name="Normal 2 2 3 12 2 2" xfId="10822"/>
    <cellStyle name="Normal 2 2 3 12 2 2 2" xfId="10823"/>
    <cellStyle name="Normal 2 2 3 12 2 2 2 2" xfId="10824"/>
    <cellStyle name="Normal 2 2 3 12 2 2 3" xfId="10825"/>
    <cellStyle name="Normal 2 2 3 12 2 3" xfId="10826"/>
    <cellStyle name="Normal 2 2 3 12 2 3 2" xfId="10827"/>
    <cellStyle name="Normal 2 2 3 12 2 4" xfId="10828"/>
    <cellStyle name="Normal 2 2 3 12 3" xfId="10829"/>
    <cellStyle name="Normal 2 2 3 12 3 2" xfId="10830"/>
    <cellStyle name="Normal 2 2 3 12 3 2 2" xfId="10831"/>
    <cellStyle name="Normal 2 2 3 12 3 2 2 2" xfId="10832"/>
    <cellStyle name="Normal 2 2 3 12 3 2 3" xfId="10833"/>
    <cellStyle name="Normal 2 2 3 12 3 3" xfId="10834"/>
    <cellStyle name="Normal 2 2 3 12 3 3 2" xfId="10835"/>
    <cellStyle name="Normal 2 2 3 12 3 4" xfId="10836"/>
    <cellStyle name="Normal 2 2 3 12 4" xfId="10837"/>
    <cellStyle name="Normal 2 2 3 12 4 2" xfId="10838"/>
    <cellStyle name="Normal 2 2 3 12 4 2 2" xfId="10839"/>
    <cellStyle name="Normal 2 2 3 12 4 2 2 2" xfId="10840"/>
    <cellStyle name="Normal 2 2 3 12 4 2 3" xfId="10841"/>
    <cellStyle name="Normal 2 2 3 12 4 3" xfId="10842"/>
    <cellStyle name="Normal 2 2 3 12 4 3 2" xfId="10843"/>
    <cellStyle name="Normal 2 2 3 12 4 4" xfId="10844"/>
    <cellStyle name="Normal 2 2 3 12 5" xfId="10845"/>
    <cellStyle name="Normal 2 2 3 12 5 2" xfId="10846"/>
    <cellStyle name="Normal 2 2 3 12 5 2 2" xfId="10847"/>
    <cellStyle name="Normal 2 2 3 12 5 3" xfId="10848"/>
    <cellStyle name="Normal 2 2 3 12 6" xfId="10849"/>
    <cellStyle name="Normal 2 2 3 12 6 2" xfId="10850"/>
    <cellStyle name="Normal 2 2 3 12 7" xfId="10851"/>
    <cellStyle name="Normal 2 2 3 12 7 2" xfId="10852"/>
    <cellStyle name="Normal 2 2 3 12 8" xfId="10853"/>
    <cellStyle name="Normal 2 2 3 13" xfId="10854"/>
    <cellStyle name="Normal 2 2 3 13 2" xfId="10855"/>
    <cellStyle name="Normal 2 2 3 13 2 2" xfId="10856"/>
    <cellStyle name="Normal 2 2 3 13 2 2 2" xfId="10857"/>
    <cellStyle name="Normal 2 2 3 13 2 2 2 2" xfId="10858"/>
    <cellStyle name="Normal 2 2 3 13 2 2 3" xfId="10859"/>
    <cellStyle name="Normal 2 2 3 13 2 3" xfId="10860"/>
    <cellStyle name="Normal 2 2 3 13 2 3 2" xfId="10861"/>
    <cellStyle name="Normal 2 2 3 13 2 4" xfId="10862"/>
    <cellStyle name="Normal 2 2 3 13 3" xfId="10863"/>
    <cellStyle name="Normal 2 2 3 13 3 2" xfId="10864"/>
    <cellStyle name="Normal 2 2 3 13 3 2 2" xfId="10865"/>
    <cellStyle name="Normal 2 2 3 13 3 2 2 2" xfId="10866"/>
    <cellStyle name="Normal 2 2 3 13 3 2 3" xfId="10867"/>
    <cellStyle name="Normal 2 2 3 13 3 3" xfId="10868"/>
    <cellStyle name="Normal 2 2 3 13 3 3 2" xfId="10869"/>
    <cellStyle name="Normal 2 2 3 13 3 4" xfId="10870"/>
    <cellStyle name="Normal 2 2 3 13 4" xfId="10871"/>
    <cellStyle name="Normal 2 2 3 13 4 2" xfId="10872"/>
    <cellStyle name="Normal 2 2 3 13 4 2 2" xfId="10873"/>
    <cellStyle name="Normal 2 2 3 13 4 2 2 2" xfId="10874"/>
    <cellStyle name="Normal 2 2 3 13 4 2 3" xfId="10875"/>
    <cellStyle name="Normal 2 2 3 13 4 3" xfId="10876"/>
    <cellStyle name="Normal 2 2 3 13 4 3 2" xfId="10877"/>
    <cellStyle name="Normal 2 2 3 13 4 4" xfId="10878"/>
    <cellStyle name="Normal 2 2 3 13 5" xfId="10879"/>
    <cellStyle name="Normal 2 2 3 13 5 2" xfId="10880"/>
    <cellStyle name="Normal 2 2 3 13 5 2 2" xfId="10881"/>
    <cellStyle name="Normal 2 2 3 13 5 3" xfId="10882"/>
    <cellStyle name="Normal 2 2 3 13 6" xfId="10883"/>
    <cellStyle name="Normal 2 2 3 13 6 2" xfId="10884"/>
    <cellStyle name="Normal 2 2 3 13 7" xfId="10885"/>
    <cellStyle name="Normal 2 2 3 13 7 2" xfId="10886"/>
    <cellStyle name="Normal 2 2 3 13 8" xfId="10887"/>
    <cellStyle name="Normal 2 2 3 14" xfId="10888"/>
    <cellStyle name="Normal 2 2 3 14 2" xfId="10889"/>
    <cellStyle name="Normal 2 2 3 14 2 2" xfId="10890"/>
    <cellStyle name="Normal 2 2 3 14 2 2 2" xfId="10891"/>
    <cellStyle name="Normal 2 2 3 14 2 2 2 2" xfId="10892"/>
    <cellStyle name="Normal 2 2 3 14 2 2 3" xfId="10893"/>
    <cellStyle name="Normal 2 2 3 14 2 3" xfId="10894"/>
    <cellStyle name="Normal 2 2 3 14 2 3 2" xfId="10895"/>
    <cellStyle name="Normal 2 2 3 14 2 4" xfId="10896"/>
    <cellStyle name="Normal 2 2 3 14 3" xfId="10897"/>
    <cellStyle name="Normal 2 2 3 14 3 2" xfId="10898"/>
    <cellStyle name="Normal 2 2 3 14 3 2 2" xfId="10899"/>
    <cellStyle name="Normal 2 2 3 14 3 2 2 2" xfId="10900"/>
    <cellStyle name="Normal 2 2 3 14 3 2 3" xfId="10901"/>
    <cellStyle name="Normal 2 2 3 14 3 3" xfId="10902"/>
    <cellStyle name="Normal 2 2 3 14 3 3 2" xfId="10903"/>
    <cellStyle name="Normal 2 2 3 14 3 4" xfId="10904"/>
    <cellStyle name="Normal 2 2 3 14 4" xfId="10905"/>
    <cellStyle name="Normal 2 2 3 14 4 2" xfId="10906"/>
    <cellStyle name="Normal 2 2 3 14 4 2 2" xfId="10907"/>
    <cellStyle name="Normal 2 2 3 14 4 2 2 2" xfId="10908"/>
    <cellStyle name="Normal 2 2 3 14 4 2 3" xfId="10909"/>
    <cellStyle name="Normal 2 2 3 14 4 3" xfId="10910"/>
    <cellStyle name="Normal 2 2 3 14 4 3 2" xfId="10911"/>
    <cellStyle name="Normal 2 2 3 14 4 4" xfId="10912"/>
    <cellStyle name="Normal 2 2 3 14 5" xfId="10913"/>
    <cellStyle name="Normal 2 2 3 14 5 2" xfId="10914"/>
    <cellStyle name="Normal 2 2 3 14 5 2 2" xfId="10915"/>
    <cellStyle name="Normal 2 2 3 14 5 3" xfId="10916"/>
    <cellStyle name="Normal 2 2 3 14 6" xfId="10917"/>
    <cellStyle name="Normal 2 2 3 14 6 2" xfId="10918"/>
    <cellStyle name="Normal 2 2 3 14 7" xfId="10919"/>
    <cellStyle name="Normal 2 2 3 14 7 2" xfId="10920"/>
    <cellStyle name="Normal 2 2 3 14 8" xfId="10921"/>
    <cellStyle name="Normal 2 2 3 15" xfId="10922"/>
    <cellStyle name="Normal 2 2 3 15 2" xfId="10923"/>
    <cellStyle name="Normal 2 2 3 15 2 2" xfId="10924"/>
    <cellStyle name="Normal 2 2 3 15 2 2 2" xfId="10925"/>
    <cellStyle name="Normal 2 2 3 15 2 2 2 2" xfId="10926"/>
    <cellStyle name="Normal 2 2 3 15 2 2 3" xfId="10927"/>
    <cellStyle name="Normal 2 2 3 15 2 3" xfId="10928"/>
    <cellStyle name="Normal 2 2 3 15 2 3 2" xfId="10929"/>
    <cellStyle name="Normal 2 2 3 15 2 4" xfId="10930"/>
    <cellStyle name="Normal 2 2 3 15 3" xfId="10931"/>
    <cellStyle name="Normal 2 2 3 15 3 2" xfId="10932"/>
    <cellStyle name="Normal 2 2 3 15 3 2 2" xfId="10933"/>
    <cellStyle name="Normal 2 2 3 15 3 2 2 2" xfId="10934"/>
    <cellStyle name="Normal 2 2 3 15 3 2 3" xfId="10935"/>
    <cellStyle name="Normal 2 2 3 15 3 3" xfId="10936"/>
    <cellStyle name="Normal 2 2 3 15 3 3 2" xfId="10937"/>
    <cellStyle name="Normal 2 2 3 15 3 4" xfId="10938"/>
    <cellStyle name="Normal 2 2 3 15 4" xfId="10939"/>
    <cellStyle name="Normal 2 2 3 15 4 2" xfId="10940"/>
    <cellStyle name="Normal 2 2 3 15 4 2 2" xfId="10941"/>
    <cellStyle name="Normal 2 2 3 15 4 2 2 2" xfId="10942"/>
    <cellStyle name="Normal 2 2 3 15 4 2 3" xfId="10943"/>
    <cellStyle name="Normal 2 2 3 15 4 3" xfId="10944"/>
    <cellStyle name="Normal 2 2 3 15 4 3 2" xfId="10945"/>
    <cellStyle name="Normal 2 2 3 15 4 4" xfId="10946"/>
    <cellStyle name="Normal 2 2 3 15 5" xfId="10947"/>
    <cellStyle name="Normal 2 2 3 15 5 2" xfId="10948"/>
    <cellStyle name="Normal 2 2 3 15 5 2 2" xfId="10949"/>
    <cellStyle name="Normal 2 2 3 15 5 3" xfId="10950"/>
    <cellStyle name="Normal 2 2 3 15 6" xfId="10951"/>
    <cellStyle name="Normal 2 2 3 15 6 2" xfId="10952"/>
    <cellStyle name="Normal 2 2 3 15 7" xfId="10953"/>
    <cellStyle name="Normal 2 2 3 15 7 2" xfId="10954"/>
    <cellStyle name="Normal 2 2 3 15 8" xfId="10955"/>
    <cellStyle name="Normal 2 2 3 16" xfId="10956"/>
    <cellStyle name="Normal 2 2 3 16 2" xfId="10957"/>
    <cellStyle name="Normal 2 2 3 16 2 2" xfId="10958"/>
    <cellStyle name="Normal 2 2 3 16 2 2 2" xfId="10959"/>
    <cellStyle name="Normal 2 2 3 16 2 2 2 2" xfId="10960"/>
    <cellStyle name="Normal 2 2 3 16 2 2 3" xfId="10961"/>
    <cellStyle name="Normal 2 2 3 16 2 3" xfId="10962"/>
    <cellStyle name="Normal 2 2 3 16 2 3 2" xfId="10963"/>
    <cellStyle name="Normal 2 2 3 16 2 4" xfId="10964"/>
    <cellStyle name="Normal 2 2 3 16 3" xfId="10965"/>
    <cellStyle name="Normal 2 2 3 16 3 2" xfId="10966"/>
    <cellStyle name="Normal 2 2 3 16 3 2 2" xfId="10967"/>
    <cellStyle name="Normal 2 2 3 16 3 2 2 2" xfId="10968"/>
    <cellStyle name="Normal 2 2 3 16 3 2 3" xfId="10969"/>
    <cellStyle name="Normal 2 2 3 16 3 3" xfId="10970"/>
    <cellStyle name="Normal 2 2 3 16 3 3 2" xfId="10971"/>
    <cellStyle name="Normal 2 2 3 16 3 4" xfId="10972"/>
    <cellStyle name="Normal 2 2 3 16 4" xfId="10973"/>
    <cellStyle name="Normal 2 2 3 16 4 2" xfId="10974"/>
    <cellStyle name="Normal 2 2 3 16 4 2 2" xfId="10975"/>
    <cellStyle name="Normal 2 2 3 16 4 2 2 2" xfId="10976"/>
    <cellStyle name="Normal 2 2 3 16 4 2 3" xfId="10977"/>
    <cellStyle name="Normal 2 2 3 16 4 3" xfId="10978"/>
    <cellStyle name="Normal 2 2 3 16 4 3 2" xfId="10979"/>
    <cellStyle name="Normal 2 2 3 16 4 4" xfId="10980"/>
    <cellStyle name="Normal 2 2 3 16 5" xfId="10981"/>
    <cellStyle name="Normal 2 2 3 16 5 2" xfId="10982"/>
    <cellStyle name="Normal 2 2 3 16 5 2 2" xfId="10983"/>
    <cellStyle name="Normal 2 2 3 16 5 3" xfId="10984"/>
    <cellStyle name="Normal 2 2 3 16 6" xfId="10985"/>
    <cellStyle name="Normal 2 2 3 16 6 2" xfId="10986"/>
    <cellStyle name="Normal 2 2 3 16 7" xfId="10987"/>
    <cellStyle name="Normal 2 2 3 16 7 2" xfId="10988"/>
    <cellStyle name="Normal 2 2 3 16 8" xfId="10989"/>
    <cellStyle name="Normal 2 2 3 17" xfId="10990"/>
    <cellStyle name="Normal 2 2 3 17 2" xfId="10991"/>
    <cellStyle name="Normal 2 2 3 17 2 2" xfId="10992"/>
    <cellStyle name="Normal 2 2 3 17 2 2 2" xfId="10993"/>
    <cellStyle name="Normal 2 2 3 17 2 2 2 2" xfId="10994"/>
    <cellStyle name="Normal 2 2 3 17 2 2 3" xfId="10995"/>
    <cellStyle name="Normal 2 2 3 17 2 3" xfId="10996"/>
    <cellStyle name="Normal 2 2 3 17 2 3 2" xfId="10997"/>
    <cellStyle name="Normal 2 2 3 17 2 4" xfId="10998"/>
    <cellStyle name="Normal 2 2 3 17 3" xfId="10999"/>
    <cellStyle name="Normal 2 2 3 17 3 2" xfId="11000"/>
    <cellStyle name="Normal 2 2 3 17 3 2 2" xfId="11001"/>
    <cellStyle name="Normal 2 2 3 17 3 2 2 2" xfId="11002"/>
    <cellStyle name="Normal 2 2 3 17 3 2 3" xfId="11003"/>
    <cellStyle name="Normal 2 2 3 17 3 3" xfId="11004"/>
    <cellStyle name="Normal 2 2 3 17 3 3 2" xfId="11005"/>
    <cellStyle name="Normal 2 2 3 17 3 4" xfId="11006"/>
    <cellStyle name="Normal 2 2 3 17 4" xfId="11007"/>
    <cellStyle name="Normal 2 2 3 17 4 2" xfId="11008"/>
    <cellStyle name="Normal 2 2 3 17 4 2 2" xfId="11009"/>
    <cellStyle name="Normal 2 2 3 17 4 2 2 2" xfId="11010"/>
    <cellStyle name="Normal 2 2 3 17 4 2 3" xfId="11011"/>
    <cellStyle name="Normal 2 2 3 17 4 3" xfId="11012"/>
    <cellStyle name="Normal 2 2 3 17 4 3 2" xfId="11013"/>
    <cellStyle name="Normal 2 2 3 17 4 4" xfId="11014"/>
    <cellStyle name="Normal 2 2 3 17 5" xfId="11015"/>
    <cellStyle name="Normal 2 2 3 17 5 2" xfId="11016"/>
    <cellStyle name="Normal 2 2 3 17 5 2 2" xfId="11017"/>
    <cellStyle name="Normal 2 2 3 17 5 3" xfId="11018"/>
    <cellStyle name="Normal 2 2 3 17 6" xfId="11019"/>
    <cellStyle name="Normal 2 2 3 17 6 2" xfId="11020"/>
    <cellStyle name="Normal 2 2 3 17 7" xfId="11021"/>
    <cellStyle name="Normal 2 2 3 17 7 2" xfId="11022"/>
    <cellStyle name="Normal 2 2 3 17 8" xfId="11023"/>
    <cellStyle name="Normal 2 2 3 18" xfId="11024"/>
    <cellStyle name="Normal 2 2 3 18 2" xfId="11025"/>
    <cellStyle name="Normal 2 2 3 18 2 2" xfId="11026"/>
    <cellStyle name="Normal 2 2 3 18 2 2 2" xfId="11027"/>
    <cellStyle name="Normal 2 2 3 18 2 2 2 2" xfId="11028"/>
    <cellStyle name="Normal 2 2 3 18 2 2 3" xfId="11029"/>
    <cellStyle name="Normal 2 2 3 18 2 3" xfId="11030"/>
    <cellStyle name="Normal 2 2 3 18 2 3 2" xfId="11031"/>
    <cellStyle name="Normal 2 2 3 18 2 4" xfId="11032"/>
    <cellStyle name="Normal 2 2 3 18 3" xfId="11033"/>
    <cellStyle name="Normal 2 2 3 18 3 2" xfId="11034"/>
    <cellStyle name="Normal 2 2 3 18 3 2 2" xfId="11035"/>
    <cellStyle name="Normal 2 2 3 18 3 2 2 2" xfId="11036"/>
    <cellStyle name="Normal 2 2 3 18 3 2 3" xfId="11037"/>
    <cellStyle name="Normal 2 2 3 18 3 3" xfId="11038"/>
    <cellStyle name="Normal 2 2 3 18 3 3 2" xfId="11039"/>
    <cellStyle name="Normal 2 2 3 18 3 4" xfId="11040"/>
    <cellStyle name="Normal 2 2 3 18 4" xfId="11041"/>
    <cellStyle name="Normal 2 2 3 18 4 2" xfId="11042"/>
    <cellStyle name="Normal 2 2 3 18 4 2 2" xfId="11043"/>
    <cellStyle name="Normal 2 2 3 18 4 2 2 2" xfId="11044"/>
    <cellStyle name="Normal 2 2 3 18 4 2 3" xfId="11045"/>
    <cellStyle name="Normal 2 2 3 18 4 3" xfId="11046"/>
    <cellStyle name="Normal 2 2 3 18 4 3 2" xfId="11047"/>
    <cellStyle name="Normal 2 2 3 18 4 4" xfId="11048"/>
    <cellStyle name="Normal 2 2 3 18 5" xfId="11049"/>
    <cellStyle name="Normal 2 2 3 18 5 2" xfId="11050"/>
    <cellStyle name="Normal 2 2 3 18 5 2 2" xfId="11051"/>
    <cellStyle name="Normal 2 2 3 18 5 3" xfId="11052"/>
    <cellStyle name="Normal 2 2 3 18 6" xfId="11053"/>
    <cellStyle name="Normal 2 2 3 18 6 2" xfId="11054"/>
    <cellStyle name="Normal 2 2 3 18 7" xfId="11055"/>
    <cellStyle name="Normal 2 2 3 18 7 2" xfId="11056"/>
    <cellStyle name="Normal 2 2 3 18 8" xfId="11057"/>
    <cellStyle name="Normal 2 2 3 19" xfId="11058"/>
    <cellStyle name="Normal 2 2 3 19 2" xfId="11059"/>
    <cellStyle name="Normal 2 2 3 19 2 2" xfId="11060"/>
    <cellStyle name="Normal 2 2 3 19 2 2 2" xfId="11061"/>
    <cellStyle name="Normal 2 2 3 19 2 2 2 2" xfId="11062"/>
    <cellStyle name="Normal 2 2 3 19 2 2 3" xfId="11063"/>
    <cellStyle name="Normal 2 2 3 19 2 3" xfId="11064"/>
    <cellStyle name="Normal 2 2 3 19 2 3 2" xfId="11065"/>
    <cellStyle name="Normal 2 2 3 19 2 4" xfId="11066"/>
    <cellStyle name="Normal 2 2 3 19 3" xfId="11067"/>
    <cellStyle name="Normal 2 2 3 19 3 2" xfId="11068"/>
    <cellStyle name="Normal 2 2 3 19 3 2 2" xfId="11069"/>
    <cellStyle name="Normal 2 2 3 19 3 2 2 2" xfId="11070"/>
    <cellStyle name="Normal 2 2 3 19 3 2 3" xfId="11071"/>
    <cellStyle name="Normal 2 2 3 19 3 3" xfId="11072"/>
    <cellStyle name="Normal 2 2 3 19 3 3 2" xfId="11073"/>
    <cellStyle name="Normal 2 2 3 19 3 4" xfId="11074"/>
    <cellStyle name="Normal 2 2 3 19 4" xfId="11075"/>
    <cellStyle name="Normal 2 2 3 19 4 2" xfId="11076"/>
    <cellStyle name="Normal 2 2 3 19 4 2 2" xfId="11077"/>
    <cellStyle name="Normal 2 2 3 19 4 2 2 2" xfId="11078"/>
    <cellStyle name="Normal 2 2 3 19 4 2 3" xfId="11079"/>
    <cellStyle name="Normal 2 2 3 19 4 3" xfId="11080"/>
    <cellStyle name="Normal 2 2 3 19 4 3 2" xfId="11081"/>
    <cellStyle name="Normal 2 2 3 19 4 4" xfId="11082"/>
    <cellStyle name="Normal 2 2 3 19 5" xfId="11083"/>
    <cellStyle name="Normal 2 2 3 19 5 2" xfId="11084"/>
    <cellStyle name="Normal 2 2 3 19 5 2 2" xfId="11085"/>
    <cellStyle name="Normal 2 2 3 19 5 3" xfId="11086"/>
    <cellStyle name="Normal 2 2 3 19 6" xfId="11087"/>
    <cellStyle name="Normal 2 2 3 19 6 2" xfId="11088"/>
    <cellStyle name="Normal 2 2 3 19 7" xfId="11089"/>
    <cellStyle name="Normal 2 2 3 19 7 2" xfId="11090"/>
    <cellStyle name="Normal 2 2 3 19 8" xfId="11091"/>
    <cellStyle name="Normal 2 2 3 2" xfId="11092"/>
    <cellStyle name="Normal 2 2 3 2 2" xfId="11093"/>
    <cellStyle name="Normal 2 2 3 2 2 2" xfId="11094"/>
    <cellStyle name="Normal 2 2 3 2 2 2 2" xfId="11095"/>
    <cellStyle name="Normal 2 2 3 2 2 2 2 2" xfId="11096"/>
    <cellStyle name="Normal 2 2 3 2 2 2 3" xfId="11097"/>
    <cellStyle name="Normal 2 2 3 2 2 3" xfId="11098"/>
    <cellStyle name="Normal 2 2 3 2 2 3 2" xfId="11099"/>
    <cellStyle name="Normal 2 2 3 2 2 4" xfId="11100"/>
    <cellStyle name="Normal 2 2 3 2 3" xfId="11101"/>
    <cellStyle name="Normal 2 2 3 2 3 2" xfId="11102"/>
    <cellStyle name="Normal 2 2 3 2 3 2 2" xfId="11103"/>
    <cellStyle name="Normal 2 2 3 2 3 2 2 2" xfId="11104"/>
    <cellStyle name="Normal 2 2 3 2 3 2 3" xfId="11105"/>
    <cellStyle name="Normal 2 2 3 2 3 3" xfId="11106"/>
    <cellStyle name="Normal 2 2 3 2 3 3 2" xfId="11107"/>
    <cellStyle name="Normal 2 2 3 2 3 4" xfId="11108"/>
    <cellStyle name="Normal 2 2 3 2 4" xfId="11109"/>
    <cellStyle name="Normal 2 2 3 2 4 2" xfId="11110"/>
    <cellStyle name="Normal 2 2 3 2 4 2 2" xfId="11111"/>
    <cellStyle name="Normal 2 2 3 2 4 2 2 2" xfId="11112"/>
    <cellStyle name="Normal 2 2 3 2 4 2 3" xfId="11113"/>
    <cellStyle name="Normal 2 2 3 2 4 3" xfId="11114"/>
    <cellStyle name="Normal 2 2 3 2 4 3 2" xfId="11115"/>
    <cellStyle name="Normal 2 2 3 2 4 4" xfId="11116"/>
    <cellStyle name="Normal 2 2 3 2 5" xfId="11117"/>
    <cellStyle name="Normal 2 2 3 2 5 2" xfId="11118"/>
    <cellStyle name="Normal 2 2 3 2 5 2 2" xfId="11119"/>
    <cellStyle name="Normal 2 2 3 2 5 3" xfId="11120"/>
    <cellStyle name="Normal 2 2 3 2 6" xfId="11121"/>
    <cellStyle name="Normal 2 2 3 2 6 2" xfId="11122"/>
    <cellStyle name="Normal 2 2 3 2 7" xfId="11123"/>
    <cellStyle name="Normal 2 2 3 2 7 2" xfId="11124"/>
    <cellStyle name="Normal 2 2 3 2 8" xfId="11125"/>
    <cellStyle name="Normal 2 2 3 20" xfId="11126"/>
    <cellStyle name="Normal 2 2 3 20 2" xfId="11127"/>
    <cellStyle name="Normal 2 2 3 20 2 2" xfId="11128"/>
    <cellStyle name="Normal 2 2 3 20 2 2 2" xfId="11129"/>
    <cellStyle name="Normal 2 2 3 20 2 2 2 2" xfId="11130"/>
    <cellStyle name="Normal 2 2 3 20 2 2 3" xfId="11131"/>
    <cellStyle name="Normal 2 2 3 20 2 3" xfId="11132"/>
    <cellStyle name="Normal 2 2 3 20 2 3 2" xfId="11133"/>
    <cellStyle name="Normal 2 2 3 20 2 4" xfId="11134"/>
    <cellStyle name="Normal 2 2 3 20 3" xfId="11135"/>
    <cellStyle name="Normal 2 2 3 20 3 2" xfId="11136"/>
    <cellStyle name="Normal 2 2 3 20 3 2 2" xfId="11137"/>
    <cellStyle name="Normal 2 2 3 20 3 2 2 2" xfId="11138"/>
    <cellStyle name="Normal 2 2 3 20 3 2 3" xfId="11139"/>
    <cellStyle name="Normal 2 2 3 20 3 3" xfId="11140"/>
    <cellStyle name="Normal 2 2 3 20 3 3 2" xfId="11141"/>
    <cellStyle name="Normal 2 2 3 20 3 4" xfId="11142"/>
    <cellStyle name="Normal 2 2 3 20 4" xfId="11143"/>
    <cellStyle name="Normal 2 2 3 20 4 2" xfId="11144"/>
    <cellStyle name="Normal 2 2 3 20 4 2 2" xfId="11145"/>
    <cellStyle name="Normal 2 2 3 20 4 2 2 2" xfId="11146"/>
    <cellStyle name="Normal 2 2 3 20 4 2 3" xfId="11147"/>
    <cellStyle name="Normal 2 2 3 20 4 3" xfId="11148"/>
    <cellStyle name="Normal 2 2 3 20 4 3 2" xfId="11149"/>
    <cellStyle name="Normal 2 2 3 20 4 4" xfId="11150"/>
    <cellStyle name="Normal 2 2 3 20 5" xfId="11151"/>
    <cellStyle name="Normal 2 2 3 20 5 2" xfId="11152"/>
    <cellStyle name="Normal 2 2 3 20 5 2 2" xfId="11153"/>
    <cellStyle name="Normal 2 2 3 20 5 3" xfId="11154"/>
    <cellStyle name="Normal 2 2 3 20 6" xfId="11155"/>
    <cellStyle name="Normal 2 2 3 20 6 2" xfId="11156"/>
    <cellStyle name="Normal 2 2 3 20 7" xfId="11157"/>
    <cellStyle name="Normal 2 2 3 20 7 2" xfId="11158"/>
    <cellStyle name="Normal 2 2 3 20 8" xfId="11159"/>
    <cellStyle name="Normal 2 2 3 21" xfId="11160"/>
    <cellStyle name="Normal 2 2 3 21 2" xfId="11161"/>
    <cellStyle name="Normal 2 2 3 21 2 2" xfId="11162"/>
    <cellStyle name="Normal 2 2 3 21 2 2 2" xfId="11163"/>
    <cellStyle name="Normal 2 2 3 21 2 2 2 2" xfId="11164"/>
    <cellStyle name="Normal 2 2 3 21 2 2 3" xfId="11165"/>
    <cellStyle name="Normal 2 2 3 21 2 3" xfId="11166"/>
    <cellStyle name="Normal 2 2 3 21 2 3 2" xfId="11167"/>
    <cellStyle name="Normal 2 2 3 21 2 4" xfId="11168"/>
    <cellStyle name="Normal 2 2 3 21 3" xfId="11169"/>
    <cellStyle name="Normal 2 2 3 21 3 2" xfId="11170"/>
    <cellStyle name="Normal 2 2 3 21 3 2 2" xfId="11171"/>
    <cellStyle name="Normal 2 2 3 21 3 2 2 2" xfId="11172"/>
    <cellStyle name="Normal 2 2 3 21 3 2 3" xfId="11173"/>
    <cellStyle name="Normal 2 2 3 21 3 3" xfId="11174"/>
    <cellStyle name="Normal 2 2 3 21 3 3 2" xfId="11175"/>
    <cellStyle name="Normal 2 2 3 21 3 4" xfId="11176"/>
    <cellStyle name="Normal 2 2 3 21 4" xfId="11177"/>
    <cellStyle name="Normal 2 2 3 21 4 2" xfId="11178"/>
    <cellStyle name="Normal 2 2 3 21 4 2 2" xfId="11179"/>
    <cellStyle name="Normal 2 2 3 21 4 2 2 2" xfId="11180"/>
    <cellStyle name="Normal 2 2 3 21 4 2 3" xfId="11181"/>
    <cellStyle name="Normal 2 2 3 21 4 3" xfId="11182"/>
    <cellStyle name="Normal 2 2 3 21 4 3 2" xfId="11183"/>
    <cellStyle name="Normal 2 2 3 21 4 4" xfId="11184"/>
    <cellStyle name="Normal 2 2 3 21 5" xfId="11185"/>
    <cellStyle name="Normal 2 2 3 21 5 2" xfId="11186"/>
    <cellStyle name="Normal 2 2 3 21 5 2 2" xfId="11187"/>
    <cellStyle name="Normal 2 2 3 21 5 3" xfId="11188"/>
    <cellStyle name="Normal 2 2 3 21 6" xfId="11189"/>
    <cellStyle name="Normal 2 2 3 21 6 2" xfId="11190"/>
    <cellStyle name="Normal 2 2 3 21 7" xfId="11191"/>
    <cellStyle name="Normal 2 2 3 21 7 2" xfId="11192"/>
    <cellStyle name="Normal 2 2 3 21 8" xfId="11193"/>
    <cellStyle name="Normal 2 2 3 22" xfId="11194"/>
    <cellStyle name="Normal 2 2 3 22 2" xfId="11195"/>
    <cellStyle name="Normal 2 2 3 22 2 2" xfId="11196"/>
    <cellStyle name="Normal 2 2 3 22 2 2 2" xfId="11197"/>
    <cellStyle name="Normal 2 2 3 22 2 2 2 2" xfId="11198"/>
    <cellStyle name="Normal 2 2 3 22 2 2 3" xfId="11199"/>
    <cellStyle name="Normal 2 2 3 22 2 3" xfId="11200"/>
    <cellStyle name="Normal 2 2 3 22 2 3 2" xfId="11201"/>
    <cellStyle name="Normal 2 2 3 22 2 4" xfId="11202"/>
    <cellStyle name="Normal 2 2 3 22 3" xfId="11203"/>
    <cellStyle name="Normal 2 2 3 22 3 2" xfId="11204"/>
    <cellStyle name="Normal 2 2 3 22 3 2 2" xfId="11205"/>
    <cellStyle name="Normal 2 2 3 22 3 2 2 2" xfId="11206"/>
    <cellStyle name="Normal 2 2 3 22 3 2 3" xfId="11207"/>
    <cellStyle name="Normal 2 2 3 22 3 3" xfId="11208"/>
    <cellStyle name="Normal 2 2 3 22 3 3 2" xfId="11209"/>
    <cellStyle name="Normal 2 2 3 22 3 4" xfId="11210"/>
    <cellStyle name="Normal 2 2 3 22 4" xfId="11211"/>
    <cellStyle name="Normal 2 2 3 22 4 2" xfId="11212"/>
    <cellStyle name="Normal 2 2 3 22 4 2 2" xfId="11213"/>
    <cellStyle name="Normal 2 2 3 22 4 2 2 2" xfId="11214"/>
    <cellStyle name="Normal 2 2 3 22 4 2 3" xfId="11215"/>
    <cellStyle name="Normal 2 2 3 22 4 3" xfId="11216"/>
    <cellStyle name="Normal 2 2 3 22 4 3 2" xfId="11217"/>
    <cellStyle name="Normal 2 2 3 22 4 4" xfId="11218"/>
    <cellStyle name="Normal 2 2 3 22 5" xfId="11219"/>
    <cellStyle name="Normal 2 2 3 22 5 2" xfId="11220"/>
    <cellStyle name="Normal 2 2 3 22 5 2 2" xfId="11221"/>
    <cellStyle name="Normal 2 2 3 22 5 3" xfId="11222"/>
    <cellStyle name="Normal 2 2 3 22 6" xfId="11223"/>
    <cellStyle name="Normal 2 2 3 22 6 2" xfId="11224"/>
    <cellStyle name="Normal 2 2 3 22 7" xfId="11225"/>
    <cellStyle name="Normal 2 2 3 22 7 2" xfId="11226"/>
    <cellStyle name="Normal 2 2 3 22 8" xfId="11227"/>
    <cellStyle name="Normal 2 2 3 23" xfId="11228"/>
    <cellStyle name="Normal 2 2 3 23 2" xfId="11229"/>
    <cellStyle name="Normal 2 2 3 23 2 2" xfId="11230"/>
    <cellStyle name="Normal 2 2 3 23 2 2 2" xfId="11231"/>
    <cellStyle name="Normal 2 2 3 23 2 2 2 2" xfId="11232"/>
    <cellStyle name="Normal 2 2 3 23 2 2 3" xfId="11233"/>
    <cellStyle name="Normal 2 2 3 23 2 3" xfId="11234"/>
    <cellStyle name="Normal 2 2 3 23 2 3 2" xfId="11235"/>
    <cellStyle name="Normal 2 2 3 23 2 4" xfId="11236"/>
    <cellStyle name="Normal 2 2 3 23 3" xfId="11237"/>
    <cellStyle name="Normal 2 2 3 23 3 2" xfId="11238"/>
    <cellStyle name="Normal 2 2 3 23 3 2 2" xfId="11239"/>
    <cellStyle name="Normal 2 2 3 23 3 2 2 2" xfId="11240"/>
    <cellStyle name="Normal 2 2 3 23 3 2 3" xfId="11241"/>
    <cellStyle name="Normal 2 2 3 23 3 3" xfId="11242"/>
    <cellStyle name="Normal 2 2 3 23 3 3 2" xfId="11243"/>
    <cellStyle name="Normal 2 2 3 23 3 4" xfId="11244"/>
    <cellStyle name="Normal 2 2 3 23 4" xfId="11245"/>
    <cellStyle name="Normal 2 2 3 23 4 2" xfId="11246"/>
    <cellStyle name="Normal 2 2 3 23 4 2 2" xfId="11247"/>
    <cellStyle name="Normal 2 2 3 23 4 2 2 2" xfId="11248"/>
    <cellStyle name="Normal 2 2 3 23 4 2 3" xfId="11249"/>
    <cellStyle name="Normal 2 2 3 23 4 3" xfId="11250"/>
    <cellStyle name="Normal 2 2 3 23 4 3 2" xfId="11251"/>
    <cellStyle name="Normal 2 2 3 23 4 4" xfId="11252"/>
    <cellStyle name="Normal 2 2 3 23 5" xfId="11253"/>
    <cellStyle name="Normal 2 2 3 23 5 2" xfId="11254"/>
    <cellStyle name="Normal 2 2 3 23 5 2 2" xfId="11255"/>
    <cellStyle name="Normal 2 2 3 23 5 3" xfId="11256"/>
    <cellStyle name="Normal 2 2 3 23 6" xfId="11257"/>
    <cellStyle name="Normal 2 2 3 23 6 2" xfId="11258"/>
    <cellStyle name="Normal 2 2 3 23 7" xfId="11259"/>
    <cellStyle name="Normal 2 2 3 23 7 2" xfId="11260"/>
    <cellStyle name="Normal 2 2 3 23 8" xfId="11261"/>
    <cellStyle name="Normal 2 2 3 24" xfId="11262"/>
    <cellStyle name="Normal 2 2 3 24 2" xfId="11263"/>
    <cellStyle name="Normal 2 2 3 24 2 2" xfId="11264"/>
    <cellStyle name="Normal 2 2 3 24 2 2 2" xfId="11265"/>
    <cellStyle name="Normal 2 2 3 24 2 2 2 2" xfId="11266"/>
    <cellStyle name="Normal 2 2 3 24 2 2 3" xfId="11267"/>
    <cellStyle name="Normal 2 2 3 24 2 3" xfId="11268"/>
    <cellStyle name="Normal 2 2 3 24 2 3 2" xfId="11269"/>
    <cellStyle name="Normal 2 2 3 24 2 4" xfId="11270"/>
    <cellStyle name="Normal 2 2 3 24 3" xfId="11271"/>
    <cellStyle name="Normal 2 2 3 24 3 2" xfId="11272"/>
    <cellStyle name="Normal 2 2 3 24 3 2 2" xfId="11273"/>
    <cellStyle name="Normal 2 2 3 24 3 2 2 2" xfId="11274"/>
    <cellStyle name="Normal 2 2 3 24 3 2 3" xfId="11275"/>
    <cellStyle name="Normal 2 2 3 24 3 3" xfId="11276"/>
    <cellStyle name="Normal 2 2 3 24 3 3 2" xfId="11277"/>
    <cellStyle name="Normal 2 2 3 24 3 4" xfId="11278"/>
    <cellStyle name="Normal 2 2 3 24 4" xfId="11279"/>
    <cellStyle name="Normal 2 2 3 24 4 2" xfId="11280"/>
    <cellStyle name="Normal 2 2 3 24 4 2 2" xfId="11281"/>
    <cellStyle name="Normal 2 2 3 24 4 2 2 2" xfId="11282"/>
    <cellStyle name="Normal 2 2 3 24 4 2 3" xfId="11283"/>
    <cellStyle name="Normal 2 2 3 24 4 3" xfId="11284"/>
    <cellStyle name="Normal 2 2 3 24 4 3 2" xfId="11285"/>
    <cellStyle name="Normal 2 2 3 24 4 4" xfId="11286"/>
    <cellStyle name="Normal 2 2 3 24 5" xfId="11287"/>
    <cellStyle name="Normal 2 2 3 24 5 2" xfId="11288"/>
    <cellStyle name="Normal 2 2 3 24 5 2 2" xfId="11289"/>
    <cellStyle name="Normal 2 2 3 24 5 3" xfId="11290"/>
    <cellStyle name="Normal 2 2 3 24 6" xfId="11291"/>
    <cellStyle name="Normal 2 2 3 24 6 2" xfId="11292"/>
    <cellStyle name="Normal 2 2 3 24 7" xfId="11293"/>
    <cellStyle name="Normal 2 2 3 24 7 2" xfId="11294"/>
    <cellStyle name="Normal 2 2 3 24 8" xfId="11295"/>
    <cellStyle name="Normal 2 2 3 25" xfId="11296"/>
    <cellStyle name="Normal 2 2 3 25 2" xfId="11297"/>
    <cellStyle name="Normal 2 2 3 25 2 2" xfId="11298"/>
    <cellStyle name="Normal 2 2 3 25 2 2 2" xfId="11299"/>
    <cellStyle name="Normal 2 2 3 25 2 2 2 2" xfId="11300"/>
    <cellStyle name="Normal 2 2 3 25 2 2 3" xfId="11301"/>
    <cellStyle name="Normal 2 2 3 25 2 3" xfId="11302"/>
    <cellStyle name="Normal 2 2 3 25 2 3 2" xfId="11303"/>
    <cellStyle name="Normal 2 2 3 25 2 4" xfId="11304"/>
    <cellStyle name="Normal 2 2 3 25 3" xfId="11305"/>
    <cellStyle name="Normal 2 2 3 25 3 2" xfId="11306"/>
    <cellStyle name="Normal 2 2 3 25 3 2 2" xfId="11307"/>
    <cellStyle name="Normal 2 2 3 25 3 2 2 2" xfId="11308"/>
    <cellStyle name="Normal 2 2 3 25 3 2 3" xfId="11309"/>
    <cellStyle name="Normal 2 2 3 25 3 3" xfId="11310"/>
    <cellStyle name="Normal 2 2 3 25 3 3 2" xfId="11311"/>
    <cellStyle name="Normal 2 2 3 25 3 4" xfId="11312"/>
    <cellStyle name="Normal 2 2 3 25 4" xfId="11313"/>
    <cellStyle name="Normal 2 2 3 25 4 2" xfId="11314"/>
    <cellStyle name="Normal 2 2 3 25 4 2 2" xfId="11315"/>
    <cellStyle name="Normal 2 2 3 25 4 2 2 2" xfId="11316"/>
    <cellStyle name="Normal 2 2 3 25 4 2 3" xfId="11317"/>
    <cellStyle name="Normal 2 2 3 25 4 3" xfId="11318"/>
    <cellStyle name="Normal 2 2 3 25 4 3 2" xfId="11319"/>
    <cellStyle name="Normal 2 2 3 25 4 4" xfId="11320"/>
    <cellStyle name="Normal 2 2 3 25 5" xfId="11321"/>
    <cellStyle name="Normal 2 2 3 25 5 2" xfId="11322"/>
    <cellStyle name="Normal 2 2 3 25 5 2 2" xfId="11323"/>
    <cellStyle name="Normal 2 2 3 25 5 3" xfId="11324"/>
    <cellStyle name="Normal 2 2 3 25 6" xfId="11325"/>
    <cellStyle name="Normal 2 2 3 25 6 2" xfId="11326"/>
    <cellStyle name="Normal 2 2 3 25 7" xfId="11327"/>
    <cellStyle name="Normal 2 2 3 25 7 2" xfId="11328"/>
    <cellStyle name="Normal 2 2 3 25 8" xfId="11329"/>
    <cellStyle name="Normal 2 2 3 26" xfId="11330"/>
    <cellStyle name="Normal 2 2 3 26 2" xfId="11331"/>
    <cellStyle name="Normal 2 2 3 26 2 2" xfId="11332"/>
    <cellStyle name="Normal 2 2 3 26 2 2 2" xfId="11333"/>
    <cellStyle name="Normal 2 2 3 26 2 2 2 2" xfId="11334"/>
    <cellStyle name="Normal 2 2 3 26 2 2 3" xfId="11335"/>
    <cellStyle name="Normal 2 2 3 26 2 3" xfId="11336"/>
    <cellStyle name="Normal 2 2 3 26 2 3 2" xfId="11337"/>
    <cellStyle name="Normal 2 2 3 26 2 4" xfId="11338"/>
    <cellStyle name="Normal 2 2 3 26 3" xfId="11339"/>
    <cellStyle name="Normal 2 2 3 26 3 2" xfId="11340"/>
    <cellStyle name="Normal 2 2 3 26 3 2 2" xfId="11341"/>
    <cellStyle name="Normal 2 2 3 26 3 2 2 2" xfId="11342"/>
    <cellStyle name="Normal 2 2 3 26 3 2 3" xfId="11343"/>
    <cellStyle name="Normal 2 2 3 26 3 3" xfId="11344"/>
    <cellStyle name="Normal 2 2 3 26 3 3 2" xfId="11345"/>
    <cellStyle name="Normal 2 2 3 26 3 4" xfId="11346"/>
    <cellStyle name="Normal 2 2 3 26 4" xfId="11347"/>
    <cellStyle name="Normal 2 2 3 26 4 2" xfId="11348"/>
    <cellStyle name="Normal 2 2 3 26 4 2 2" xfId="11349"/>
    <cellStyle name="Normal 2 2 3 26 4 2 2 2" xfId="11350"/>
    <cellStyle name="Normal 2 2 3 26 4 2 3" xfId="11351"/>
    <cellStyle name="Normal 2 2 3 26 4 3" xfId="11352"/>
    <cellStyle name="Normal 2 2 3 26 4 3 2" xfId="11353"/>
    <cellStyle name="Normal 2 2 3 26 4 4" xfId="11354"/>
    <cellStyle name="Normal 2 2 3 26 5" xfId="11355"/>
    <cellStyle name="Normal 2 2 3 26 5 2" xfId="11356"/>
    <cellStyle name="Normal 2 2 3 26 5 2 2" xfId="11357"/>
    <cellStyle name="Normal 2 2 3 26 5 3" xfId="11358"/>
    <cellStyle name="Normal 2 2 3 26 6" xfId="11359"/>
    <cellStyle name="Normal 2 2 3 26 6 2" xfId="11360"/>
    <cellStyle name="Normal 2 2 3 26 7" xfId="11361"/>
    <cellStyle name="Normal 2 2 3 26 7 2" xfId="11362"/>
    <cellStyle name="Normal 2 2 3 26 8" xfId="11363"/>
    <cellStyle name="Normal 2 2 3 27" xfId="11364"/>
    <cellStyle name="Normal 2 2 3 27 2" xfId="11365"/>
    <cellStyle name="Normal 2 2 3 27 2 2" xfId="11366"/>
    <cellStyle name="Normal 2 2 3 27 2 2 2" xfId="11367"/>
    <cellStyle name="Normal 2 2 3 27 2 2 2 2" xfId="11368"/>
    <cellStyle name="Normal 2 2 3 27 2 2 3" xfId="11369"/>
    <cellStyle name="Normal 2 2 3 27 2 3" xfId="11370"/>
    <cellStyle name="Normal 2 2 3 27 2 3 2" xfId="11371"/>
    <cellStyle name="Normal 2 2 3 27 2 4" xfId="11372"/>
    <cellStyle name="Normal 2 2 3 27 3" xfId="11373"/>
    <cellStyle name="Normal 2 2 3 27 3 2" xfId="11374"/>
    <cellStyle name="Normal 2 2 3 27 3 2 2" xfId="11375"/>
    <cellStyle name="Normal 2 2 3 27 3 2 2 2" xfId="11376"/>
    <cellStyle name="Normal 2 2 3 27 3 2 3" xfId="11377"/>
    <cellStyle name="Normal 2 2 3 27 3 3" xfId="11378"/>
    <cellStyle name="Normal 2 2 3 27 3 3 2" xfId="11379"/>
    <cellStyle name="Normal 2 2 3 27 3 4" xfId="11380"/>
    <cellStyle name="Normal 2 2 3 27 4" xfId="11381"/>
    <cellStyle name="Normal 2 2 3 27 4 2" xfId="11382"/>
    <cellStyle name="Normal 2 2 3 27 4 2 2" xfId="11383"/>
    <cellStyle name="Normal 2 2 3 27 4 2 2 2" xfId="11384"/>
    <cellStyle name="Normal 2 2 3 27 4 2 3" xfId="11385"/>
    <cellStyle name="Normal 2 2 3 27 4 3" xfId="11386"/>
    <cellStyle name="Normal 2 2 3 27 4 3 2" xfId="11387"/>
    <cellStyle name="Normal 2 2 3 27 4 4" xfId="11388"/>
    <cellStyle name="Normal 2 2 3 27 5" xfId="11389"/>
    <cellStyle name="Normal 2 2 3 27 5 2" xfId="11390"/>
    <cellStyle name="Normal 2 2 3 27 5 2 2" xfId="11391"/>
    <cellStyle name="Normal 2 2 3 27 5 3" xfId="11392"/>
    <cellStyle name="Normal 2 2 3 27 6" xfId="11393"/>
    <cellStyle name="Normal 2 2 3 27 6 2" xfId="11394"/>
    <cellStyle name="Normal 2 2 3 27 7" xfId="11395"/>
    <cellStyle name="Normal 2 2 3 27 7 2" xfId="11396"/>
    <cellStyle name="Normal 2 2 3 27 8" xfId="11397"/>
    <cellStyle name="Normal 2 2 3 28" xfId="11398"/>
    <cellStyle name="Normal 2 2 3 28 2" xfId="11399"/>
    <cellStyle name="Normal 2 2 3 28 2 2" xfId="11400"/>
    <cellStyle name="Normal 2 2 3 28 2 2 2" xfId="11401"/>
    <cellStyle name="Normal 2 2 3 28 2 2 2 2" xfId="11402"/>
    <cellStyle name="Normal 2 2 3 28 2 2 3" xfId="11403"/>
    <cellStyle name="Normal 2 2 3 28 2 3" xfId="11404"/>
    <cellStyle name="Normal 2 2 3 28 2 3 2" xfId="11405"/>
    <cellStyle name="Normal 2 2 3 28 2 4" xfId="11406"/>
    <cellStyle name="Normal 2 2 3 28 3" xfId="11407"/>
    <cellStyle name="Normal 2 2 3 28 3 2" xfId="11408"/>
    <cellStyle name="Normal 2 2 3 28 3 2 2" xfId="11409"/>
    <cellStyle name="Normal 2 2 3 28 3 2 2 2" xfId="11410"/>
    <cellStyle name="Normal 2 2 3 28 3 2 3" xfId="11411"/>
    <cellStyle name="Normal 2 2 3 28 3 3" xfId="11412"/>
    <cellStyle name="Normal 2 2 3 28 3 3 2" xfId="11413"/>
    <cellStyle name="Normal 2 2 3 28 3 4" xfId="11414"/>
    <cellStyle name="Normal 2 2 3 28 4" xfId="11415"/>
    <cellStyle name="Normal 2 2 3 28 4 2" xfId="11416"/>
    <cellStyle name="Normal 2 2 3 28 4 2 2" xfId="11417"/>
    <cellStyle name="Normal 2 2 3 28 4 2 2 2" xfId="11418"/>
    <cellStyle name="Normal 2 2 3 28 4 2 3" xfId="11419"/>
    <cellStyle name="Normal 2 2 3 28 4 3" xfId="11420"/>
    <cellStyle name="Normal 2 2 3 28 4 3 2" xfId="11421"/>
    <cellStyle name="Normal 2 2 3 28 4 4" xfId="11422"/>
    <cellStyle name="Normal 2 2 3 28 5" xfId="11423"/>
    <cellStyle name="Normal 2 2 3 28 5 2" xfId="11424"/>
    <cellStyle name="Normal 2 2 3 28 5 2 2" xfId="11425"/>
    <cellStyle name="Normal 2 2 3 28 5 3" xfId="11426"/>
    <cellStyle name="Normal 2 2 3 28 6" xfId="11427"/>
    <cellStyle name="Normal 2 2 3 28 6 2" xfId="11428"/>
    <cellStyle name="Normal 2 2 3 28 7" xfId="11429"/>
    <cellStyle name="Normal 2 2 3 28 7 2" xfId="11430"/>
    <cellStyle name="Normal 2 2 3 28 8" xfId="11431"/>
    <cellStyle name="Normal 2 2 3 29" xfId="11432"/>
    <cellStyle name="Normal 2 2 3 29 2" xfId="11433"/>
    <cellStyle name="Normal 2 2 3 29 2 2" xfId="11434"/>
    <cellStyle name="Normal 2 2 3 29 2 2 2" xfId="11435"/>
    <cellStyle name="Normal 2 2 3 29 2 2 2 2" xfId="11436"/>
    <cellStyle name="Normal 2 2 3 29 2 2 3" xfId="11437"/>
    <cellStyle name="Normal 2 2 3 29 2 3" xfId="11438"/>
    <cellStyle name="Normal 2 2 3 29 2 3 2" xfId="11439"/>
    <cellStyle name="Normal 2 2 3 29 2 4" xfId="11440"/>
    <cellStyle name="Normal 2 2 3 29 3" xfId="11441"/>
    <cellStyle name="Normal 2 2 3 29 3 2" xfId="11442"/>
    <cellStyle name="Normal 2 2 3 29 3 2 2" xfId="11443"/>
    <cellStyle name="Normal 2 2 3 29 3 2 2 2" xfId="11444"/>
    <cellStyle name="Normal 2 2 3 29 3 2 3" xfId="11445"/>
    <cellStyle name="Normal 2 2 3 29 3 3" xfId="11446"/>
    <cellStyle name="Normal 2 2 3 29 3 3 2" xfId="11447"/>
    <cellStyle name="Normal 2 2 3 29 3 4" xfId="11448"/>
    <cellStyle name="Normal 2 2 3 29 4" xfId="11449"/>
    <cellStyle name="Normal 2 2 3 29 4 2" xfId="11450"/>
    <cellStyle name="Normal 2 2 3 29 4 2 2" xfId="11451"/>
    <cellStyle name="Normal 2 2 3 29 4 2 2 2" xfId="11452"/>
    <cellStyle name="Normal 2 2 3 29 4 2 3" xfId="11453"/>
    <cellStyle name="Normal 2 2 3 29 4 3" xfId="11454"/>
    <cellStyle name="Normal 2 2 3 29 4 3 2" xfId="11455"/>
    <cellStyle name="Normal 2 2 3 29 4 4" xfId="11456"/>
    <cellStyle name="Normal 2 2 3 29 5" xfId="11457"/>
    <cellStyle name="Normal 2 2 3 29 5 2" xfId="11458"/>
    <cellStyle name="Normal 2 2 3 29 5 2 2" xfId="11459"/>
    <cellStyle name="Normal 2 2 3 29 5 3" xfId="11460"/>
    <cellStyle name="Normal 2 2 3 29 6" xfId="11461"/>
    <cellStyle name="Normal 2 2 3 29 6 2" xfId="11462"/>
    <cellStyle name="Normal 2 2 3 29 7" xfId="11463"/>
    <cellStyle name="Normal 2 2 3 29 7 2" xfId="11464"/>
    <cellStyle name="Normal 2 2 3 29 8" xfId="11465"/>
    <cellStyle name="Normal 2 2 3 3" xfId="11466"/>
    <cellStyle name="Normal 2 2 3 3 2" xfId="11467"/>
    <cellStyle name="Normal 2 2 3 3 2 2" xfId="11468"/>
    <cellStyle name="Normal 2 2 3 3 2 2 2" xfId="11469"/>
    <cellStyle name="Normal 2 2 3 3 2 2 2 2" xfId="11470"/>
    <cellStyle name="Normal 2 2 3 3 2 2 3" xfId="11471"/>
    <cellStyle name="Normal 2 2 3 3 2 3" xfId="11472"/>
    <cellStyle name="Normal 2 2 3 3 2 3 2" xfId="11473"/>
    <cellStyle name="Normal 2 2 3 3 2 4" xfId="11474"/>
    <cellStyle name="Normal 2 2 3 3 3" xfId="11475"/>
    <cellStyle name="Normal 2 2 3 3 3 2" xfId="11476"/>
    <cellStyle name="Normal 2 2 3 3 3 2 2" xfId="11477"/>
    <cellStyle name="Normal 2 2 3 3 3 2 2 2" xfId="11478"/>
    <cellStyle name="Normal 2 2 3 3 3 2 3" xfId="11479"/>
    <cellStyle name="Normal 2 2 3 3 3 3" xfId="11480"/>
    <cellStyle name="Normal 2 2 3 3 3 3 2" xfId="11481"/>
    <cellStyle name="Normal 2 2 3 3 3 4" xfId="11482"/>
    <cellStyle name="Normal 2 2 3 3 4" xfId="11483"/>
    <cellStyle name="Normal 2 2 3 3 4 2" xfId="11484"/>
    <cellStyle name="Normal 2 2 3 3 4 2 2" xfId="11485"/>
    <cellStyle name="Normal 2 2 3 3 4 2 2 2" xfId="11486"/>
    <cellStyle name="Normal 2 2 3 3 4 2 3" xfId="11487"/>
    <cellStyle name="Normal 2 2 3 3 4 3" xfId="11488"/>
    <cellStyle name="Normal 2 2 3 3 4 3 2" xfId="11489"/>
    <cellStyle name="Normal 2 2 3 3 4 4" xfId="11490"/>
    <cellStyle name="Normal 2 2 3 3 5" xfId="11491"/>
    <cellStyle name="Normal 2 2 3 3 5 2" xfId="11492"/>
    <cellStyle name="Normal 2 2 3 3 5 2 2" xfId="11493"/>
    <cellStyle name="Normal 2 2 3 3 5 3" xfId="11494"/>
    <cellStyle name="Normal 2 2 3 3 6" xfId="11495"/>
    <cellStyle name="Normal 2 2 3 3 6 2" xfId="11496"/>
    <cellStyle name="Normal 2 2 3 3 7" xfId="11497"/>
    <cellStyle name="Normal 2 2 3 3 7 2" xfId="11498"/>
    <cellStyle name="Normal 2 2 3 3 8" xfId="11499"/>
    <cellStyle name="Normal 2 2 3 30" xfId="11500"/>
    <cellStyle name="Normal 2 2 3 30 2" xfId="11501"/>
    <cellStyle name="Normal 2 2 3 30 2 2" xfId="11502"/>
    <cellStyle name="Normal 2 2 3 30 2 2 2" xfId="11503"/>
    <cellStyle name="Normal 2 2 3 30 2 3" xfId="11504"/>
    <cellStyle name="Normal 2 2 3 30 3" xfId="11505"/>
    <cellStyle name="Normal 2 2 3 30 3 2" xfId="11506"/>
    <cellStyle name="Normal 2 2 3 30 4" xfId="11507"/>
    <cellStyle name="Normal 2 2 3 31" xfId="11508"/>
    <cellStyle name="Normal 2 2 3 31 2" xfId="11509"/>
    <cellStyle name="Normal 2 2 3 31 2 2" xfId="11510"/>
    <cellStyle name="Normal 2 2 3 31 2 2 2" xfId="11511"/>
    <cellStyle name="Normal 2 2 3 31 2 3" xfId="11512"/>
    <cellStyle name="Normal 2 2 3 31 3" xfId="11513"/>
    <cellStyle name="Normal 2 2 3 31 3 2" xfId="11514"/>
    <cellStyle name="Normal 2 2 3 31 4" xfId="11515"/>
    <cellStyle name="Normal 2 2 3 32" xfId="11516"/>
    <cellStyle name="Normal 2 2 3 32 2" xfId="11517"/>
    <cellStyle name="Normal 2 2 3 32 2 2" xfId="11518"/>
    <cellStyle name="Normal 2 2 3 32 2 2 2" xfId="11519"/>
    <cellStyle name="Normal 2 2 3 32 2 3" xfId="11520"/>
    <cellStyle name="Normal 2 2 3 32 3" xfId="11521"/>
    <cellStyle name="Normal 2 2 3 32 3 2" xfId="11522"/>
    <cellStyle name="Normal 2 2 3 32 4" xfId="11523"/>
    <cellStyle name="Normal 2 2 3 33" xfId="11524"/>
    <cellStyle name="Normal 2 2 3 33 2" xfId="11525"/>
    <cellStyle name="Normal 2 2 3 33 2 2" xfId="11526"/>
    <cellStyle name="Normal 2 2 3 33 3" xfId="11527"/>
    <cellStyle name="Normal 2 2 3 34" xfId="11528"/>
    <cellStyle name="Normal 2 2 3 34 2" xfId="11529"/>
    <cellStyle name="Normal 2 2 3 35" xfId="11530"/>
    <cellStyle name="Normal 2 2 3 35 2" xfId="11531"/>
    <cellStyle name="Normal 2 2 3 36" xfId="11532"/>
    <cellStyle name="Normal 2 2 3 4" xfId="11533"/>
    <cellStyle name="Normal 2 2 3 4 2" xfId="11534"/>
    <cellStyle name="Normal 2 2 3 4 2 2" xfId="11535"/>
    <cellStyle name="Normal 2 2 3 4 2 2 2" xfId="11536"/>
    <cellStyle name="Normal 2 2 3 4 2 2 2 2" xfId="11537"/>
    <cellStyle name="Normal 2 2 3 4 2 2 3" xfId="11538"/>
    <cellStyle name="Normal 2 2 3 4 2 3" xfId="11539"/>
    <cellStyle name="Normal 2 2 3 4 2 3 2" xfId="11540"/>
    <cellStyle name="Normal 2 2 3 4 2 4" xfId="11541"/>
    <cellStyle name="Normal 2 2 3 4 3" xfId="11542"/>
    <cellStyle name="Normal 2 2 3 4 3 2" xfId="11543"/>
    <cellStyle name="Normal 2 2 3 4 3 2 2" xfId="11544"/>
    <cellStyle name="Normal 2 2 3 4 3 2 2 2" xfId="11545"/>
    <cellStyle name="Normal 2 2 3 4 3 2 3" xfId="11546"/>
    <cellStyle name="Normal 2 2 3 4 3 3" xfId="11547"/>
    <cellStyle name="Normal 2 2 3 4 3 3 2" xfId="11548"/>
    <cellStyle name="Normal 2 2 3 4 3 4" xfId="11549"/>
    <cellStyle name="Normal 2 2 3 4 4" xfId="11550"/>
    <cellStyle name="Normal 2 2 3 4 4 2" xfId="11551"/>
    <cellStyle name="Normal 2 2 3 4 4 2 2" xfId="11552"/>
    <cellStyle name="Normal 2 2 3 4 4 2 2 2" xfId="11553"/>
    <cellStyle name="Normal 2 2 3 4 4 2 3" xfId="11554"/>
    <cellStyle name="Normal 2 2 3 4 4 3" xfId="11555"/>
    <cellStyle name="Normal 2 2 3 4 4 3 2" xfId="11556"/>
    <cellStyle name="Normal 2 2 3 4 4 4" xfId="11557"/>
    <cellStyle name="Normal 2 2 3 4 5" xfId="11558"/>
    <cellStyle name="Normal 2 2 3 4 5 2" xfId="11559"/>
    <cellStyle name="Normal 2 2 3 4 5 2 2" xfId="11560"/>
    <cellStyle name="Normal 2 2 3 4 5 3" xfId="11561"/>
    <cellStyle name="Normal 2 2 3 4 6" xfId="11562"/>
    <cellStyle name="Normal 2 2 3 4 6 2" xfId="11563"/>
    <cellStyle name="Normal 2 2 3 4 7" xfId="11564"/>
    <cellStyle name="Normal 2 2 3 4 7 2" xfId="11565"/>
    <cellStyle name="Normal 2 2 3 4 8" xfId="11566"/>
    <cellStyle name="Normal 2 2 3 5" xfId="11567"/>
    <cellStyle name="Normal 2 2 3 5 2" xfId="11568"/>
    <cellStyle name="Normal 2 2 3 5 2 2" xfId="11569"/>
    <cellStyle name="Normal 2 2 3 5 2 2 2" xfId="11570"/>
    <cellStyle name="Normal 2 2 3 5 2 2 2 2" xfId="11571"/>
    <cellStyle name="Normal 2 2 3 5 2 2 3" xfId="11572"/>
    <cellStyle name="Normal 2 2 3 5 2 3" xfId="11573"/>
    <cellStyle name="Normal 2 2 3 5 2 3 2" xfId="11574"/>
    <cellStyle name="Normal 2 2 3 5 2 4" xfId="11575"/>
    <cellStyle name="Normal 2 2 3 5 3" xfId="11576"/>
    <cellStyle name="Normal 2 2 3 5 3 2" xfId="11577"/>
    <cellStyle name="Normal 2 2 3 5 3 2 2" xfId="11578"/>
    <cellStyle name="Normal 2 2 3 5 3 2 2 2" xfId="11579"/>
    <cellStyle name="Normal 2 2 3 5 3 2 3" xfId="11580"/>
    <cellStyle name="Normal 2 2 3 5 3 3" xfId="11581"/>
    <cellStyle name="Normal 2 2 3 5 3 3 2" xfId="11582"/>
    <cellStyle name="Normal 2 2 3 5 3 4" xfId="11583"/>
    <cellStyle name="Normal 2 2 3 5 4" xfId="11584"/>
    <cellStyle name="Normal 2 2 3 5 4 2" xfId="11585"/>
    <cellStyle name="Normal 2 2 3 5 4 2 2" xfId="11586"/>
    <cellStyle name="Normal 2 2 3 5 4 2 2 2" xfId="11587"/>
    <cellStyle name="Normal 2 2 3 5 4 2 3" xfId="11588"/>
    <cellStyle name="Normal 2 2 3 5 4 3" xfId="11589"/>
    <cellStyle name="Normal 2 2 3 5 4 3 2" xfId="11590"/>
    <cellStyle name="Normal 2 2 3 5 4 4" xfId="11591"/>
    <cellStyle name="Normal 2 2 3 5 5" xfId="11592"/>
    <cellStyle name="Normal 2 2 3 5 5 2" xfId="11593"/>
    <cellStyle name="Normal 2 2 3 5 5 2 2" xfId="11594"/>
    <cellStyle name="Normal 2 2 3 5 5 3" xfId="11595"/>
    <cellStyle name="Normal 2 2 3 5 6" xfId="11596"/>
    <cellStyle name="Normal 2 2 3 5 6 2" xfId="11597"/>
    <cellStyle name="Normal 2 2 3 5 7" xfId="11598"/>
    <cellStyle name="Normal 2 2 3 5 7 2" xfId="11599"/>
    <cellStyle name="Normal 2 2 3 5 8" xfId="11600"/>
    <cellStyle name="Normal 2 2 3 6" xfId="11601"/>
    <cellStyle name="Normal 2 2 3 6 2" xfId="11602"/>
    <cellStyle name="Normal 2 2 3 6 2 2" xfId="11603"/>
    <cellStyle name="Normal 2 2 3 6 2 2 2" xfId="11604"/>
    <cellStyle name="Normal 2 2 3 6 2 2 2 2" xfId="11605"/>
    <cellStyle name="Normal 2 2 3 6 2 2 3" xfId="11606"/>
    <cellStyle name="Normal 2 2 3 6 2 3" xfId="11607"/>
    <cellStyle name="Normal 2 2 3 6 2 3 2" xfId="11608"/>
    <cellStyle name="Normal 2 2 3 6 2 4" xfId="11609"/>
    <cellStyle name="Normal 2 2 3 6 3" xfId="11610"/>
    <cellStyle name="Normal 2 2 3 6 3 2" xfId="11611"/>
    <cellStyle name="Normal 2 2 3 6 3 2 2" xfId="11612"/>
    <cellStyle name="Normal 2 2 3 6 3 2 2 2" xfId="11613"/>
    <cellStyle name="Normal 2 2 3 6 3 2 3" xfId="11614"/>
    <cellStyle name="Normal 2 2 3 6 3 3" xfId="11615"/>
    <cellStyle name="Normal 2 2 3 6 3 3 2" xfId="11616"/>
    <cellStyle name="Normal 2 2 3 6 3 4" xfId="11617"/>
    <cellStyle name="Normal 2 2 3 6 4" xfId="11618"/>
    <cellStyle name="Normal 2 2 3 6 4 2" xfId="11619"/>
    <cellStyle name="Normal 2 2 3 6 4 2 2" xfId="11620"/>
    <cellStyle name="Normal 2 2 3 6 4 2 2 2" xfId="11621"/>
    <cellStyle name="Normal 2 2 3 6 4 2 3" xfId="11622"/>
    <cellStyle name="Normal 2 2 3 6 4 3" xfId="11623"/>
    <cellStyle name="Normal 2 2 3 6 4 3 2" xfId="11624"/>
    <cellStyle name="Normal 2 2 3 6 4 4" xfId="11625"/>
    <cellStyle name="Normal 2 2 3 6 5" xfId="11626"/>
    <cellStyle name="Normal 2 2 3 6 5 2" xfId="11627"/>
    <cellStyle name="Normal 2 2 3 6 5 2 2" xfId="11628"/>
    <cellStyle name="Normal 2 2 3 6 5 3" xfId="11629"/>
    <cellStyle name="Normal 2 2 3 6 6" xfId="11630"/>
    <cellStyle name="Normal 2 2 3 6 6 2" xfId="11631"/>
    <cellStyle name="Normal 2 2 3 6 7" xfId="11632"/>
    <cellStyle name="Normal 2 2 3 6 7 2" xfId="11633"/>
    <cellStyle name="Normal 2 2 3 6 8" xfId="11634"/>
    <cellStyle name="Normal 2 2 3 7" xfId="11635"/>
    <cellStyle name="Normal 2 2 3 7 2" xfId="11636"/>
    <cellStyle name="Normal 2 2 3 7 2 2" xfId="11637"/>
    <cellStyle name="Normal 2 2 3 7 2 2 2" xfId="11638"/>
    <cellStyle name="Normal 2 2 3 7 2 2 2 2" xfId="11639"/>
    <cellStyle name="Normal 2 2 3 7 2 2 3" xfId="11640"/>
    <cellStyle name="Normal 2 2 3 7 2 3" xfId="11641"/>
    <cellStyle name="Normal 2 2 3 7 2 3 2" xfId="11642"/>
    <cellStyle name="Normal 2 2 3 7 2 4" xfId="11643"/>
    <cellStyle name="Normal 2 2 3 7 3" xfId="11644"/>
    <cellStyle name="Normal 2 2 3 7 3 2" xfId="11645"/>
    <cellStyle name="Normal 2 2 3 7 3 2 2" xfId="11646"/>
    <cellStyle name="Normal 2 2 3 7 3 2 2 2" xfId="11647"/>
    <cellStyle name="Normal 2 2 3 7 3 2 3" xfId="11648"/>
    <cellStyle name="Normal 2 2 3 7 3 3" xfId="11649"/>
    <cellStyle name="Normal 2 2 3 7 3 3 2" xfId="11650"/>
    <cellStyle name="Normal 2 2 3 7 3 4" xfId="11651"/>
    <cellStyle name="Normal 2 2 3 7 4" xfId="11652"/>
    <cellStyle name="Normal 2 2 3 7 4 2" xfId="11653"/>
    <cellStyle name="Normal 2 2 3 7 4 2 2" xfId="11654"/>
    <cellStyle name="Normal 2 2 3 7 4 2 2 2" xfId="11655"/>
    <cellStyle name="Normal 2 2 3 7 4 2 3" xfId="11656"/>
    <cellStyle name="Normal 2 2 3 7 4 3" xfId="11657"/>
    <cellStyle name="Normal 2 2 3 7 4 3 2" xfId="11658"/>
    <cellStyle name="Normal 2 2 3 7 4 4" xfId="11659"/>
    <cellStyle name="Normal 2 2 3 7 5" xfId="11660"/>
    <cellStyle name="Normal 2 2 3 7 5 2" xfId="11661"/>
    <cellStyle name="Normal 2 2 3 7 5 2 2" xfId="11662"/>
    <cellStyle name="Normal 2 2 3 7 5 3" xfId="11663"/>
    <cellStyle name="Normal 2 2 3 7 6" xfId="11664"/>
    <cellStyle name="Normal 2 2 3 7 6 2" xfId="11665"/>
    <cellStyle name="Normal 2 2 3 7 7" xfId="11666"/>
    <cellStyle name="Normal 2 2 3 7 7 2" xfId="11667"/>
    <cellStyle name="Normal 2 2 3 7 8" xfId="11668"/>
    <cellStyle name="Normal 2 2 3 8" xfId="11669"/>
    <cellStyle name="Normal 2 2 3 8 2" xfId="11670"/>
    <cellStyle name="Normal 2 2 3 8 2 2" xfId="11671"/>
    <cellStyle name="Normal 2 2 3 8 2 2 2" xfId="11672"/>
    <cellStyle name="Normal 2 2 3 8 2 2 2 2" xfId="11673"/>
    <cellStyle name="Normal 2 2 3 8 2 2 3" xfId="11674"/>
    <cellStyle name="Normal 2 2 3 8 2 3" xfId="11675"/>
    <cellStyle name="Normal 2 2 3 8 2 3 2" xfId="11676"/>
    <cellStyle name="Normal 2 2 3 8 2 4" xfId="11677"/>
    <cellStyle name="Normal 2 2 3 8 3" xfId="11678"/>
    <cellStyle name="Normal 2 2 3 8 3 2" xfId="11679"/>
    <cellStyle name="Normal 2 2 3 8 3 2 2" xfId="11680"/>
    <cellStyle name="Normal 2 2 3 8 3 2 2 2" xfId="11681"/>
    <cellStyle name="Normal 2 2 3 8 3 2 3" xfId="11682"/>
    <cellStyle name="Normal 2 2 3 8 3 3" xfId="11683"/>
    <cellStyle name="Normal 2 2 3 8 3 3 2" xfId="11684"/>
    <cellStyle name="Normal 2 2 3 8 3 4" xfId="11685"/>
    <cellStyle name="Normal 2 2 3 8 4" xfId="11686"/>
    <cellStyle name="Normal 2 2 3 8 4 2" xfId="11687"/>
    <cellStyle name="Normal 2 2 3 8 4 2 2" xfId="11688"/>
    <cellStyle name="Normal 2 2 3 8 4 2 2 2" xfId="11689"/>
    <cellStyle name="Normal 2 2 3 8 4 2 3" xfId="11690"/>
    <cellStyle name="Normal 2 2 3 8 4 3" xfId="11691"/>
    <cellStyle name="Normal 2 2 3 8 4 3 2" xfId="11692"/>
    <cellStyle name="Normal 2 2 3 8 4 4" xfId="11693"/>
    <cellStyle name="Normal 2 2 3 8 5" xfId="11694"/>
    <cellStyle name="Normal 2 2 3 8 5 2" xfId="11695"/>
    <cellStyle name="Normal 2 2 3 8 5 2 2" xfId="11696"/>
    <cellStyle name="Normal 2 2 3 8 5 3" xfId="11697"/>
    <cellStyle name="Normal 2 2 3 8 6" xfId="11698"/>
    <cellStyle name="Normal 2 2 3 8 6 2" xfId="11699"/>
    <cellStyle name="Normal 2 2 3 8 7" xfId="11700"/>
    <cellStyle name="Normal 2 2 3 8 7 2" xfId="11701"/>
    <cellStyle name="Normal 2 2 3 8 8" xfId="11702"/>
    <cellStyle name="Normal 2 2 3 9" xfId="11703"/>
    <cellStyle name="Normal 2 2 3 9 2" xfId="11704"/>
    <cellStyle name="Normal 2 2 3 9 2 2" xfId="11705"/>
    <cellStyle name="Normal 2 2 3 9 2 2 2" xfId="11706"/>
    <cellStyle name="Normal 2 2 3 9 2 2 2 2" xfId="11707"/>
    <cellStyle name="Normal 2 2 3 9 2 2 3" xfId="11708"/>
    <cellStyle name="Normal 2 2 3 9 2 3" xfId="11709"/>
    <cellStyle name="Normal 2 2 3 9 2 3 2" xfId="11710"/>
    <cellStyle name="Normal 2 2 3 9 2 4" xfId="11711"/>
    <cellStyle name="Normal 2 2 3 9 3" xfId="11712"/>
    <cellStyle name="Normal 2 2 3 9 3 2" xfId="11713"/>
    <cellStyle name="Normal 2 2 3 9 3 2 2" xfId="11714"/>
    <cellStyle name="Normal 2 2 3 9 3 2 2 2" xfId="11715"/>
    <cellStyle name="Normal 2 2 3 9 3 2 3" xfId="11716"/>
    <cellStyle name="Normal 2 2 3 9 3 3" xfId="11717"/>
    <cellStyle name="Normal 2 2 3 9 3 3 2" xfId="11718"/>
    <cellStyle name="Normal 2 2 3 9 3 4" xfId="11719"/>
    <cellStyle name="Normal 2 2 3 9 4" xfId="11720"/>
    <cellStyle name="Normal 2 2 3 9 4 2" xfId="11721"/>
    <cellStyle name="Normal 2 2 3 9 4 2 2" xfId="11722"/>
    <cellStyle name="Normal 2 2 3 9 4 2 2 2" xfId="11723"/>
    <cellStyle name="Normal 2 2 3 9 4 2 3" xfId="11724"/>
    <cellStyle name="Normal 2 2 3 9 4 3" xfId="11725"/>
    <cellStyle name="Normal 2 2 3 9 4 3 2" xfId="11726"/>
    <cellStyle name="Normal 2 2 3 9 4 4" xfId="11727"/>
    <cellStyle name="Normal 2 2 3 9 5" xfId="11728"/>
    <cellStyle name="Normal 2 2 3 9 5 2" xfId="11729"/>
    <cellStyle name="Normal 2 2 3 9 5 2 2" xfId="11730"/>
    <cellStyle name="Normal 2 2 3 9 5 3" xfId="11731"/>
    <cellStyle name="Normal 2 2 3 9 6" xfId="11732"/>
    <cellStyle name="Normal 2 2 3 9 6 2" xfId="11733"/>
    <cellStyle name="Normal 2 2 3 9 7" xfId="11734"/>
    <cellStyle name="Normal 2 2 3 9 7 2" xfId="11735"/>
    <cellStyle name="Normal 2 2 3 9 8" xfId="11736"/>
    <cellStyle name="Normal 2 2 30" xfId="11737"/>
    <cellStyle name="Normal 2 2 30 2" xfId="11738"/>
    <cellStyle name="Normal 2 2 30 2 2" xfId="11739"/>
    <cellStyle name="Normal 2 2 30 2 2 2" xfId="11740"/>
    <cellStyle name="Normal 2 2 30 2 2 2 2" xfId="11741"/>
    <cellStyle name="Normal 2 2 30 2 2 3" xfId="11742"/>
    <cellStyle name="Normal 2 2 30 2 3" xfId="11743"/>
    <cellStyle name="Normal 2 2 30 2 3 2" xfId="11744"/>
    <cellStyle name="Normal 2 2 30 2 4" xfId="11745"/>
    <cellStyle name="Normal 2 2 30 3" xfId="11746"/>
    <cellStyle name="Normal 2 2 30 3 2" xfId="11747"/>
    <cellStyle name="Normal 2 2 30 3 2 2" xfId="11748"/>
    <cellStyle name="Normal 2 2 30 3 2 2 2" xfId="11749"/>
    <cellStyle name="Normal 2 2 30 3 2 3" xfId="11750"/>
    <cellStyle name="Normal 2 2 30 3 3" xfId="11751"/>
    <cellStyle name="Normal 2 2 30 3 3 2" xfId="11752"/>
    <cellStyle name="Normal 2 2 30 3 4" xfId="11753"/>
    <cellStyle name="Normal 2 2 30 4" xfId="11754"/>
    <cellStyle name="Normal 2 2 30 4 2" xfId="11755"/>
    <cellStyle name="Normal 2 2 30 4 2 2" xfId="11756"/>
    <cellStyle name="Normal 2 2 30 4 2 2 2" xfId="11757"/>
    <cellStyle name="Normal 2 2 30 4 2 3" xfId="11758"/>
    <cellStyle name="Normal 2 2 30 4 3" xfId="11759"/>
    <cellStyle name="Normal 2 2 30 4 3 2" xfId="11760"/>
    <cellStyle name="Normal 2 2 30 4 4" xfId="11761"/>
    <cellStyle name="Normal 2 2 30 5" xfId="11762"/>
    <cellStyle name="Normal 2 2 30 5 2" xfId="11763"/>
    <cellStyle name="Normal 2 2 30 5 2 2" xfId="11764"/>
    <cellStyle name="Normal 2 2 30 5 3" xfId="11765"/>
    <cellStyle name="Normal 2 2 30 6" xfId="11766"/>
    <cellStyle name="Normal 2 2 30 6 2" xfId="11767"/>
    <cellStyle name="Normal 2 2 30 7" xfId="11768"/>
    <cellStyle name="Normal 2 2 30 7 2" xfId="11769"/>
    <cellStyle name="Normal 2 2 30 8" xfId="11770"/>
    <cellStyle name="Normal 2 2 31" xfId="11771"/>
    <cellStyle name="Normal 2 2 31 2" xfId="11772"/>
    <cellStyle name="Normal 2 2 31 2 2" xfId="11773"/>
    <cellStyle name="Normal 2 2 31 2 2 2" xfId="11774"/>
    <cellStyle name="Normal 2 2 31 2 2 2 2" xfId="11775"/>
    <cellStyle name="Normal 2 2 31 2 2 3" xfId="11776"/>
    <cellStyle name="Normal 2 2 31 2 3" xfId="11777"/>
    <cellStyle name="Normal 2 2 31 2 3 2" xfId="11778"/>
    <cellStyle name="Normal 2 2 31 2 4" xfId="11779"/>
    <cellStyle name="Normal 2 2 31 3" xfId="11780"/>
    <cellStyle name="Normal 2 2 31 3 2" xfId="11781"/>
    <cellStyle name="Normal 2 2 31 3 2 2" xfId="11782"/>
    <cellStyle name="Normal 2 2 31 3 2 2 2" xfId="11783"/>
    <cellStyle name="Normal 2 2 31 3 2 3" xfId="11784"/>
    <cellStyle name="Normal 2 2 31 3 3" xfId="11785"/>
    <cellStyle name="Normal 2 2 31 3 3 2" xfId="11786"/>
    <cellStyle name="Normal 2 2 31 3 4" xfId="11787"/>
    <cellStyle name="Normal 2 2 31 4" xfId="11788"/>
    <cellStyle name="Normal 2 2 31 4 2" xfId="11789"/>
    <cellStyle name="Normal 2 2 31 4 2 2" xfId="11790"/>
    <cellStyle name="Normal 2 2 31 4 2 2 2" xfId="11791"/>
    <cellStyle name="Normal 2 2 31 4 2 3" xfId="11792"/>
    <cellStyle name="Normal 2 2 31 4 3" xfId="11793"/>
    <cellStyle name="Normal 2 2 31 4 3 2" xfId="11794"/>
    <cellStyle name="Normal 2 2 31 4 4" xfId="11795"/>
    <cellStyle name="Normal 2 2 31 5" xfId="11796"/>
    <cellStyle name="Normal 2 2 31 5 2" xfId="11797"/>
    <cellStyle name="Normal 2 2 31 5 2 2" xfId="11798"/>
    <cellStyle name="Normal 2 2 31 5 3" xfId="11799"/>
    <cellStyle name="Normal 2 2 31 6" xfId="11800"/>
    <cellStyle name="Normal 2 2 31 6 2" xfId="11801"/>
    <cellStyle name="Normal 2 2 31 7" xfId="11802"/>
    <cellStyle name="Normal 2 2 31 7 2" xfId="11803"/>
    <cellStyle name="Normal 2 2 31 8" xfId="11804"/>
    <cellStyle name="Normal 2 2 32" xfId="11805"/>
    <cellStyle name="Normal 2 2 32 2" xfId="11806"/>
    <cellStyle name="Normal 2 2 32 2 2" xfId="11807"/>
    <cellStyle name="Normal 2 2 32 2 2 2" xfId="11808"/>
    <cellStyle name="Normal 2 2 32 2 2 2 2" xfId="11809"/>
    <cellStyle name="Normal 2 2 32 2 2 3" xfId="11810"/>
    <cellStyle name="Normal 2 2 32 2 3" xfId="11811"/>
    <cellStyle name="Normal 2 2 32 2 3 2" xfId="11812"/>
    <cellStyle name="Normal 2 2 32 2 4" xfId="11813"/>
    <cellStyle name="Normal 2 2 32 3" xfId="11814"/>
    <cellStyle name="Normal 2 2 32 3 2" xfId="11815"/>
    <cellStyle name="Normal 2 2 32 3 2 2" xfId="11816"/>
    <cellStyle name="Normal 2 2 32 3 2 2 2" xfId="11817"/>
    <cellStyle name="Normal 2 2 32 3 2 3" xfId="11818"/>
    <cellStyle name="Normal 2 2 32 3 3" xfId="11819"/>
    <cellStyle name="Normal 2 2 32 3 3 2" xfId="11820"/>
    <cellStyle name="Normal 2 2 32 3 4" xfId="11821"/>
    <cellStyle name="Normal 2 2 32 4" xfId="11822"/>
    <cellStyle name="Normal 2 2 32 4 2" xfId="11823"/>
    <cellStyle name="Normal 2 2 32 4 2 2" xfId="11824"/>
    <cellStyle name="Normal 2 2 32 4 2 2 2" xfId="11825"/>
    <cellStyle name="Normal 2 2 32 4 2 3" xfId="11826"/>
    <cellStyle name="Normal 2 2 32 4 3" xfId="11827"/>
    <cellStyle name="Normal 2 2 32 4 3 2" xfId="11828"/>
    <cellStyle name="Normal 2 2 32 4 4" xfId="11829"/>
    <cellStyle name="Normal 2 2 32 5" xfId="11830"/>
    <cellStyle name="Normal 2 2 32 5 2" xfId="11831"/>
    <cellStyle name="Normal 2 2 32 5 2 2" xfId="11832"/>
    <cellStyle name="Normal 2 2 32 5 3" xfId="11833"/>
    <cellStyle name="Normal 2 2 32 6" xfId="11834"/>
    <cellStyle name="Normal 2 2 32 6 2" xfId="11835"/>
    <cellStyle name="Normal 2 2 32 7" xfId="11836"/>
    <cellStyle name="Normal 2 2 32 7 2" xfId="11837"/>
    <cellStyle name="Normal 2 2 32 8" xfId="11838"/>
    <cellStyle name="Normal 2 2 33" xfId="11839"/>
    <cellStyle name="Normal 2 2 33 2" xfId="11840"/>
    <cellStyle name="Normal 2 2 33 2 2" xfId="11841"/>
    <cellStyle name="Normal 2 2 33 2 2 2" xfId="11842"/>
    <cellStyle name="Normal 2 2 33 2 2 2 2" xfId="11843"/>
    <cellStyle name="Normal 2 2 33 2 2 3" xfId="11844"/>
    <cellStyle name="Normal 2 2 33 2 3" xfId="11845"/>
    <cellStyle name="Normal 2 2 33 2 3 2" xfId="11846"/>
    <cellStyle name="Normal 2 2 33 2 4" xfId="11847"/>
    <cellStyle name="Normal 2 2 33 3" xfId="11848"/>
    <cellStyle name="Normal 2 2 33 3 2" xfId="11849"/>
    <cellStyle name="Normal 2 2 33 3 2 2" xfId="11850"/>
    <cellStyle name="Normal 2 2 33 3 2 2 2" xfId="11851"/>
    <cellStyle name="Normal 2 2 33 3 2 3" xfId="11852"/>
    <cellStyle name="Normal 2 2 33 3 3" xfId="11853"/>
    <cellStyle name="Normal 2 2 33 3 3 2" xfId="11854"/>
    <cellStyle name="Normal 2 2 33 3 4" xfId="11855"/>
    <cellStyle name="Normal 2 2 33 4" xfId="11856"/>
    <cellStyle name="Normal 2 2 33 4 2" xfId="11857"/>
    <cellStyle name="Normal 2 2 33 4 2 2" xfId="11858"/>
    <cellStyle name="Normal 2 2 33 4 2 2 2" xfId="11859"/>
    <cellStyle name="Normal 2 2 33 4 2 3" xfId="11860"/>
    <cellStyle name="Normal 2 2 33 4 3" xfId="11861"/>
    <cellStyle name="Normal 2 2 33 4 3 2" xfId="11862"/>
    <cellStyle name="Normal 2 2 33 4 4" xfId="11863"/>
    <cellStyle name="Normal 2 2 33 5" xfId="11864"/>
    <cellStyle name="Normal 2 2 33 5 2" xfId="11865"/>
    <cellStyle name="Normal 2 2 33 5 2 2" xfId="11866"/>
    <cellStyle name="Normal 2 2 33 5 3" xfId="11867"/>
    <cellStyle name="Normal 2 2 33 6" xfId="11868"/>
    <cellStyle name="Normal 2 2 33 6 2" xfId="11869"/>
    <cellStyle name="Normal 2 2 33 7" xfId="11870"/>
    <cellStyle name="Normal 2 2 33 7 2" xfId="11871"/>
    <cellStyle name="Normal 2 2 33 8" xfId="11872"/>
    <cellStyle name="Normal 2 2 34" xfId="11873"/>
    <cellStyle name="Normal 2 2 34 2" xfId="11874"/>
    <cellStyle name="Normal 2 2 34 2 2" xfId="11875"/>
    <cellStyle name="Normal 2 2 34 2 2 2" xfId="11876"/>
    <cellStyle name="Normal 2 2 34 2 2 2 2" xfId="11877"/>
    <cellStyle name="Normal 2 2 34 2 2 3" xfId="11878"/>
    <cellStyle name="Normal 2 2 34 2 3" xfId="11879"/>
    <cellStyle name="Normal 2 2 34 2 3 2" xfId="11880"/>
    <cellStyle name="Normal 2 2 34 2 4" xfId="11881"/>
    <cellStyle name="Normal 2 2 34 3" xfId="11882"/>
    <cellStyle name="Normal 2 2 34 3 2" xfId="11883"/>
    <cellStyle name="Normal 2 2 34 3 2 2" xfId="11884"/>
    <cellStyle name="Normal 2 2 34 3 2 2 2" xfId="11885"/>
    <cellStyle name="Normal 2 2 34 3 2 3" xfId="11886"/>
    <cellStyle name="Normal 2 2 34 3 3" xfId="11887"/>
    <cellStyle name="Normal 2 2 34 3 3 2" xfId="11888"/>
    <cellStyle name="Normal 2 2 34 3 4" xfId="11889"/>
    <cellStyle name="Normal 2 2 34 4" xfId="11890"/>
    <cellStyle name="Normal 2 2 34 4 2" xfId="11891"/>
    <cellStyle name="Normal 2 2 34 4 2 2" xfId="11892"/>
    <cellStyle name="Normal 2 2 34 4 2 2 2" xfId="11893"/>
    <cellStyle name="Normal 2 2 34 4 2 3" xfId="11894"/>
    <cellStyle name="Normal 2 2 34 4 3" xfId="11895"/>
    <cellStyle name="Normal 2 2 34 4 3 2" xfId="11896"/>
    <cellStyle name="Normal 2 2 34 4 4" xfId="11897"/>
    <cellStyle name="Normal 2 2 34 5" xfId="11898"/>
    <cellStyle name="Normal 2 2 34 5 2" xfId="11899"/>
    <cellStyle name="Normal 2 2 34 5 2 2" xfId="11900"/>
    <cellStyle name="Normal 2 2 34 5 3" xfId="11901"/>
    <cellStyle name="Normal 2 2 34 6" xfId="11902"/>
    <cellStyle name="Normal 2 2 34 6 2" xfId="11903"/>
    <cellStyle name="Normal 2 2 34 7" xfId="11904"/>
    <cellStyle name="Normal 2 2 34 7 2" xfId="11905"/>
    <cellStyle name="Normal 2 2 34 8" xfId="11906"/>
    <cellStyle name="Normal 2 2 35" xfId="11907"/>
    <cellStyle name="Normal 2 2 35 2" xfId="11908"/>
    <cellStyle name="Normal 2 2 35 2 2" xfId="11909"/>
    <cellStyle name="Normal 2 2 35 2 2 2" xfId="11910"/>
    <cellStyle name="Normal 2 2 35 2 2 2 2" xfId="11911"/>
    <cellStyle name="Normal 2 2 35 2 2 3" xfId="11912"/>
    <cellStyle name="Normal 2 2 35 2 3" xfId="11913"/>
    <cellStyle name="Normal 2 2 35 2 3 2" xfId="11914"/>
    <cellStyle name="Normal 2 2 35 2 4" xfId="11915"/>
    <cellStyle name="Normal 2 2 35 3" xfId="11916"/>
    <cellStyle name="Normal 2 2 35 3 2" xfId="11917"/>
    <cellStyle name="Normal 2 2 35 3 2 2" xfId="11918"/>
    <cellStyle name="Normal 2 2 35 3 2 2 2" xfId="11919"/>
    <cellStyle name="Normal 2 2 35 3 2 3" xfId="11920"/>
    <cellStyle name="Normal 2 2 35 3 3" xfId="11921"/>
    <cellStyle name="Normal 2 2 35 3 3 2" xfId="11922"/>
    <cellStyle name="Normal 2 2 35 3 4" xfId="11923"/>
    <cellStyle name="Normal 2 2 35 4" xfId="11924"/>
    <cellStyle name="Normal 2 2 35 4 2" xfId="11925"/>
    <cellStyle name="Normal 2 2 35 4 2 2" xfId="11926"/>
    <cellStyle name="Normal 2 2 35 4 2 2 2" xfId="11927"/>
    <cellStyle name="Normal 2 2 35 4 2 3" xfId="11928"/>
    <cellStyle name="Normal 2 2 35 4 3" xfId="11929"/>
    <cellStyle name="Normal 2 2 35 4 3 2" xfId="11930"/>
    <cellStyle name="Normal 2 2 35 4 4" xfId="11931"/>
    <cellStyle name="Normal 2 2 35 5" xfId="11932"/>
    <cellStyle name="Normal 2 2 35 5 2" xfId="11933"/>
    <cellStyle name="Normal 2 2 35 5 2 2" xfId="11934"/>
    <cellStyle name="Normal 2 2 35 5 3" xfId="11935"/>
    <cellStyle name="Normal 2 2 35 6" xfId="11936"/>
    <cellStyle name="Normal 2 2 35 6 2" xfId="11937"/>
    <cellStyle name="Normal 2 2 35 7" xfId="11938"/>
    <cellStyle name="Normal 2 2 35 7 2" xfId="11939"/>
    <cellStyle name="Normal 2 2 35 8" xfId="11940"/>
    <cellStyle name="Normal 2 2 36" xfId="11941"/>
    <cellStyle name="Normal 2 2 36 2" xfId="11942"/>
    <cellStyle name="Normal 2 2 36 2 2" xfId="11943"/>
    <cellStyle name="Normal 2 2 36 2 2 2" xfId="11944"/>
    <cellStyle name="Normal 2 2 36 2 3" xfId="11945"/>
    <cellStyle name="Normal 2 2 36 3" xfId="11946"/>
    <cellStyle name="Normal 2 2 36 3 2" xfId="11947"/>
    <cellStyle name="Normal 2 2 36 4" xfId="11948"/>
    <cellStyle name="Normal 2 2 37" xfId="11949"/>
    <cellStyle name="Normal 2 2 37 2" xfId="11950"/>
    <cellStyle name="Normal 2 2 37 2 2" xfId="11951"/>
    <cellStyle name="Normal 2 2 37 2 2 2" xfId="11952"/>
    <cellStyle name="Normal 2 2 37 2 3" xfId="11953"/>
    <cellStyle name="Normal 2 2 37 3" xfId="11954"/>
    <cellStyle name="Normal 2 2 37 3 2" xfId="11955"/>
    <cellStyle name="Normal 2 2 37 4" xfId="11956"/>
    <cellStyle name="Normal 2 2 38" xfId="11957"/>
    <cellStyle name="Normal 2 2 38 2" xfId="11958"/>
    <cellStyle name="Normal 2 2 38 2 2" xfId="11959"/>
    <cellStyle name="Normal 2 2 38 2 2 2" xfId="11960"/>
    <cellStyle name="Normal 2 2 38 2 3" xfId="11961"/>
    <cellStyle name="Normal 2 2 38 3" xfId="11962"/>
    <cellStyle name="Normal 2 2 38 3 2" xfId="11963"/>
    <cellStyle name="Normal 2 2 38 4" xfId="11964"/>
    <cellStyle name="Normal 2 2 39" xfId="11965"/>
    <cellStyle name="Normal 2 2 39 2" xfId="11966"/>
    <cellStyle name="Normal 2 2 39 2 2" xfId="11967"/>
    <cellStyle name="Normal 2 2 39 3" xfId="11968"/>
    <cellStyle name="Normal 2 2 4" xfId="11969"/>
    <cellStyle name="Normal 2 2 4 10" xfId="11970"/>
    <cellStyle name="Normal 2 2 4 10 2" xfId="11971"/>
    <cellStyle name="Normal 2 2 4 10 2 2" xfId="11972"/>
    <cellStyle name="Normal 2 2 4 10 2 2 2" xfId="11973"/>
    <cellStyle name="Normal 2 2 4 10 2 2 2 2" xfId="11974"/>
    <cellStyle name="Normal 2 2 4 10 2 2 3" xfId="11975"/>
    <cellStyle name="Normal 2 2 4 10 2 3" xfId="11976"/>
    <cellStyle name="Normal 2 2 4 10 2 3 2" xfId="11977"/>
    <cellStyle name="Normal 2 2 4 10 2 4" xfId="11978"/>
    <cellStyle name="Normal 2 2 4 10 3" xfId="11979"/>
    <cellStyle name="Normal 2 2 4 10 3 2" xfId="11980"/>
    <cellStyle name="Normal 2 2 4 10 3 2 2" xfId="11981"/>
    <cellStyle name="Normal 2 2 4 10 3 2 2 2" xfId="11982"/>
    <cellStyle name="Normal 2 2 4 10 3 2 3" xfId="11983"/>
    <cellStyle name="Normal 2 2 4 10 3 3" xfId="11984"/>
    <cellStyle name="Normal 2 2 4 10 3 3 2" xfId="11985"/>
    <cellStyle name="Normal 2 2 4 10 3 4" xfId="11986"/>
    <cellStyle name="Normal 2 2 4 10 4" xfId="11987"/>
    <cellStyle name="Normal 2 2 4 10 4 2" xfId="11988"/>
    <cellStyle name="Normal 2 2 4 10 4 2 2" xfId="11989"/>
    <cellStyle name="Normal 2 2 4 10 4 2 2 2" xfId="11990"/>
    <cellStyle name="Normal 2 2 4 10 4 2 3" xfId="11991"/>
    <cellStyle name="Normal 2 2 4 10 4 3" xfId="11992"/>
    <cellStyle name="Normal 2 2 4 10 4 3 2" xfId="11993"/>
    <cellStyle name="Normal 2 2 4 10 4 4" xfId="11994"/>
    <cellStyle name="Normal 2 2 4 10 5" xfId="11995"/>
    <cellStyle name="Normal 2 2 4 10 5 2" xfId="11996"/>
    <cellStyle name="Normal 2 2 4 10 5 2 2" xfId="11997"/>
    <cellStyle name="Normal 2 2 4 10 5 3" xfId="11998"/>
    <cellStyle name="Normal 2 2 4 10 6" xfId="11999"/>
    <cellStyle name="Normal 2 2 4 10 6 2" xfId="12000"/>
    <cellStyle name="Normal 2 2 4 10 7" xfId="12001"/>
    <cellStyle name="Normal 2 2 4 10 7 2" xfId="12002"/>
    <cellStyle name="Normal 2 2 4 10 8" xfId="12003"/>
    <cellStyle name="Normal 2 2 4 11" xfId="12004"/>
    <cellStyle name="Normal 2 2 4 11 2" xfId="12005"/>
    <cellStyle name="Normal 2 2 4 11 2 2" xfId="12006"/>
    <cellStyle name="Normal 2 2 4 11 2 2 2" xfId="12007"/>
    <cellStyle name="Normal 2 2 4 11 2 2 2 2" xfId="12008"/>
    <cellStyle name="Normal 2 2 4 11 2 2 3" xfId="12009"/>
    <cellStyle name="Normal 2 2 4 11 2 3" xfId="12010"/>
    <cellStyle name="Normal 2 2 4 11 2 3 2" xfId="12011"/>
    <cellStyle name="Normal 2 2 4 11 2 4" xfId="12012"/>
    <cellStyle name="Normal 2 2 4 11 3" xfId="12013"/>
    <cellStyle name="Normal 2 2 4 11 3 2" xfId="12014"/>
    <cellStyle name="Normal 2 2 4 11 3 2 2" xfId="12015"/>
    <cellStyle name="Normal 2 2 4 11 3 2 2 2" xfId="12016"/>
    <cellStyle name="Normal 2 2 4 11 3 2 3" xfId="12017"/>
    <cellStyle name="Normal 2 2 4 11 3 3" xfId="12018"/>
    <cellStyle name="Normal 2 2 4 11 3 3 2" xfId="12019"/>
    <cellStyle name="Normal 2 2 4 11 3 4" xfId="12020"/>
    <cellStyle name="Normal 2 2 4 11 4" xfId="12021"/>
    <cellStyle name="Normal 2 2 4 11 4 2" xfId="12022"/>
    <cellStyle name="Normal 2 2 4 11 4 2 2" xfId="12023"/>
    <cellStyle name="Normal 2 2 4 11 4 2 2 2" xfId="12024"/>
    <cellStyle name="Normal 2 2 4 11 4 2 3" xfId="12025"/>
    <cellStyle name="Normal 2 2 4 11 4 3" xfId="12026"/>
    <cellStyle name="Normal 2 2 4 11 4 3 2" xfId="12027"/>
    <cellStyle name="Normal 2 2 4 11 4 4" xfId="12028"/>
    <cellStyle name="Normal 2 2 4 11 5" xfId="12029"/>
    <cellStyle name="Normal 2 2 4 11 5 2" xfId="12030"/>
    <cellStyle name="Normal 2 2 4 11 5 2 2" xfId="12031"/>
    <cellStyle name="Normal 2 2 4 11 5 3" xfId="12032"/>
    <cellStyle name="Normal 2 2 4 11 6" xfId="12033"/>
    <cellStyle name="Normal 2 2 4 11 6 2" xfId="12034"/>
    <cellStyle name="Normal 2 2 4 11 7" xfId="12035"/>
    <cellStyle name="Normal 2 2 4 11 7 2" xfId="12036"/>
    <cellStyle name="Normal 2 2 4 11 8" xfId="12037"/>
    <cellStyle name="Normal 2 2 4 12" xfId="12038"/>
    <cellStyle name="Normal 2 2 4 12 2" xfId="12039"/>
    <cellStyle name="Normal 2 2 4 12 2 2" xfId="12040"/>
    <cellStyle name="Normal 2 2 4 12 2 2 2" xfId="12041"/>
    <cellStyle name="Normal 2 2 4 12 2 2 2 2" xfId="12042"/>
    <cellStyle name="Normal 2 2 4 12 2 2 3" xfId="12043"/>
    <cellStyle name="Normal 2 2 4 12 2 3" xfId="12044"/>
    <cellStyle name="Normal 2 2 4 12 2 3 2" xfId="12045"/>
    <cellStyle name="Normal 2 2 4 12 2 4" xfId="12046"/>
    <cellStyle name="Normal 2 2 4 12 3" xfId="12047"/>
    <cellStyle name="Normal 2 2 4 12 3 2" xfId="12048"/>
    <cellStyle name="Normal 2 2 4 12 3 2 2" xfId="12049"/>
    <cellStyle name="Normal 2 2 4 12 3 2 2 2" xfId="12050"/>
    <cellStyle name="Normal 2 2 4 12 3 2 3" xfId="12051"/>
    <cellStyle name="Normal 2 2 4 12 3 3" xfId="12052"/>
    <cellStyle name="Normal 2 2 4 12 3 3 2" xfId="12053"/>
    <cellStyle name="Normal 2 2 4 12 3 4" xfId="12054"/>
    <cellStyle name="Normal 2 2 4 12 4" xfId="12055"/>
    <cellStyle name="Normal 2 2 4 12 4 2" xfId="12056"/>
    <cellStyle name="Normal 2 2 4 12 4 2 2" xfId="12057"/>
    <cellStyle name="Normal 2 2 4 12 4 2 2 2" xfId="12058"/>
    <cellStyle name="Normal 2 2 4 12 4 2 3" xfId="12059"/>
    <cellStyle name="Normal 2 2 4 12 4 3" xfId="12060"/>
    <cellStyle name="Normal 2 2 4 12 4 3 2" xfId="12061"/>
    <cellStyle name="Normal 2 2 4 12 4 4" xfId="12062"/>
    <cellStyle name="Normal 2 2 4 12 5" xfId="12063"/>
    <cellStyle name="Normal 2 2 4 12 5 2" xfId="12064"/>
    <cellStyle name="Normal 2 2 4 12 5 2 2" xfId="12065"/>
    <cellStyle name="Normal 2 2 4 12 5 3" xfId="12066"/>
    <cellStyle name="Normal 2 2 4 12 6" xfId="12067"/>
    <cellStyle name="Normal 2 2 4 12 6 2" xfId="12068"/>
    <cellStyle name="Normal 2 2 4 12 7" xfId="12069"/>
    <cellStyle name="Normal 2 2 4 12 7 2" xfId="12070"/>
    <cellStyle name="Normal 2 2 4 12 8" xfId="12071"/>
    <cellStyle name="Normal 2 2 4 13" xfId="12072"/>
    <cellStyle name="Normal 2 2 4 13 2" xfId="12073"/>
    <cellStyle name="Normal 2 2 4 13 2 2" xfId="12074"/>
    <cellStyle name="Normal 2 2 4 13 2 2 2" xfId="12075"/>
    <cellStyle name="Normal 2 2 4 13 2 2 2 2" xfId="12076"/>
    <cellStyle name="Normal 2 2 4 13 2 2 3" xfId="12077"/>
    <cellStyle name="Normal 2 2 4 13 2 3" xfId="12078"/>
    <cellStyle name="Normal 2 2 4 13 2 3 2" xfId="12079"/>
    <cellStyle name="Normal 2 2 4 13 2 4" xfId="12080"/>
    <cellStyle name="Normal 2 2 4 13 3" xfId="12081"/>
    <cellStyle name="Normal 2 2 4 13 3 2" xfId="12082"/>
    <cellStyle name="Normal 2 2 4 13 3 2 2" xfId="12083"/>
    <cellStyle name="Normal 2 2 4 13 3 2 2 2" xfId="12084"/>
    <cellStyle name="Normal 2 2 4 13 3 2 3" xfId="12085"/>
    <cellStyle name="Normal 2 2 4 13 3 3" xfId="12086"/>
    <cellStyle name="Normal 2 2 4 13 3 3 2" xfId="12087"/>
    <cellStyle name="Normal 2 2 4 13 3 4" xfId="12088"/>
    <cellStyle name="Normal 2 2 4 13 4" xfId="12089"/>
    <cellStyle name="Normal 2 2 4 13 4 2" xfId="12090"/>
    <cellStyle name="Normal 2 2 4 13 4 2 2" xfId="12091"/>
    <cellStyle name="Normal 2 2 4 13 4 2 2 2" xfId="12092"/>
    <cellStyle name="Normal 2 2 4 13 4 2 3" xfId="12093"/>
    <cellStyle name="Normal 2 2 4 13 4 3" xfId="12094"/>
    <cellStyle name="Normal 2 2 4 13 4 3 2" xfId="12095"/>
    <cellStyle name="Normal 2 2 4 13 4 4" xfId="12096"/>
    <cellStyle name="Normal 2 2 4 13 5" xfId="12097"/>
    <cellStyle name="Normal 2 2 4 13 5 2" xfId="12098"/>
    <cellStyle name="Normal 2 2 4 13 5 2 2" xfId="12099"/>
    <cellStyle name="Normal 2 2 4 13 5 3" xfId="12100"/>
    <cellStyle name="Normal 2 2 4 13 6" xfId="12101"/>
    <cellStyle name="Normal 2 2 4 13 6 2" xfId="12102"/>
    <cellStyle name="Normal 2 2 4 13 7" xfId="12103"/>
    <cellStyle name="Normal 2 2 4 13 7 2" xfId="12104"/>
    <cellStyle name="Normal 2 2 4 13 8" xfId="12105"/>
    <cellStyle name="Normal 2 2 4 14" xfId="12106"/>
    <cellStyle name="Normal 2 2 4 14 2" xfId="12107"/>
    <cellStyle name="Normal 2 2 4 14 2 2" xfId="12108"/>
    <cellStyle name="Normal 2 2 4 14 2 2 2" xfId="12109"/>
    <cellStyle name="Normal 2 2 4 14 2 2 2 2" xfId="12110"/>
    <cellStyle name="Normal 2 2 4 14 2 2 3" xfId="12111"/>
    <cellStyle name="Normal 2 2 4 14 2 3" xfId="12112"/>
    <cellStyle name="Normal 2 2 4 14 2 3 2" xfId="12113"/>
    <cellStyle name="Normal 2 2 4 14 2 4" xfId="12114"/>
    <cellStyle name="Normal 2 2 4 14 3" xfId="12115"/>
    <cellStyle name="Normal 2 2 4 14 3 2" xfId="12116"/>
    <cellStyle name="Normal 2 2 4 14 3 2 2" xfId="12117"/>
    <cellStyle name="Normal 2 2 4 14 3 2 2 2" xfId="12118"/>
    <cellStyle name="Normal 2 2 4 14 3 2 3" xfId="12119"/>
    <cellStyle name="Normal 2 2 4 14 3 3" xfId="12120"/>
    <cellStyle name="Normal 2 2 4 14 3 3 2" xfId="12121"/>
    <cellStyle name="Normal 2 2 4 14 3 4" xfId="12122"/>
    <cellStyle name="Normal 2 2 4 14 4" xfId="12123"/>
    <cellStyle name="Normal 2 2 4 14 4 2" xfId="12124"/>
    <cellStyle name="Normal 2 2 4 14 4 2 2" xfId="12125"/>
    <cellStyle name="Normal 2 2 4 14 4 2 2 2" xfId="12126"/>
    <cellStyle name="Normal 2 2 4 14 4 2 3" xfId="12127"/>
    <cellStyle name="Normal 2 2 4 14 4 3" xfId="12128"/>
    <cellStyle name="Normal 2 2 4 14 4 3 2" xfId="12129"/>
    <cellStyle name="Normal 2 2 4 14 4 4" xfId="12130"/>
    <cellStyle name="Normal 2 2 4 14 5" xfId="12131"/>
    <cellStyle name="Normal 2 2 4 14 5 2" xfId="12132"/>
    <cellStyle name="Normal 2 2 4 14 5 2 2" xfId="12133"/>
    <cellStyle name="Normal 2 2 4 14 5 3" xfId="12134"/>
    <cellStyle name="Normal 2 2 4 14 6" xfId="12135"/>
    <cellStyle name="Normal 2 2 4 14 6 2" xfId="12136"/>
    <cellStyle name="Normal 2 2 4 14 7" xfId="12137"/>
    <cellStyle name="Normal 2 2 4 14 7 2" xfId="12138"/>
    <cellStyle name="Normal 2 2 4 14 8" xfId="12139"/>
    <cellStyle name="Normal 2 2 4 15" xfId="12140"/>
    <cellStyle name="Normal 2 2 4 15 2" xfId="12141"/>
    <cellStyle name="Normal 2 2 4 15 2 2" xfId="12142"/>
    <cellStyle name="Normal 2 2 4 15 2 2 2" xfId="12143"/>
    <cellStyle name="Normal 2 2 4 15 2 2 2 2" xfId="12144"/>
    <cellStyle name="Normal 2 2 4 15 2 2 3" xfId="12145"/>
    <cellStyle name="Normal 2 2 4 15 2 3" xfId="12146"/>
    <cellStyle name="Normal 2 2 4 15 2 3 2" xfId="12147"/>
    <cellStyle name="Normal 2 2 4 15 2 4" xfId="12148"/>
    <cellStyle name="Normal 2 2 4 15 3" xfId="12149"/>
    <cellStyle name="Normal 2 2 4 15 3 2" xfId="12150"/>
    <cellStyle name="Normal 2 2 4 15 3 2 2" xfId="12151"/>
    <cellStyle name="Normal 2 2 4 15 3 2 2 2" xfId="12152"/>
    <cellStyle name="Normal 2 2 4 15 3 2 3" xfId="12153"/>
    <cellStyle name="Normal 2 2 4 15 3 3" xfId="12154"/>
    <cellStyle name="Normal 2 2 4 15 3 3 2" xfId="12155"/>
    <cellStyle name="Normal 2 2 4 15 3 4" xfId="12156"/>
    <cellStyle name="Normal 2 2 4 15 4" xfId="12157"/>
    <cellStyle name="Normal 2 2 4 15 4 2" xfId="12158"/>
    <cellStyle name="Normal 2 2 4 15 4 2 2" xfId="12159"/>
    <cellStyle name="Normal 2 2 4 15 4 2 2 2" xfId="12160"/>
    <cellStyle name="Normal 2 2 4 15 4 2 3" xfId="12161"/>
    <cellStyle name="Normal 2 2 4 15 4 3" xfId="12162"/>
    <cellStyle name="Normal 2 2 4 15 4 3 2" xfId="12163"/>
    <cellStyle name="Normal 2 2 4 15 4 4" xfId="12164"/>
    <cellStyle name="Normal 2 2 4 15 5" xfId="12165"/>
    <cellStyle name="Normal 2 2 4 15 5 2" xfId="12166"/>
    <cellStyle name="Normal 2 2 4 15 5 2 2" xfId="12167"/>
    <cellStyle name="Normal 2 2 4 15 5 3" xfId="12168"/>
    <cellStyle name="Normal 2 2 4 15 6" xfId="12169"/>
    <cellStyle name="Normal 2 2 4 15 6 2" xfId="12170"/>
    <cellStyle name="Normal 2 2 4 15 7" xfId="12171"/>
    <cellStyle name="Normal 2 2 4 15 7 2" xfId="12172"/>
    <cellStyle name="Normal 2 2 4 15 8" xfId="12173"/>
    <cellStyle name="Normal 2 2 4 16" xfId="12174"/>
    <cellStyle name="Normal 2 2 4 16 2" xfId="12175"/>
    <cellStyle name="Normal 2 2 4 16 2 2" xfId="12176"/>
    <cellStyle name="Normal 2 2 4 16 2 2 2" xfId="12177"/>
    <cellStyle name="Normal 2 2 4 16 2 2 2 2" xfId="12178"/>
    <cellStyle name="Normal 2 2 4 16 2 2 3" xfId="12179"/>
    <cellStyle name="Normal 2 2 4 16 2 3" xfId="12180"/>
    <cellStyle name="Normal 2 2 4 16 2 3 2" xfId="12181"/>
    <cellStyle name="Normal 2 2 4 16 2 4" xfId="12182"/>
    <cellStyle name="Normal 2 2 4 16 3" xfId="12183"/>
    <cellStyle name="Normal 2 2 4 16 3 2" xfId="12184"/>
    <cellStyle name="Normal 2 2 4 16 3 2 2" xfId="12185"/>
    <cellStyle name="Normal 2 2 4 16 3 2 2 2" xfId="12186"/>
    <cellStyle name="Normal 2 2 4 16 3 2 3" xfId="12187"/>
    <cellStyle name="Normal 2 2 4 16 3 3" xfId="12188"/>
    <cellStyle name="Normal 2 2 4 16 3 3 2" xfId="12189"/>
    <cellStyle name="Normal 2 2 4 16 3 4" xfId="12190"/>
    <cellStyle name="Normal 2 2 4 16 4" xfId="12191"/>
    <cellStyle name="Normal 2 2 4 16 4 2" xfId="12192"/>
    <cellStyle name="Normal 2 2 4 16 4 2 2" xfId="12193"/>
    <cellStyle name="Normal 2 2 4 16 4 2 2 2" xfId="12194"/>
    <cellStyle name="Normal 2 2 4 16 4 2 3" xfId="12195"/>
    <cellStyle name="Normal 2 2 4 16 4 3" xfId="12196"/>
    <cellStyle name="Normal 2 2 4 16 4 3 2" xfId="12197"/>
    <cellStyle name="Normal 2 2 4 16 4 4" xfId="12198"/>
    <cellStyle name="Normal 2 2 4 16 5" xfId="12199"/>
    <cellStyle name="Normal 2 2 4 16 5 2" xfId="12200"/>
    <cellStyle name="Normal 2 2 4 16 5 2 2" xfId="12201"/>
    <cellStyle name="Normal 2 2 4 16 5 3" xfId="12202"/>
    <cellStyle name="Normal 2 2 4 16 6" xfId="12203"/>
    <cellStyle name="Normal 2 2 4 16 6 2" xfId="12204"/>
    <cellStyle name="Normal 2 2 4 16 7" xfId="12205"/>
    <cellStyle name="Normal 2 2 4 16 7 2" xfId="12206"/>
    <cellStyle name="Normal 2 2 4 16 8" xfId="12207"/>
    <cellStyle name="Normal 2 2 4 17" xfId="12208"/>
    <cellStyle name="Normal 2 2 4 17 2" xfId="12209"/>
    <cellStyle name="Normal 2 2 4 17 2 2" xfId="12210"/>
    <cellStyle name="Normal 2 2 4 17 2 2 2" xfId="12211"/>
    <cellStyle name="Normal 2 2 4 17 2 2 2 2" xfId="12212"/>
    <cellStyle name="Normal 2 2 4 17 2 2 3" xfId="12213"/>
    <cellStyle name="Normal 2 2 4 17 2 3" xfId="12214"/>
    <cellStyle name="Normal 2 2 4 17 2 3 2" xfId="12215"/>
    <cellStyle name="Normal 2 2 4 17 2 4" xfId="12216"/>
    <cellStyle name="Normal 2 2 4 17 3" xfId="12217"/>
    <cellStyle name="Normal 2 2 4 17 3 2" xfId="12218"/>
    <cellStyle name="Normal 2 2 4 17 3 2 2" xfId="12219"/>
    <cellStyle name="Normal 2 2 4 17 3 2 2 2" xfId="12220"/>
    <cellStyle name="Normal 2 2 4 17 3 2 3" xfId="12221"/>
    <cellStyle name="Normal 2 2 4 17 3 3" xfId="12222"/>
    <cellStyle name="Normal 2 2 4 17 3 3 2" xfId="12223"/>
    <cellStyle name="Normal 2 2 4 17 3 4" xfId="12224"/>
    <cellStyle name="Normal 2 2 4 17 4" xfId="12225"/>
    <cellStyle name="Normal 2 2 4 17 4 2" xfId="12226"/>
    <cellStyle name="Normal 2 2 4 17 4 2 2" xfId="12227"/>
    <cellStyle name="Normal 2 2 4 17 4 2 2 2" xfId="12228"/>
    <cellStyle name="Normal 2 2 4 17 4 2 3" xfId="12229"/>
    <cellStyle name="Normal 2 2 4 17 4 3" xfId="12230"/>
    <cellStyle name="Normal 2 2 4 17 4 3 2" xfId="12231"/>
    <cellStyle name="Normal 2 2 4 17 4 4" xfId="12232"/>
    <cellStyle name="Normal 2 2 4 17 5" xfId="12233"/>
    <cellStyle name="Normal 2 2 4 17 5 2" xfId="12234"/>
    <cellStyle name="Normal 2 2 4 17 5 2 2" xfId="12235"/>
    <cellStyle name="Normal 2 2 4 17 5 3" xfId="12236"/>
    <cellStyle name="Normal 2 2 4 17 6" xfId="12237"/>
    <cellStyle name="Normal 2 2 4 17 6 2" xfId="12238"/>
    <cellStyle name="Normal 2 2 4 17 7" xfId="12239"/>
    <cellStyle name="Normal 2 2 4 17 7 2" xfId="12240"/>
    <cellStyle name="Normal 2 2 4 17 8" xfId="12241"/>
    <cellStyle name="Normal 2 2 4 18" xfId="12242"/>
    <cellStyle name="Normal 2 2 4 18 2" xfId="12243"/>
    <cellStyle name="Normal 2 2 4 18 2 2" xfId="12244"/>
    <cellStyle name="Normal 2 2 4 18 2 2 2" xfId="12245"/>
    <cellStyle name="Normal 2 2 4 18 2 2 2 2" xfId="12246"/>
    <cellStyle name="Normal 2 2 4 18 2 2 3" xfId="12247"/>
    <cellStyle name="Normal 2 2 4 18 2 3" xfId="12248"/>
    <cellStyle name="Normal 2 2 4 18 2 3 2" xfId="12249"/>
    <cellStyle name="Normal 2 2 4 18 2 4" xfId="12250"/>
    <cellStyle name="Normal 2 2 4 18 3" xfId="12251"/>
    <cellStyle name="Normal 2 2 4 18 3 2" xfId="12252"/>
    <cellStyle name="Normal 2 2 4 18 3 2 2" xfId="12253"/>
    <cellStyle name="Normal 2 2 4 18 3 2 2 2" xfId="12254"/>
    <cellStyle name="Normal 2 2 4 18 3 2 3" xfId="12255"/>
    <cellStyle name="Normal 2 2 4 18 3 3" xfId="12256"/>
    <cellStyle name="Normal 2 2 4 18 3 3 2" xfId="12257"/>
    <cellStyle name="Normal 2 2 4 18 3 4" xfId="12258"/>
    <cellStyle name="Normal 2 2 4 18 4" xfId="12259"/>
    <cellStyle name="Normal 2 2 4 18 4 2" xfId="12260"/>
    <cellStyle name="Normal 2 2 4 18 4 2 2" xfId="12261"/>
    <cellStyle name="Normal 2 2 4 18 4 2 2 2" xfId="12262"/>
    <cellStyle name="Normal 2 2 4 18 4 2 3" xfId="12263"/>
    <cellStyle name="Normal 2 2 4 18 4 3" xfId="12264"/>
    <cellStyle name="Normal 2 2 4 18 4 3 2" xfId="12265"/>
    <cellStyle name="Normal 2 2 4 18 4 4" xfId="12266"/>
    <cellStyle name="Normal 2 2 4 18 5" xfId="12267"/>
    <cellStyle name="Normal 2 2 4 18 5 2" xfId="12268"/>
    <cellStyle name="Normal 2 2 4 18 5 2 2" xfId="12269"/>
    <cellStyle name="Normal 2 2 4 18 5 3" xfId="12270"/>
    <cellStyle name="Normal 2 2 4 18 6" xfId="12271"/>
    <cellStyle name="Normal 2 2 4 18 6 2" xfId="12272"/>
    <cellStyle name="Normal 2 2 4 18 7" xfId="12273"/>
    <cellStyle name="Normal 2 2 4 18 7 2" xfId="12274"/>
    <cellStyle name="Normal 2 2 4 18 8" xfId="12275"/>
    <cellStyle name="Normal 2 2 4 19" xfId="12276"/>
    <cellStyle name="Normal 2 2 4 19 2" xfId="12277"/>
    <cellStyle name="Normal 2 2 4 19 2 2" xfId="12278"/>
    <cellStyle name="Normal 2 2 4 19 2 2 2" xfId="12279"/>
    <cellStyle name="Normal 2 2 4 19 2 2 2 2" xfId="12280"/>
    <cellStyle name="Normal 2 2 4 19 2 2 3" xfId="12281"/>
    <cellStyle name="Normal 2 2 4 19 2 3" xfId="12282"/>
    <cellStyle name="Normal 2 2 4 19 2 3 2" xfId="12283"/>
    <cellStyle name="Normal 2 2 4 19 2 4" xfId="12284"/>
    <cellStyle name="Normal 2 2 4 19 3" xfId="12285"/>
    <cellStyle name="Normal 2 2 4 19 3 2" xfId="12286"/>
    <cellStyle name="Normal 2 2 4 19 3 2 2" xfId="12287"/>
    <cellStyle name="Normal 2 2 4 19 3 2 2 2" xfId="12288"/>
    <cellStyle name="Normal 2 2 4 19 3 2 3" xfId="12289"/>
    <cellStyle name="Normal 2 2 4 19 3 3" xfId="12290"/>
    <cellStyle name="Normal 2 2 4 19 3 3 2" xfId="12291"/>
    <cellStyle name="Normal 2 2 4 19 3 4" xfId="12292"/>
    <cellStyle name="Normal 2 2 4 19 4" xfId="12293"/>
    <cellStyle name="Normal 2 2 4 19 4 2" xfId="12294"/>
    <cellStyle name="Normal 2 2 4 19 4 2 2" xfId="12295"/>
    <cellStyle name="Normal 2 2 4 19 4 2 2 2" xfId="12296"/>
    <cellStyle name="Normal 2 2 4 19 4 2 3" xfId="12297"/>
    <cellStyle name="Normal 2 2 4 19 4 3" xfId="12298"/>
    <cellStyle name="Normal 2 2 4 19 4 3 2" xfId="12299"/>
    <cellStyle name="Normal 2 2 4 19 4 4" xfId="12300"/>
    <cellStyle name="Normal 2 2 4 19 5" xfId="12301"/>
    <cellStyle name="Normal 2 2 4 19 5 2" xfId="12302"/>
    <cellStyle name="Normal 2 2 4 19 5 2 2" xfId="12303"/>
    <cellStyle name="Normal 2 2 4 19 5 3" xfId="12304"/>
    <cellStyle name="Normal 2 2 4 19 6" xfId="12305"/>
    <cellStyle name="Normal 2 2 4 19 6 2" xfId="12306"/>
    <cellStyle name="Normal 2 2 4 19 7" xfId="12307"/>
    <cellStyle name="Normal 2 2 4 19 7 2" xfId="12308"/>
    <cellStyle name="Normal 2 2 4 19 8" xfId="12309"/>
    <cellStyle name="Normal 2 2 4 2" xfId="12310"/>
    <cellStyle name="Normal 2 2 4 2 2" xfId="12311"/>
    <cellStyle name="Normal 2 2 4 2 2 2" xfId="12312"/>
    <cellStyle name="Normal 2 2 4 2 2 2 2" xfId="12313"/>
    <cellStyle name="Normal 2 2 4 2 2 2 2 2" xfId="12314"/>
    <cellStyle name="Normal 2 2 4 2 2 2 3" xfId="12315"/>
    <cellStyle name="Normal 2 2 4 2 2 3" xfId="12316"/>
    <cellStyle name="Normal 2 2 4 2 2 3 2" xfId="12317"/>
    <cellStyle name="Normal 2 2 4 2 2 4" xfId="12318"/>
    <cellStyle name="Normal 2 2 4 2 3" xfId="12319"/>
    <cellStyle name="Normal 2 2 4 2 3 2" xfId="12320"/>
    <cellStyle name="Normal 2 2 4 2 3 2 2" xfId="12321"/>
    <cellStyle name="Normal 2 2 4 2 3 2 2 2" xfId="12322"/>
    <cellStyle name="Normal 2 2 4 2 3 2 3" xfId="12323"/>
    <cellStyle name="Normal 2 2 4 2 3 3" xfId="12324"/>
    <cellStyle name="Normal 2 2 4 2 3 3 2" xfId="12325"/>
    <cellStyle name="Normal 2 2 4 2 3 4" xfId="12326"/>
    <cellStyle name="Normal 2 2 4 2 4" xfId="12327"/>
    <cellStyle name="Normal 2 2 4 2 4 2" xfId="12328"/>
    <cellStyle name="Normal 2 2 4 2 4 2 2" xfId="12329"/>
    <cellStyle name="Normal 2 2 4 2 4 2 2 2" xfId="12330"/>
    <cellStyle name="Normal 2 2 4 2 4 2 3" xfId="12331"/>
    <cellStyle name="Normal 2 2 4 2 4 3" xfId="12332"/>
    <cellStyle name="Normal 2 2 4 2 4 3 2" xfId="12333"/>
    <cellStyle name="Normal 2 2 4 2 4 4" xfId="12334"/>
    <cellStyle name="Normal 2 2 4 2 5" xfId="12335"/>
    <cellStyle name="Normal 2 2 4 2 5 2" xfId="12336"/>
    <cellStyle name="Normal 2 2 4 2 5 2 2" xfId="12337"/>
    <cellStyle name="Normal 2 2 4 2 5 3" xfId="12338"/>
    <cellStyle name="Normal 2 2 4 2 6" xfId="12339"/>
    <cellStyle name="Normal 2 2 4 2 6 2" xfId="12340"/>
    <cellStyle name="Normal 2 2 4 2 7" xfId="12341"/>
    <cellStyle name="Normal 2 2 4 2 7 2" xfId="12342"/>
    <cellStyle name="Normal 2 2 4 2 8" xfId="12343"/>
    <cellStyle name="Normal 2 2 4 20" xfId="12344"/>
    <cellStyle name="Normal 2 2 4 20 2" xfId="12345"/>
    <cellStyle name="Normal 2 2 4 20 2 2" xfId="12346"/>
    <cellStyle name="Normal 2 2 4 20 2 2 2" xfId="12347"/>
    <cellStyle name="Normal 2 2 4 20 2 2 2 2" xfId="12348"/>
    <cellStyle name="Normal 2 2 4 20 2 2 3" xfId="12349"/>
    <cellStyle name="Normal 2 2 4 20 2 3" xfId="12350"/>
    <cellStyle name="Normal 2 2 4 20 2 3 2" xfId="12351"/>
    <cellStyle name="Normal 2 2 4 20 2 4" xfId="12352"/>
    <cellStyle name="Normal 2 2 4 20 3" xfId="12353"/>
    <cellStyle name="Normal 2 2 4 20 3 2" xfId="12354"/>
    <cellStyle name="Normal 2 2 4 20 3 2 2" xfId="12355"/>
    <cellStyle name="Normal 2 2 4 20 3 2 2 2" xfId="12356"/>
    <cellStyle name="Normal 2 2 4 20 3 2 3" xfId="12357"/>
    <cellStyle name="Normal 2 2 4 20 3 3" xfId="12358"/>
    <cellStyle name="Normal 2 2 4 20 3 3 2" xfId="12359"/>
    <cellStyle name="Normal 2 2 4 20 3 4" xfId="12360"/>
    <cellStyle name="Normal 2 2 4 20 4" xfId="12361"/>
    <cellStyle name="Normal 2 2 4 20 4 2" xfId="12362"/>
    <cellStyle name="Normal 2 2 4 20 4 2 2" xfId="12363"/>
    <cellStyle name="Normal 2 2 4 20 4 2 2 2" xfId="12364"/>
    <cellStyle name="Normal 2 2 4 20 4 2 3" xfId="12365"/>
    <cellStyle name="Normal 2 2 4 20 4 3" xfId="12366"/>
    <cellStyle name="Normal 2 2 4 20 4 3 2" xfId="12367"/>
    <cellStyle name="Normal 2 2 4 20 4 4" xfId="12368"/>
    <cellStyle name="Normal 2 2 4 20 5" xfId="12369"/>
    <cellStyle name="Normal 2 2 4 20 5 2" xfId="12370"/>
    <cellStyle name="Normal 2 2 4 20 5 2 2" xfId="12371"/>
    <cellStyle name="Normal 2 2 4 20 5 3" xfId="12372"/>
    <cellStyle name="Normal 2 2 4 20 6" xfId="12373"/>
    <cellStyle name="Normal 2 2 4 20 6 2" xfId="12374"/>
    <cellStyle name="Normal 2 2 4 20 7" xfId="12375"/>
    <cellStyle name="Normal 2 2 4 20 7 2" xfId="12376"/>
    <cellStyle name="Normal 2 2 4 20 8" xfId="12377"/>
    <cellStyle name="Normal 2 2 4 21" xfId="12378"/>
    <cellStyle name="Normal 2 2 4 21 2" xfId="12379"/>
    <cellStyle name="Normal 2 2 4 21 2 2" xfId="12380"/>
    <cellStyle name="Normal 2 2 4 21 2 2 2" xfId="12381"/>
    <cellStyle name="Normal 2 2 4 21 2 2 2 2" xfId="12382"/>
    <cellStyle name="Normal 2 2 4 21 2 2 3" xfId="12383"/>
    <cellStyle name="Normal 2 2 4 21 2 3" xfId="12384"/>
    <cellStyle name="Normal 2 2 4 21 2 3 2" xfId="12385"/>
    <cellStyle name="Normal 2 2 4 21 2 4" xfId="12386"/>
    <cellStyle name="Normal 2 2 4 21 3" xfId="12387"/>
    <cellStyle name="Normal 2 2 4 21 3 2" xfId="12388"/>
    <cellStyle name="Normal 2 2 4 21 3 2 2" xfId="12389"/>
    <cellStyle name="Normal 2 2 4 21 3 2 2 2" xfId="12390"/>
    <cellStyle name="Normal 2 2 4 21 3 2 3" xfId="12391"/>
    <cellStyle name="Normal 2 2 4 21 3 3" xfId="12392"/>
    <cellStyle name="Normal 2 2 4 21 3 3 2" xfId="12393"/>
    <cellStyle name="Normal 2 2 4 21 3 4" xfId="12394"/>
    <cellStyle name="Normal 2 2 4 21 4" xfId="12395"/>
    <cellStyle name="Normal 2 2 4 21 4 2" xfId="12396"/>
    <cellStyle name="Normal 2 2 4 21 4 2 2" xfId="12397"/>
    <cellStyle name="Normal 2 2 4 21 4 2 2 2" xfId="12398"/>
    <cellStyle name="Normal 2 2 4 21 4 2 3" xfId="12399"/>
    <cellStyle name="Normal 2 2 4 21 4 3" xfId="12400"/>
    <cellStyle name="Normal 2 2 4 21 4 3 2" xfId="12401"/>
    <cellStyle name="Normal 2 2 4 21 4 4" xfId="12402"/>
    <cellStyle name="Normal 2 2 4 21 5" xfId="12403"/>
    <cellStyle name="Normal 2 2 4 21 5 2" xfId="12404"/>
    <cellStyle name="Normal 2 2 4 21 5 2 2" xfId="12405"/>
    <cellStyle name="Normal 2 2 4 21 5 3" xfId="12406"/>
    <cellStyle name="Normal 2 2 4 21 6" xfId="12407"/>
    <cellStyle name="Normal 2 2 4 21 6 2" xfId="12408"/>
    <cellStyle name="Normal 2 2 4 21 7" xfId="12409"/>
    <cellStyle name="Normal 2 2 4 21 7 2" xfId="12410"/>
    <cellStyle name="Normal 2 2 4 21 8" xfId="12411"/>
    <cellStyle name="Normal 2 2 4 22" xfId="12412"/>
    <cellStyle name="Normal 2 2 4 22 2" xfId="12413"/>
    <cellStyle name="Normal 2 2 4 22 2 2" xfId="12414"/>
    <cellStyle name="Normal 2 2 4 22 2 2 2" xfId="12415"/>
    <cellStyle name="Normal 2 2 4 22 2 2 2 2" xfId="12416"/>
    <cellStyle name="Normal 2 2 4 22 2 2 3" xfId="12417"/>
    <cellStyle name="Normal 2 2 4 22 2 3" xfId="12418"/>
    <cellStyle name="Normal 2 2 4 22 2 3 2" xfId="12419"/>
    <cellStyle name="Normal 2 2 4 22 2 4" xfId="12420"/>
    <cellStyle name="Normal 2 2 4 22 3" xfId="12421"/>
    <cellStyle name="Normal 2 2 4 22 3 2" xfId="12422"/>
    <cellStyle name="Normal 2 2 4 22 3 2 2" xfId="12423"/>
    <cellStyle name="Normal 2 2 4 22 3 2 2 2" xfId="12424"/>
    <cellStyle name="Normal 2 2 4 22 3 2 3" xfId="12425"/>
    <cellStyle name="Normal 2 2 4 22 3 3" xfId="12426"/>
    <cellStyle name="Normal 2 2 4 22 3 3 2" xfId="12427"/>
    <cellStyle name="Normal 2 2 4 22 3 4" xfId="12428"/>
    <cellStyle name="Normal 2 2 4 22 4" xfId="12429"/>
    <cellStyle name="Normal 2 2 4 22 4 2" xfId="12430"/>
    <cellStyle name="Normal 2 2 4 22 4 2 2" xfId="12431"/>
    <cellStyle name="Normal 2 2 4 22 4 2 2 2" xfId="12432"/>
    <cellStyle name="Normal 2 2 4 22 4 2 3" xfId="12433"/>
    <cellStyle name="Normal 2 2 4 22 4 3" xfId="12434"/>
    <cellStyle name="Normal 2 2 4 22 4 3 2" xfId="12435"/>
    <cellStyle name="Normal 2 2 4 22 4 4" xfId="12436"/>
    <cellStyle name="Normal 2 2 4 22 5" xfId="12437"/>
    <cellStyle name="Normal 2 2 4 22 5 2" xfId="12438"/>
    <cellStyle name="Normal 2 2 4 22 5 2 2" xfId="12439"/>
    <cellStyle name="Normal 2 2 4 22 5 3" xfId="12440"/>
    <cellStyle name="Normal 2 2 4 22 6" xfId="12441"/>
    <cellStyle name="Normal 2 2 4 22 6 2" xfId="12442"/>
    <cellStyle name="Normal 2 2 4 22 7" xfId="12443"/>
    <cellStyle name="Normal 2 2 4 22 7 2" xfId="12444"/>
    <cellStyle name="Normal 2 2 4 22 8" xfId="12445"/>
    <cellStyle name="Normal 2 2 4 23" xfId="12446"/>
    <cellStyle name="Normal 2 2 4 23 2" xfId="12447"/>
    <cellStyle name="Normal 2 2 4 23 2 2" xfId="12448"/>
    <cellStyle name="Normal 2 2 4 23 2 2 2" xfId="12449"/>
    <cellStyle name="Normal 2 2 4 23 2 2 2 2" xfId="12450"/>
    <cellStyle name="Normal 2 2 4 23 2 2 3" xfId="12451"/>
    <cellStyle name="Normal 2 2 4 23 2 3" xfId="12452"/>
    <cellStyle name="Normal 2 2 4 23 2 3 2" xfId="12453"/>
    <cellStyle name="Normal 2 2 4 23 2 4" xfId="12454"/>
    <cellStyle name="Normal 2 2 4 23 3" xfId="12455"/>
    <cellStyle name="Normal 2 2 4 23 3 2" xfId="12456"/>
    <cellStyle name="Normal 2 2 4 23 3 2 2" xfId="12457"/>
    <cellStyle name="Normal 2 2 4 23 3 2 2 2" xfId="12458"/>
    <cellStyle name="Normal 2 2 4 23 3 2 3" xfId="12459"/>
    <cellStyle name="Normal 2 2 4 23 3 3" xfId="12460"/>
    <cellStyle name="Normal 2 2 4 23 3 3 2" xfId="12461"/>
    <cellStyle name="Normal 2 2 4 23 3 4" xfId="12462"/>
    <cellStyle name="Normal 2 2 4 23 4" xfId="12463"/>
    <cellStyle name="Normal 2 2 4 23 4 2" xfId="12464"/>
    <cellStyle name="Normal 2 2 4 23 4 2 2" xfId="12465"/>
    <cellStyle name="Normal 2 2 4 23 4 2 2 2" xfId="12466"/>
    <cellStyle name="Normal 2 2 4 23 4 2 3" xfId="12467"/>
    <cellStyle name="Normal 2 2 4 23 4 3" xfId="12468"/>
    <cellStyle name="Normal 2 2 4 23 4 3 2" xfId="12469"/>
    <cellStyle name="Normal 2 2 4 23 4 4" xfId="12470"/>
    <cellStyle name="Normal 2 2 4 23 5" xfId="12471"/>
    <cellStyle name="Normal 2 2 4 23 5 2" xfId="12472"/>
    <cellStyle name="Normal 2 2 4 23 5 2 2" xfId="12473"/>
    <cellStyle name="Normal 2 2 4 23 5 3" xfId="12474"/>
    <cellStyle name="Normal 2 2 4 23 6" xfId="12475"/>
    <cellStyle name="Normal 2 2 4 23 6 2" xfId="12476"/>
    <cellStyle name="Normal 2 2 4 23 7" xfId="12477"/>
    <cellStyle name="Normal 2 2 4 23 7 2" xfId="12478"/>
    <cellStyle name="Normal 2 2 4 23 8" xfId="12479"/>
    <cellStyle name="Normal 2 2 4 24" xfId="12480"/>
    <cellStyle name="Normal 2 2 4 24 2" xfId="12481"/>
    <cellStyle name="Normal 2 2 4 24 2 2" xfId="12482"/>
    <cellStyle name="Normal 2 2 4 24 2 2 2" xfId="12483"/>
    <cellStyle name="Normal 2 2 4 24 2 2 2 2" xfId="12484"/>
    <cellStyle name="Normal 2 2 4 24 2 2 3" xfId="12485"/>
    <cellStyle name="Normal 2 2 4 24 2 3" xfId="12486"/>
    <cellStyle name="Normal 2 2 4 24 2 3 2" xfId="12487"/>
    <cellStyle name="Normal 2 2 4 24 2 4" xfId="12488"/>
    <cellStyle name="Normal 2 2 4 24 3" xfId="12489"/>
    <cellStyle name="Normal 2 2 4 24 3 2" xfId="12490"/>
    <cellStyle name="Normal 2 2 4 24 3 2 2" xfId="12491"/>
    <cellStyle name="Normal 2 2 4 24 3 2 2 2" xfId="12492"/>
    <cellStyle name="Normal 2 2 4 24 3 2 3" xfId="12493"/>
    <cellStyle name="Normal 2 2 4 24 3 3" xfId="12494"/>
    <cellStyle name="Normal 2 2 4 24 3 3 2" xfId="12495"/>
    <cellStyle name="Normal 2 2 4 24 3 4" xfId="12496"/>
    <cellStyle name="Normal 2 2 4 24 4" xfId="12497"/>
    <cellStyle name="Normal 2 2 4 24 4 2" xfId="12498"/>
    <cellStyle name="Normal 2 2 4 24 4 2 2" xfId="12499"/>
    <cellStyle name="Normal 2 2 4 24 4 2 2 2" xfId="12500"/>
    <cellStyle name="Normal 2 2 4 24 4 2 3" xfId="12501"/>
    <cellStyle name="Normal 2 2 4 24 4 3" xfId="12502"/>
    <cellStyle name="Normal 2 2 4 24 4 3 2" xfId="12503"/>
    <cellStyle name="Normal 2 2 4 24 4 4" xfId="12504"/>
    <cellStyle name="Normal 2 2 4 24 5" xfId="12505"/>
    <cellStyle name="Normal 2 2 4 24 5 2" xfId="12506"/>
    <cellStyle name="Normal 2 2 4 24 5 2 2" xfId="12507"/>
    <cellStyle name="Normal 2 2 4 24 5 3" xfId="12508"/>
    <cellStyle name="Normal 2 2 4 24 6" xfId="12509"/>
    <cellStyle name="Normal 2 2 4 24 6 2" xfId="12510"/>
    <cellStyle name="Normal 2 2 4 24 7" xfId="12511"/>
    <cellStyle name="Normal 2 2 4 24 7 2" xfId="12512"/>
    <cellStyle name="Normal 2 2 4 24 8" xfId="12513"/>
    <cellStyle name="Normal 2 2 4 25" xfId="12514"/>
    <cellStyle name="Normal 2 2 4 25 2" xfId="12515"/>
    <cellStyle name="Normal 2 2 4 25 2 2" xfId="12516"/>
    <cellStyle name="Normal 2 2 4 25 2 2 2" xfId="12517"/>
    <cellStyle name="Normal 2 2 4 25 2 2 2 2" xfId="12518"/>
    <cellStyle name="Normal 2 2 4 25 2 2 3" xfId="12519"/>
    <cellStyle name="Normal 2 2 4 25 2 3" xfId="12520"/>
    <cellStyle name="Normal 2 2 4 25 2 3 2" xfId="12521"/>
    <cellStyle name="Normal 2 2 4 25 2 4" xfId="12522"/>
    <cellStyle name="Normal 2 2 4 25 3" xfId="12523"/>
    <cellStyle name="Normal 2 2 4 25 3 2" xfId="12524"/>
    <cellStyle name="Normal 2 2 4 25 3 2 2" xfId="12525"/>
    <cellStyle name="Normal 2 2 4 25 3 2 2 2" xfId="12526"/>
    <cellStyle name="Normal 2 2 4 25 3 2 3" xfId="12527"/>
    <cellStyle name="Normal 2 2 4 25 3 3" xfId="12528"/>
    <cellStyle name="Normal 2 2 4 25 3 3 2" xfId="12529"/>
    <cellStyle name="Normal 2 2 4 25 3 4" xfId="12530"/>
    <cellStyle name="Normal 2 2 4 25 4" xfId="12531"/>
    <cellStyle name="Normal 2 2 4 25 4 2" xfId="12532"/>
    <cellStyle name="Normal 2 2 4 25 4 2 2" xfId="12533"/>
    <cellStyle name="Normal 2 2 4 25 4 2 2 2" xfId="12534"/>
    <cellStyle name="Normal 2 2 4 25 4 2 3" xfId="12535"/>
    <cellStyle name="Normal 2 2 4 25 4 3" xfId="12536"/>
    <cellStyle name="Normal 2 2 4 25 4 3 2" xfId="12537"/>
    <cellStyle name="Normal 2 2 4 25 4 4" xfId="12538"/>
    <cellStyle name="Normal 2 2 4 25 5" xfId="12539"/>
    <cellStyle name="Normal 2 2 4 25 5 2" xfId="12540"/>
    <cellStyle name="Normal 2 2 4 25 5 2 2" xfId="12541"/>
    <cellStyle name="Normal 2 2 4 25 5 3" xfId="12542"/>
    <cellStyle name="Normal 2 2 4 25 6" xfId="12543"/>
    <cellStyle name="Normal 2 2 4 25 6 2" xfId="12544"/>
    <cellStyle name="Normal 2 2 4 25 7" xfId="12545"/>
    <cellStyle name="Normal 2 2 4 25 7 2" xfId="12546"/>
    <cellStyle name="Normal 2 2 4 25 8" xfId="12547"/>
    <cellStyle name="Normal 2 2 4 26" xfId="12548"/>
    <cellStyle name="Normal 2 2 4 26 2" xfId="12549"/>
    <cellStyle name="Normal 2 2 4 26 2 2" xfId="12550"/>
    <cellStyle name="Normal 2 2 4 26 2 2 2" xfId="12551"/>
    <cellStyle name="Normal 2 2 4 26 2 2 2 2" xfId="12552"/>
    <cellStyle name="Normal 2 2 4 26 2 2 3" xfId="12553"/>
    <cellStyle name="Normal 2 2 4 26 2 3" xfId="12554"/>
    <cellStyle name="Normal 2 2 4 26 2 3 2" xfId="12555"/>
    <cellStyle name="Normal 2 2 4 26 2 4" xfId="12556"/>
    <cellStyle name="Normal 2 2 4 26 3" xfId="12557"/>
    <cellStyle name="Normal 2 2 4 26 3 2" xfId="12558"/>
    <cellStyle name="Normal 2 2 4 26 3 2 2" xfId="12559"/>
    <cellStyle name="Normal 2 2 4 26 3 2 2 2" xfId="12560"/>
    <cellStyle name="Normal 2 2 4 26 3 2 3" xfId="12561"/>
    <cellStyle name="Normal 2 2 4 26 3 3" xfId="12562"/>
    <cellStyle name="Normal 2 2 4 26 3 3 2" xfId="12563"/>
    <cellStyle name="Normal 2 2 4 26 3 4" xfId="12564"/>
    <cellStyle name="Normal 2 2 4 26 4" xfId="12565"/>
    <cellStyle name="Normal 2 2 4 26 4 2" xfId="12566"/>
    <cellStyle name="Normal 2 2 4 26 4 2 2" xfId="12567"/>
    <cellStyle name="Normal 2 2 4 26 4 2 2 2" xfId="12568"/>
    <cellStyle name="Normal 2 2 4 26 4 2 3" xfId="12569"/>
    <cellStyle name="Normal 2 2 4 26 4 3" xfId="12570"/>
    <cellStyle name="Normal 2 2 4 26 4 3 2" xfId="12571"/>
    <cellStyle name="Normal 2 2 4 26 4 4" xfId="12572"/>
    <cellStyle name="Normal 2 2 4 26 5" xfId="12573"/>
    <cellStyle name="Normal 2 2 4 26 5 2" xfId="12574"/>
    <cellStyle name="Normal 2 2 4 26 5 2 2" xfId="12575"/>
    <cellStyle name="Normal 2 2 4 26 5 3" xfId="12576"/>
    <cellStyle name="Normal 2 2 4 26 6" xfId="12577"/>
    <cellStyle name="Normal 2 2 4 26 6 2" xfId="12578"/>
    <cellStyle name="Normal 2 2 4 26 7" xfId="12579"/>
    <cellStyle name="Normal 2 2 4 26 7 2" xfId="12580"/>
    <cellStyle name="Normal 2 2 4 26 8" xfId="12581"/>
    <cellStyle name="Normal 2 2 4 27" xfId="12582"/>
    <cellStyle name="Normal 2 2 4 27 2" xfId="12583"/>
    <cellStyle name="Normal 2 2 4 27 2 2" xfId="12584"/>
    <cellStyle name="Normal 2 2 4 27 2 2 2" xfId="12585"/>
    <cellStyle name="Normal 2 2 4 27 2 2 2 2" xfId="12586"/>
    <cellStyle name="Normal 2 2 4 27 2 2 3" xfId="12587"/>
    <cellStyle name="Normal 2 2 4 27 2 3" xfId="12588"/>
    <cellStyle name="Normal 2 2 4 27 2 3 2" xfId="12589"/>
    <cellStyle name="Normal 2 2 4 27 2 4" xfId="12590"/>
    <cellStyle name="Normal 2 2 4 27 3" xfId="12591"/>
    <cellStyle name="Normal 2 2 4 27 3 2" xfId="12592"/>
    <cellStyle name="Normal 2 2 4 27 3 2 2" xfId="12593"/>
    <cellStyle name="Normal 2 2 4 27 3 2 2 2" xfId="12594"/>
    <cellStyle name="Normal 2 2 4 27 3 2 3" xfId="12595"/>
    <cellStyle name="Normal 2 2 4 27 3 3" xfId="12596"/>
    <cellStyle name="Normal 2 2 4 27 3 3 2" xfId="12597"/>
    <cellStyle name="Normal 2 2 4 27 3 4" xfId="12598"/>
    <cellStyle name="Normal 2 2 4 27 4" xfId="12599"/>
    <cellStyle name="Normal 2 2 4 27 4 2" xfId="12600"/>
    <cellStyle name="Normal 2 2 4 27 4 2 2" xfId="12601"/>
    <cellStyle name="Normal 2 2 4 27 4 2 2 2" xfId="12602"/>
    <cellStyle name="Normal 2 2 4 27 4 2 3" xfId="12603"/>
    <cellStyle name="Normal 2 2 4 27 4 3" xfId="12604"/>
    <cellStyle name="Normal 2 2 4 27 4 3 2" xfId="12605"/>
    <cellStyle name="Normal 2 2 4 27 4 4" xfId="12606"/>
    <cellStyle name="Normal 2 2 4 27 5" xfId="12607"/>
    <cellStyle name="Normal 2 2 4 27 5 2" xfId="12608"/>
    <cellStyle name="Normal 2 2 4 27 5 2 2" xfId="12609"/>
    <cellStyle name="Normal 2 2 4 27 5 3" xfId="12610"/>
    <cellStyle name="Normal 2 2 4 27 6" xfId="12611"/>
    <cellStyle name="Normal 2 2 4 27 6 2" xfId="12612"/>
    <cellStyle name="Normal 2 2 4 27 7" xfId="12613"/>
    <cellStyle name="Normal 2 2 4 27 7 2" xfId="12614"/>
    <cellStyle name="Normal 2 2 4 27 8" xfId="12615"/>
    <cellStyle name="Normal 2 2 4 28" xfId="12616"/>
    <cellStyle name="Normal 2 2 4 28 2" xfId="12617"/>
    <cellStyle name="Normal 2 2 4 28 2 2" xfId="12618"/>
    <cellStyle name="Normal 2 2 4 28 2 2 2" xfId="12619"/>
    <cellStyle name="Normal 2 2 4 28 2 2 2 2" xfId="12620"/>
    <cellStyle name="Normal 2 2 4 28 2 2 3" xfId="12621"/>
    <cellStyle name="Normal 2 2 4 28 2 3" xfId="12622"/>
    <cellStyle name="Normal 2 2 4 28 2 3 2" xfId="12623"/>
    <cellStyle name="Normal 2 2 4 28 2 4" xfId="12624"/>
    <cellStyle name="Normal 2 2 4 28 3" xfId="12625"/>
    <cellStyle name="Normal 2 2 4 28 3 2" xfId="12626"/>
    <cellStyle name="Normal 2 2 4 28 3 2 2" xfId="12627"/>
    <cellStyle name="Normal 2 2 4 28 3 2 2 2" xfId="12628"/>
    <cellStyle name="Normal 2 2 4 28 3 2 3" xfId="12629"/>
    <cellStyle name="Normal 2 2 4 28 3 3" xfId="12630"/>
    <cellStyle name="Normal 2 2 4 28 3 3 2" xfId="12631"/>
    <cellStyle name="Normal 2 2 4 28 3 4" xfId="12632"/>
    <cellStyle name="Normal 2 2 4 28 4" xfId="12633"/>
    <cellStyle name="Normal 2 2 4 28 4 2" xfId="12634"/>
    <cellStyle name="Normal 2 2 4 28 4 2 2" xfId="12635"/>
    <cellStyle name="Normal 2 2 4 28 4 2 2 2" xfId="12636"/>
    <cellStyle name="Normal 2 2 4 28 4 2 3" xfId="12637"/>
    <cellStyle name="Normal 2 2 4 28 4 3" xfId="12638"/>
    <cellStyle name="Normal 2 2 4 28 4 3 2" xfId="12639"/>
    <cellStyle name="Normal 2 2 4 28 4 4" xfId="12640"/>
    <cellStyle name="Normal 2 2 4 28 5" xfId="12641"/>
    <cellStyle name="Normal 2 2 4 28 5 2" xfId="12642"/>
    <cellStyle name="Normal 2 2 4 28 5 2 2" xfId="12643"/>
    <cellStyle name="Normal 2 2 4 28 5 3" xfId="12644"/>
    <cellStyle name="Normal 2 2 4 28 6" xfId="12645"/>
    <cellStyle name="Normal 2 2 4 28 6 2" xfId="12646"/>
    <cellStyle name="Normal 2 2 4 28 7" xfId="12647"/>
    <cellStyle name="Normal 2 2 4 28 7 2" xfId="12648"/>
    <cellStyle name="Normal 2 2 4 28 8" xfId="12649"/>
    <cellStyle name="Normal 2 2 4 29" xfId="12650"/>
    <cellStyle name="Normal 2 2 4 29 2" xfId="12651"/>
    <cellStyle name="Normal 2 2 4 29 2 2" xfId="12652"/>
    <cellStyle name="Normal 2 2 4 29 2 2 2" xfId="12653"/>
    <cellStyle name="Normal 2 2 4 29 2 2 2 2" xfId="12654"/>
    <cellStyle name="Normal 2 2 4 29 2 2 3" xfId="12655"/>
    <cellStyle name="Normal 2 2 4 29 2 3" xfId="12656"/>
    <cellStyle name="Normal 2 2 4 29 2 3 2" xfId="12657"/>
    <cellStyle name="Normal 2 2 4 29 2 4" xfId="12658"/>
    <cellStyle name="Normal 2 2 4 29 3" xfId="12659"/>
    <cellStyle name="Normal 2 2 4 29 3 2" xfId="12660"/>
    <cellStyle name="Normal 2 2 4 29 3 2 2" xfId="12661"/>
    <cellStyle name="Normal 2 2 4 29 3 2 2 2" xfId="12662"/>
    <cellStyle name="Normal 2 2 4 29 3 2 3" xfId="12663"/>
    <cellStyle name="Normal 2 2 4 29 3 3" xfId="12664"/>
    <cellStyle name="Normal 2 2 4 29 3 3 2" xfId="12665"/>
    <cellStyle name="Normal 2 2 4 29 3 4" xfId="12666"/>
    <cellStyle name="Normal 2 2 4 29 4" xfId="12667"/>
    <cellStyle name="Normal 2 2 4 29 4 2" xfId="12668"/>
    <cellStyle name="Normal 2 2 4 29 4 2 2" xfId="12669"/>
    <cellStyle name="Normal 2 2 4 29 4 2 2 2" xfId="12670"/>
    <cellStyle name="Normal 2 2 4 29 4 2 3" xfId="12671"/>
    <cellStyle name="Normal 2 2 4 29 4 3" xfId="12672"/>
    <cellStyle name="Normal 2 2 4 29 4 3 2" xfId="12673"/>
    <cellStyle name="Normal 2 2 4 29 4 4" xfId="12674"/>
    <cellStyle name="Normal 2 2 4 29 5" xfId="12675"/>
    <cellStyle name="Normal 2 2 4 29 5 2" xfId="12676"/>
    <cellStyle name="Normal 2 2 4 29 5 2 2" xfId="12677"/>
    <cellStyle name="Normal 2 2 4 29 5 3" xfId="12678"/>
    <cellStyle name="Normal 2 2 4 29 6" xfId="12679"/>
    <cellStyle name="Normal 2 2 4 29 6 2" xfId="12680"/>
    <cellStyle name="Normal 2 2 4 29 7" xfId="12681"/>
    <cellStyle name="Normal 2 2 4 29 7 2" xfId="12682"/>
    <cellStyle name="Normal 2 2 4 29 8" xfId="12683"/>
    <cellStyle name="Normal 2 2 4 3" xfId="12684"/>
    <cellStyle name="Normal 2 2 4 3 2" xfId="12685"/>
    <cellStyle name="Normal 2 2 4 3 2 2" xfId="12686"/>
    <cellStyle name="Normal 2 2 4 3 2 2 2" xfId="12687"/>
    <cellStyle name="Normal 2 2 4 3 2 2 2 2" xfId="12688"/>
    <cellStyle name="Normal 2 2 4 3 2 2 3" xfId="12689"/>
    <cellStyle name="Normal 2 2 4 3 2 3" xfId="12690"/>
    <cellStyle name="Normal 2 2 4 3 2 3 2" xfId="12691"/>
    <cellStyle name="Normal 2 2 4 3 2 4" xfId="12692"/>
    <cellStyle name="Normal 2 2 4 3 3" xfId="12693"/>
    <cellStyle name="Normal 2 2 4 3 3 2" xfId="12694"/>
    <cellStyle name="Normal 2 2 4 3 3 2 2" xfId="12695"/>
    <cellStyle name="Normal 2 2 4 3 3 2 2 2" xfId="12696"/>
    <cellStyle name="Normal 2 2 4 3 3 2 3" xfId="12697"/>
    <cellStyle name="Normal 2 2 4 3 3 3" xfId="12698"/>
    <cellStyle name="Normal 2 2 4 3 3 3 2" xfId="12699"/>
    <cellStyle name="Normal 2 2 4 3 3 4" xfId="12700"/>
    <cellStyle name="Normal 2 2 4 3 4" xfId="12701"/>
    <cellStyle name="Normal 2 2 4 3 4 2" xfId="12702"/>
    <cellStyle name="Normal 2 2 4 3 4 2 2" xfId="12703"/>
    <cellStyle name="Normal 2 2 4 3 4 2 2 2" xfId="12704"/>
    <cellStyle name="Normal 2 2 4 3 4 2 3" xfId="12705"/>
    <cellStyle name="Normal 2 2 4 3 4 3" xfId="12706"/>
    <cellStyle name="Normal 2 2 4 3 4 3 2" xfId="12707"/>
    <cellStyle name="Normal 2 2 4 3 4 4" xfId="12708"/>
    <cellStyle name="Normal 2 2 4 3 5" xfId="12709"/>
    <cellStyle name="Normal 2 2 4 3 5 2" xfId="12710"/>
    <cellStyle name="Normal 2 2 4 3 5 2 2" xfId="12711"/>
    <cellStyle name="Normal 2 2 4 3 5 3" xfId="12712"/>
    <cellStyle name="Normal 2 2 4 3 6" xfId="12713"/>
    <cellStyle name="Normal 2 2 4 3 6 2" xfId="12714"/>
    <cellStyle name="Normal 2 2 4 3 7" xfId="12715"/>
    <cellStyle name="Normal 2 2 4 3 7 2" xfId="12716"/>
    <cellStyle name="Normal 2 2 4 3 8" xfId="12717"/>
    <cellStyle name="Normal 2 2 4 30" xfId="12718"/>
    <cellStyle name="Normal 2 2 4 30 2" xfId="12719"/>
    <cellStyle name="Normal 2 2 4 30 2 2" xfId="12720"/>
    <cellStyle name="Normal 2 2 4 30 2 2 2" xfId="12721"/>
    <cellStyle name="Normal 2 2 4 30 2 3" xfId="12722"/>
    <cellStyle name="Normal 2 2 4 30 3" xfId="12723"/>
    <cellStyle name="Normal 2 2 4 30 3 2" xfId="12724"/>
    <cellStyle name="Normal 2 2 4 30 4" xfId="12725"/>
    <cellStyle name="Normal 2 2 4 31" xfId="12726"/>
    <cellStyle name="Normal 2 2 4 31 2" xfId="12727"/>
    <cellStyle name="Normal 2 2 4 31 2 2" xfId="12728"/>
    <cellStyle name="Normal 2 2 4 31 2 2 2" xfId="12729"/>
    <cellStyle name="Normal 2 2 4 31 2 3" xfId="12730"/>
    <cellStyle name="Normal 2 2 4 31 3" xfId="12731"/>
    <cellStyle name="Normal 2 2 4 31 3 2" xfId="12732"/>
    <cellStyle name="Normal 2 2 4 31 4" xfId="12733"/>
    <cellStyle name="Normal 2 2 4 32" xfId="12734"/>
    <cellStyle name="Normal 2 2 4 32 2" xfId="12735"/>
    <cellStyle name="Normal 2 2 4 32 2 2" xfId="12736"/>
    <cellStyle name="Normal 2 2 4 32 2 2 2" xfId="12737"/>
    <cellStyle name="Normal 2 2 4 32 2 3" xfId="12738"/>
    <cellStyle name="Normal 2 2 4 32 3" xfId="12739"/>
    <cellStyle name="Normal 2 2 4 32 3 2" xfId="12740"/>
    <cellStyle name="Normal 2 2 4 32 4" xfId="12741"/>
    <cellStyle name="Normal 2 2 4 33" xfId="12742"/>
    <cellStyle name="Normal 2 2 4 33 2" xfId="12743"/>
    <cellStyle name="Normal 2 2 4 33 2 2" xfId="12744"/>
    <cellStyle name="Normal 2 2 4 33 3" xfId="12745"/>
    <cellStyle name="Normal 2 2 4 34" xfId="12746"/>
    <cellStyle name="Normal 2 2 4 34 2" xfId="12747"/>
    <cellStyle name="Normal 2 2 4 35" xfId="12748"/>
    <cellStyle name="Normal 2 2 4 35 2" xfId="12749"/>
    <cellStyle name="Normal 2 2 4 36" xfId="12750"/>
    <cellStyle name="Normal 2 2 4 4" xfId="12751"/>
    <cellStyle name="Normal 2 2 4 4 2" xfId="12752"/>
    <cellStyle name="Normal 2 2 4 4 2 2" xfId="12753"/>
    <cellStyle name="Normal 2 2 4 4 2 2 2" xfId="12754"/>
    <cellStyle name="Normal 2 2 4 4 2 2 2 2" xfId="12755"/>
    <cellStyle name="Normal 2 2 4 4 2 2 3" xfId="12756"/>
    <cellStyle name="Normal 2 2 4 4 2 3" xfId="12757"/>
    <cellStyle name="Normal 2 2 4 4 2 3 2" xfId="12758"/>
    <cellStyle name="Normal 2 2 4 4 2 4" xfId="12759"/>
    <cellStyle name="Normal 2 2 4 4 3" xfId="12760"/>
    <cellStyle name="Normal 2 2 4 4 3 2" xfId="12761"/>
    <cellStyle name="Normal 2 2 4 4 3 2 2" xfId="12762"/>
    <cellStyle name="Normal 2 2 4 4 3 2 2 2" xfId="12763"/>
    <cellStyle name="Normal 2 2 4 4 3 2 3" xfId="12764"/>
    <cellStyle name="Normal 2 2 4 4 3 3" xfId="12765"/>
    <cellStyle name="Normal 2 2 4 4 3 3 2" xfId="12766"/>
    <cellStyle name="Normal 2 2 4 4 3 4" xfId="12767"/>
    <cellStyle name="Normal 2 2 4 4 4" xfId="12768"/>
    <cellStyle name="Normal 2 2 4 4 4 2" xfId="12769"/>
    <cellStyle name="Normal 2 2 4 4 4 2 2" xfId="12770"/>
    <cellStyle name="Normal 2 2 4 4 4 2 2 2" xfId="12771"/>
    <cellStyle name="Normal 2 2 4 4 4 2 3" xfId="12772"/>
    <cellStyle name="Normal 2 2 4 4 4 3" xfId="12773"/>
    <cellStyle name="Normal 2 2 4 4 4 3 2" xfId="12774"/>
    <cellStyle name="Normal 2 2 4 4 4 4" xfId="12775"/>
    <cellStyle name="Normal 2 2 4 4 5" xfId="12776"/>
    <cellStyle name="Normal 2 2 4 4 5 2" xfId="12777"/>
    <cellStyle name="Normal 2 2 4 4 5 2 2" xfId="12778"/>
    <cellStyle name="Normal 2 2 4 4 5 3" xfId="12779"/>
    <cellStyle name="Normal 2 2 4 4 6" xfId="12780"/>
    <cellStyle name="Normal 2 2 4 4 6 2" xfId="12781"/>
    <cellStyle name="Normal 2 2 4 4 7" xfId="12782"/>
    <cellStyle name="Normal 2 2 4 4 7 2" xfId="12783"/>
    <cellStyle name="Normal 2 2 4 4 8" xfId="12784"/>
    <cellStyle name="Normal 2 2 4 5" xfId="12785"/>
    <cellStyle name="Normal 2 2 4 5 2" xfId="12786"/>
    <cellStyle name="Normal 2 2 4 5 2 2" xfId="12787"/>
    <cellStyle name="Normal 2 2 4 5 2 2 2" xfId="12788"/>
    <cellStyle name="Normal 2 2 4 5 2 2 2 2" xfId="12789"/>
    <cellStyle name="Normal 2 2 4 5 2 2 3" xfId="12790"/>
    <cellStyle name="Normal 2 2 4 5 2 3" xfId="12791"/>
    <cellStyle name="Normal 2 2 4 5 2 3 2" xfId="12792"/>
    <cellStyle name="Normal 2 2 4 5 2 4" xfId="12793"/>
    <cellStyle name="Normal 2 2 4 5 3" xfId="12794"/>
    <cellStyle name="Normal 2 2 4 5 3 2" xfId="12795"/>
    <cellStyle name="Normal 2 2 4 5 3 2 2" xfId="12796"/>
    <cellStyle name="Normal 2 2 4 5 3 2 2 2" xfId="12797"/>
    <cellStyle name="Normal 2 2 4 5 3 2 3" xfId="12798"/>
    <cellStyle name="Normal 2 2 4 5 3 3" xfId="12799"/>
    <cellStyle name="Normal 2 2 4 5 3 3 2" xfId="12800"/>
    <cellStyle name="Normal 2 2 4 5 3 4" xfId="12801"/>
    <cellStyle name="Normal 2 2 4 5 4" xfId="12802"/>
    <cellStyle name="Normal 2 2 4 5 4 2" xfId="12803"/>
    <cellStyle name="Normal 2 2 4 5 4 2 2" xfId="12804"/>
    <cellStyle name="Normal 2 2 4 5 4 2 2 2" xfId="12805"/>
    <cellStyle name="Normal 2 2 4 5 4 2 3" xfId="12806"/>
    <cellStyle name="Normal 2 2 4 5 4 3" xfId="12807"/>
    <cellStyle name="Normal 2 2 4 5 4 3 2" xfId="12808"/>
    <cellStyle name="Normal 2 2 4 5 4 4" xfId="12809"/>
    <cellStyle name="Normal 2 2 4 5 5" xfId="12810"/>
    <cellStyle name="Normal 2 2 4 5 5 2" xfId="12811"/>
    <cellStyle name="Normal 2 2 4 5 5 2 2" xfId="12812"/>
    <cellStyle name="Normal 2 2 4 5 5 3" xfId="12813"/>
    <cellStyle name="Normal 2 2 4 5 6" xfId="12814"/>
    <cellStyle name="Normal 2 2 4 5 6 2" xfId="12815"/>
    <cellStyle name="Normal 2 2 4 5 7" xfId="12816"/>
    <cellStyle name="Normal 2 2 4 5 7 2" xfId="12817"/>
    <cellStyle name="Normal 2 2 4 5 8" xfId="12818"/>
    <cellStyle name="Normal 2 2 4 6" xfId="12819"/>
    <cellStyle name="Normal 2 2 4 6 2" xfId="12820"/>
    <cellStyle name="Normal 2 2 4 6 2 2" xfId="12821"/>
    <cellStyle name="Normal 2 2 4 6 2 2 2" xfId="12822"/>
    <cellStyle name="Normal 2 2 4 6 2 2 2 2" xfId="12823"/>
    <cellStyle name="Normal 2 2 4 6 2 2 3" xfId="12824"/>
    <cellStyle name="Normal 2 2 4 6 2 3" xfId="12825"/>
    <cellStyle name="Normal 2 2 4 6 2 3 2" xfId="12826"/>
    <cellStyle name="Normal 2 2 4 6 2 4" xfId="12827"/>
    <cellStyle name="Normal 2 2 4 6 3" xfId="12828"/>
    <cellStyle name="Normal 2 2 4 6 3 2" xfId="12829"/>
    <cellStyle name="Normal 2 2 4 6 3 2 2" xfId="12830"/>
    <cellStyle name="Normal 2 2 4 6 3 2 2 2" xfId="12831"/>
    <cellStyle name="Normal 2 2 4 6 3 2 3" xfId="12832"/>
    <cellStyle name="Normal 2 2 4 6 3 3" xfId="12833"/>
    <cellStyle name="Normal 2 2 4 6 3 3 2" xfId="12834"/>
    <cellStyle name="Normal 2 2 4 6 3 4" xfId="12835"/>
    <cellStyle name="Normal 2 2 4 6 4" xfId="12836"/>
    <cellStyle name="Normal 2 2 4 6 4 2" xfId="12837"/>
    <cellStyle name="Normal 2 2 4 6 4 2 2" xfId="12838"/>
    <cellStyle name="Normal 2 2 4 6 4 2 2 2" xfId="12839"/>
    <cellStyle name="Normal 2 2 4 6 4 2 3" xfId="12840"/>
    <cellStyle name="Normal 2 2 4 6 4 3" xfId="12841"/>
    <cellStyle name="Normal 2 2 4 6 4 3 2" xfId="12842"/>
    <cellStyle name="Normal 2 2 4 6 4 4" xfId="12843"/>
    <cellStyle name="Normal 2 2 4 6 5" xfId="12844"/>
    <cellStyle name="Normal 2 2 4 6 5 2" xfId="12845"/>
    <cellStyle name="Normal 2 2 4 6 5 2 2" xfId="12846"/>
    <cellStyle name="Normal 2 2 4 6 5 3" xfId="12847"/>
    <cellStyle name="Normal 2 2 4 6 6" xfId="12848"/>
    <cellStyle name="Normal 2 2 4 6 6 2" xfId="12849"/>
    <cellStyle name="Normal 2 2 4 6 7" xfId="12850"/>
    <cellStyle name="Normal 2 2 4 6 7 2" xfId="12851"/>
    <cellStyle name="Normal 2 2 4 6 8" xfId="12852"/>
    <cellStyle name="Normal 2 2 4 7" xfId="12853"/>
    <cellStyle name="Normal 2 2 4 7 2" xfId="12854"/>
    <cellStyle name="Normal 2 2 4 7 2 2" xfId="12855"/>
    <cellStyle name="Normal 2 2 4 7 2 2 2" xfId="12856"/>
    <cellStyle name="Normal 2 2 4 7 2 2 2 2" xfId="12857"/>
    <cellStyle name="Normal 2 2 4 7 2 2 3" xfId="12858"/>
    <cellStyle name="Normal 2 2 4 7 2 3" xfId="12859"/>
    <cellStyle name="Normal 2 2 4 7 2 3 2" xfId="12860"/>
    <cellStyle name="Normal 2 2 4 7 2 4" xfId="12861"/>
    <cellStyle name="Normal 2 2 4 7 3" xfId="12862"/>
    <cellStyle name="Normal 2 2 4 7 3 2" xfId="12863"/>
    <cellStyle name="Normal 2 2 4 7 3 2 2" xfId="12864"/>
    <cellStyle name="Normal 2 2 4 7 3 2 2 2" xfId="12865"/>
    <cellStyle name="Normal 2 2 4 7 3 2 3" xfId="12866"/>
    <cellStyle name="Normal 2 2 4 7 3 3" xfId="12867"/>
    <cellStyle name="Normal 2 2 4 7 3 3 2" xfId="12868"/>
    <cellStyle name="Normal 2 2 4 7 3 4" xfId="12869"/>
    <cellStyle name="Normal 2 2 4 7 4" xfId="12870"/>
    <cellStyle name="Normal 2 2 4 7 4 2" xfId="12871"/>
    <cellStyle name="Normal 2 2 4 7 4 2 2" xfId="12872"/>
    <cellStyle name="Normal 2 2 4 7 4 2 2 2" xfId="12873"/>
    <cellStyle name="Normal 2 2 4 7 4 2 3" xfId="12874"/>
    <cellStyle name="Normal 2 2 4 7 4 3" xfId="12875"/>
    <cellStyle name="Normal 2 2 4 7 4 3 2" xfId="12876"/>
    <cellStyle name="Normal 2 2 4 7 4 4" xfId="12877"/>
    <cellStyle name="Normal 2 2 4 7 5" xfId="12878"/>
    <cellStyle name="Normal 2 2 4 7 5 2" xfId="12879"/>
    <cellStyle name="Normal 2 2 4 7 5 2 2" xfId="12880"/>
    <cellStyle name="Normal 2 2 4 7 5 3" xfId="12881"/>
    <cellStyle name="Normal 2 2 4 7 6" xfId="12882"/>
    <cellStyle name="Normal 2 2 4 7 6 2" xfId="12883"/>
    <cellStyle name="Normal 2 2 4 7 7" xfId="12884"/>
    <cellStyle name="Normal 2 2 4 7 7 2" xfId="12885"/>
    <cellStyle name="Normal 2 2 4 7 8" xfId="12886"/>
    <cellStyle name="Normal 2 2 4 8" xfId="12887"/>
    <cellStyle name="Normal 2 2 4 8 2" xfId="12888"/>
    <cellStyle name="Normal 2 2 4 8 2 2" xfId="12889"/>
    <cellStyle name="Normal 2 2 4 8 2 2 2" xfId="12890"/>
    <cellStyle name="Normal 2 2 4 8 2 2 2 2" xfId="12891"/>
    <cellStyle name="Normal 2 2 4 8 2 2 3" xfId="12892"/>
    <cellStyle name="Normal 2 2 4 8 2 3" xfId="12893"/>
    <cellStyle name="Normal 2 2 4 8 2 3 2" xfId="12894"/>
    <cellStyle name="Normal 2 2 4 8 2 4" xfId="12895"/>
    <cellStyle name="Normal 2 2 4 8 3" xfId="12896"/>
    <cellStyle name="Normal 2 2 4 8 3 2" xfId="12897"/>
    <cellStyle name="Normal 2 2 4 8 3 2 2" xfId="12898"/>
    <cellStyle name="Normal 2 2 4 8 3 2 2 2" xfId="12899"/>
    <cellStyle name="Normal 2 2 4 8 3 2 3" xfId="12900"/>
    <cellStyle name="Normal 2 2 4 8 3 3" xfId="12901"/>
    <cellStyle name="Normal 2 2 4 8 3 3 2" xfId="12902"/>
    <cellStyle name="Normal 2 2 4 8 3 4" xfId="12903"/>
    <cellStyle name="Normal 2 2 4 8 4" xfId="12904"/>
    <cellStyle name="Normal 2 2 4 8 4 2" xfId="12905"/>
    <cellStyle name="Normal 2 2 4 8 4 2 2" xfId="12906"/>
    <cellStyle name="Normal 2 2 4 8 4 2 2 2" xfId="12907"/>
    <cellStyle name="Normal 2 2 4 8 4 2 3" xfId="12908"/>
    <cellStyle name="Normal 2 2 4 8 4 3" xfId="12909"/>
    <cellStyle name="Normal 2 2 4 8 4 3 2" xfId="12910"/>
    <cellStyle name="Normal 2 2 4 8 4 4" xfId="12911"/>
    <cellStyle name="Normal 2 2 4 8 5" xfId="12912"/>
    <cellStyle name="Normal 2 2 4 8 5 2" xfId="12913"/>
    <cellStyle name="Normal 2 2 4 8 5 2 2" xfId="12914"/>
    <cellStyle name="Normal 2 2 4 8 5 3" xfId="12915"/>
    <cellStyle name="Normal 2 2 4 8 6" xfId="12916"/>
    <cellStyle name="Normal 2 2 4 8 6 2" xfId="12917"/>
    <cellStyle name="Normal 2 2 4 8 7" xfId="12918"/>
    <cellStyle name="Normal 2 2 4 8 7 2" xfId="12919"/>
    <cellStyle name="Normal 2 2 4 8 8" xfId="12920"/>
    <cellStyle name="Normal 2 2 4 9" xfId="12921"/>
    <cellStyle name="Normal 2 2 4 9 2" xfId="12922"/>
    <cellStyle name="Normal 2 2 4 9 2 2" xfId="12923"/>
    <cellStyle name="Normal 2 2 4 9 2 2 2" xfId="12924"/>
    <cellStyle name="Normal 2 2 4 9 2 2 2 2" xfId="12925"/>
    <cellStyle name="Normal 2 2 4 9 2 2 3" xfId="12926"/>
    <cellStyle name="Normal 2 2 4 9 2 3" xfId="12927"/>
    <cellStyle name="Normal 2 2 4 9 2 3 2" xfId="12928"/>
    <cellStyle name="Normal 2 2 4 9 2 4" xfId="12929"/>
    <cellStyle name="Normal 2 2 4 9 3" xfId="12930"/>
    <cellStyle name="Normal 2 2 4 9 3 2" xfId="12931"/>
    <cellStyle name="Normal 2 2 4 9 3 2 2" xfId="12932"/>
    <cellStyle name="Normal 2 2 4 9 3 2 2 2" xfId="12933"/>
    <cellStyle name="Normal 2 2 4 9 3 2 3" xfId="12934"/>
    <cellStyle name="Normal 2 2 4 9 3 3" xfId="12935"/>
    <cellStyle name="Normal 2 2 4 9 3 3 2" xfId="12936"/>
    <cellStyle name="Normal 2 2 4 9 3 4" xfId="12937"/>
    <cellStyle name="Normal 2 2 4 9 4" xfId="12938"/>
    <cellStyle name="Normal 2 2 4 9 4 2" xfId="12939"/>
    <cellStyle name="Normal 2 2 4 9 4 2 2" xfId="12940"/>
    <cellStyle name="Normal 2 2 4 9 4 2 2 2" xfId="12941"/>
    <cellStyle name="Normal 2 2 4 9 4 2 3" xfId="12942"/>
    <cellStyle name="Normal 2 2 4 9 4 3" xfId="12943"/>
    <cellStyle name="Normal 2 2 4 9 4 3 2" xfId="12944"/>
    <cellStyle name="Normal 2 2 4 9 4 4" xfId="12945"/>
    <cellStyle name="Normal 2 2 4 9 5" xfId="12946"/>
    <cellStyle name="Normal 2 2 4 9 5 2" xfId="12947"/>
    <cellStyle name="Normal 2 2 4 9 5 2 2" xfId="12948"/>
    <cellStyle name="Normal 2 2 4 9 5 3" xfId="12949"/>
    <cellStyle name="Normal 2 2 4 9 6" xfId="12950"/>
    <cellStyle name="Normal 2 2 4 9 6 2" xfId="12951"/>
    <cellStyle name="Normal 2 2 4 9 7" xfId="12952"/>
    <cellStyle name="Normal 2 2 4 9 7 2" xfId="12953"/>
    <cellStyle name="Normal 2 2 4 9 8" xfId="12954"/>
    <cellStyle name="Normal 2 2 40" xfId="12955"/>
    <cellStyle name="Normal 2 2 40 2" xfId="12956"/>
    <cellStyle name="Normal 2 2 41" xfId="12957"/>
    <cellStyle name="Normal 2 2 41 2" xfId="12958"/>
    <cellStyle name="Normal 2 2 42" xfId="12959"/>
    <cellStyle name="Normal 2 2 43" xfId="12960"/>
    <cellStyle name="Normal 2 2 5" xfId="12961"/>
    <cellStyle name="Normal 2 2 5 10" xfId="12962"/>
    <cellStyle name="Normal 2 2 5 10 2" xfId="12963"/>
    <cellStyle name="Normal 2 2 5 10 2 2" xfId="12964"/>
    <cellStyle name="Normal 2 2 5 10 2 2 2" xfId="12965"/>
    <cellStyle name="Normal 2 2 5 10 2 2 2 2" xfId="12966"/>
    <cellStyle name="Normal 2 2 5 10 2 2 3" xfId="12967"/>
    <cellStyle name="Normal 2 2 5 10 2 3" xfId="12968"/>
    <cellStyle name="Normal 2 2 5 10 2 3 2" xfId="12969"/>
    <cellStyle name="Normal 2 2 5 10 2 4" xfId="12970"/>
    <cellStyle name="Normal 2 2 5 10 3" xfId="12971"/>
    <cellStyle name="Normal 2 2 5 10 3 2" xfId="12972"/>
    <cellStyle name="Normal 2 2 5 10 3 2 2" xfId="12973"/>
    <cellStyle name="Normal 2 2 5 10 3 2 2 2" xfId="12974"/>
    <cellStyle name="Normal 2 2 5 10 3 2 3" xfId="12975"/>
    <cellStyle name="Normal 2 2 5 10 3 3" xfId="12976"/>
    <cellStyle name="Normal 2 2 5 10 3 3 2" xfId="12977"/>
    <cellStyle name="Normal 2 2 5 10 3 4" xfId="12978"/>
    <cellStyle name="Normal 2 2 5 10 4" xfId="12979"/>
    <cellStyle name="Normal 2 2 5 10 4 2" xfId="12980"/>
    <cellStyle name="Normal 2 2 5 10 4 2 2" xfId="12981"/>
    <cellStyle name="Normal 2 2 5 10 4 2 2 2" xfId="12982"/>
    <cellStyle name="Normal 2 2 5 10 4 2 3" xfId="12983"/>
    <cellStyle name="Normal 2 2 5 10 4 3" xfId="12984"/>
    <cellStyle name="Normal 2 2 5 10 4 3 2" xfId="12985"/>
    <cellStyle name="Normal 2 2 5 10 4 4" xfId="12986"/>
    <cellStyle name="Normal 2 2 5 10 5" xfId="12987"/>
    <cellStyle name="Normal 2 2 5 10 5 2" xfId="12988"/>
    <cellStyle name="Normal 2 2 5 10 5 2 2" xfId="12989"/>
    <cellStyle name="Normal 2 2 5 10 5 3" xfId="12990"/>
    <cellStyle name="Normal 2 2 5 10 6" xfId="12991"/>
    <cellStyle name="Normal 2 2 5 10 6 2" xfId="12992"/>
    <cellStyle name="Normal 2 2 5 10 7" xfId="12993"/>
    <cellStyle name="Normal 2 2 5 10 7 2" xfId="12994"/>
    <cellStyle name="Normal 2 2 5 10 8" xfId="12995"/>
    <cellStyle name="Normal 2 2 5 11" xfId="12996"/>
    <cellStyle name="Normal 2 2 5 11 2" xfId="12997"/>
    <cellStyle name="Normal 2 2 5 11 2 2" xfId="12998"/>
    <cellStyle name="Normal 2 2 5 11 2 2 2" xfId="12999"/>
    <cellStyle name="Normal 2 2 5 11 2 2 2 2" xfId="13000"/>
    <cellStyle name="Normal 2 2 5 11 2 2 3" xfId="13001"/>
    <cellStyle name="Normal 2 2 5 11 2 3" xfId="13002"/>
    <cellStyle name="Normal 2 2 5 11 2 3 2" xfId="13003"/>
    <cellStyle name="Normal 2 2 5 11 2 4" xfId="13004"/>
    <cellStyle name="Normal 2 2 5 11 3" xfId="13005"/>
    <cellStyle name="Normal 2 2 5 11 3 2" xfId="13006"/>
    <cellStyle name="Normal 2 2 5 11 3 2 2" xfId="13007"/>
    <cellStyle name="Normal 2 2 5 11 3 2 2 2" xfId="13008"/>
    <cellStyle name="Normal 2 2 5 11 3 2 3" xfId="13009"/>
    <cellStyle name="Normal 2 2 5 11 3 3" xfId="13010"/>
    <cellStyle name="Normal 2 2 5 11 3 3 2" xfId="13011"/>
    <cellStyle name="Normal 2 2 5 11 3 4" xfId="13012"/>
    <cellStyle name="Normal 2 2 5 11 4" xfId="13013"/>
    <cellStyle name="Normal 2 2 5 11 4 2" xfId="13014"/>
    <cellStyle name="Normal 2 2 5 11 4 2 2" xfId="13015"/>
    <cellStyle name="Normal 2 2 5 11 4 2 2 2" xfId="13016"/>
    <cellStyle name="Normal 2 2 5 11 4 2 3" xfId="13017"/>
    <cellStyle name="Normal 2 2 5 11 4 3" xfId="13018"/>
    <cellStyle name="Normal 2 2 5 11 4 3 2" xfId="13019"/>
    <cellStyle name="Normal 2 2 5 11 4 4" xfId="13020"/>
    <cellStyle name="Normal 2 2 5 11 5" xfId="13021"/>
    <cellStyle name="Normal 2 2 5 11 5 2" xfId="13022"/>
    <cellStyle name="Normal 2 2 5 11 5 2 2" xfId="13023"/>
    <cellStyle name="Normal 2 2 5 11 5 3" xfId="13024"/>
    <cellStyle name="Normal 2 2 5 11 6" xfId="13025"/>
    <cellStyle name="Normal 2 2 5 11 6 2" xfId="13026"/>
    <cellStyle name="Normal 2 2 5 11 7" xfId="13027"/>
    <cellStyle name="Normal 2 2 5 11 7 2" xfId="13028"/>
    <cellStyle name="Normal 2 2 5 11 8" xfId="13029"/>
    <cellStyle name="Normal 2 2 5 12" xfId="13030"/>
    <cellStyle name="Normal 2 2 5 12 2" xfId="13031"/>
    <cellStyle name="Normal 2 2 5 12 2 2" xfId="13032"/>
    <cellStyle name="Normal 2 2 5 12 2 2 2" xfId="13033"/>
    <cellStyle name="Normal 2 2 5 12 2 2 2 2" xfId="13034"/>
    <cellStyle name="Normal 2 2 5 12 2 2 3" xfId="13035"/>
    <cellStyle name="Normal 2 2 5 12 2 3" xfId="13036"/>
    <cellStyle name="Normal 2 2 5 12 2 3 2" xfId="13037"/>
    <cellStyle name="Normal 2 2 5 12 2 4" xfId="13038"/>
    <cellStyle name="Normal 2 2 5 12 3" xfId="13039"/>
    <cellStyle name="Normal 2 2 5 12 3 2" xfId="13040"/>
    <cellStyle name="Normal 2 2 5 12 3 2 2" xfId="13041"/>
    <cellStyle name="Normal 2 2 5 12 3 2 2 2" xfId="13042"/>
    <cellStyle name="Normal 2 2 5 12 3 2 3" xfId="13043"/>
    <cellStyle name="Normal 2 2 5 12 3 3" xfId="13044"/>
    <cellStyle name="Normal 2 2 5 12 3 3 2" xfId="13045"/>
    <cellStyle name="Normal 2 2 5 12 3 4" xfId="13046"/>
    <cellStyle name="Normal 2 2 5 12 4" xfId="13047"/>
    <cellStyle name="Normal 2 2 5 12 4 2" xfId="13048"/>
    <cellStyle name="Normal 2 2 5 12 4 2 2" xfId="13049"/>
    <cellStyle name="Normal 2 2 5 12 4 2 2 2" xfId="13050"/>
    <cellStyle name="Normal 2 2 5 12 4 2 3" xfId="13051"/>
    <cellStyle name="Normal 2 2 5 12 4 3" xfId="13052"/>
    <cellStyle name="Normal 2 2 5 12 4 3 2" xfId="13053"/>
    <cellStyle name="Normal 2 2 5 12 4 4" xfId="13054"/>
    <cellStyle name="Normal 2 2 5 12 5" xfId="13055"/>
    <cellStyle name="Normal 2 2 5 12 5 2" xfId="13056"/>
    <cellStyle name="Normal 2 2 5 12 5 2 2" xfId="13057"/>
    <cellStyle name="Normal 2 2 5 12 5 3" xfId="13058"/>
    <cellStyle name="Normal 2 2 5 12 6" xfId="13059"/>
    <cellStyle name="Normal 2 2 5 12 6 2" xfId="13060"/>
    <cellStyle name="Normal 2 2 5 12 7" xfId="13061"/>
    <cellStyle name="Normal 2 2 5 12 7 2" xfId="13062"/>
    <cellStyle name="Normal 2 2 5 12 8" xfId="13063"/>
    <cellStyle name="Normal 2 2 5 13" xfId="13064"/>
    <cellStyle name="Normal 2 2 5 13 2" xfId="13065"/>
    <cellStyle name="Normal 2 2 5 13 2 2" xfId="13066"/>
    <cellStyle name="Normal 2 2 5 13 2 2 2" xfId="13067"/>
    <cellStyle name="Normal 2 2 5 13 2 2 2 2" xfId="13068"/>
    <cellStyle name="Normal 2 2 5 13 2 2 3" xfId="13069"/>
    <cellStyle name="Normal 2 2 5 13 2 3" xfId="13070"/>
    <cellStyle name="Normal 2 2 5 13 2 3 2" xfId="13071"/>
    <cellStyle name="Normal 2 2 5 13 2 4" xfId="13072"/>
    <cellStyle name="Normal 2 2 5 13 3" xfId="13073"/>
    <cellStyle name="Normal 2 2 5 13 3 2" xfId="13074"/>
    <cellStyle name="Normal 2 2 5 13 3 2 2" xfId="13075"/>
    <cellStyle name="Normal 2 2 5 13 3 2 2 2" xfId="13076"/>
    <cellStyle name="Normal 2 2 5 13 3 2 3" xfId="13077"/>
    <cellStyle name="Normal 2 2 5 13 3 3" xfId="13078"/>
    <cellStyle name="Normal 2 2 5 13 3 3 2" xfId="13079"/>
    <cellStyle name="Normal 2 2 5 13 3 4" xfId="13080"/>
    <cellStyle name="Normal 2 2 5 13 4" xfId="13081"/>
    <cellStyle name="Normal 2 2 5 13 4 2" xfId="13082"/>
    <cellStyle name="Normal 2 2 5 13 4 2 2" xfId="13083"/>
    <cellStyle name="Normal 2 2 5 13 4 2 2 2" xfId="13084"/>
    <cellStyle name="Normal 2 2 5 13 4 2 3" xfId="13085"/>
    <cellStyle name="Normal 2 2 5 13 4 3" xfId="13086"/>
    <cellStyle name="Normal 2 2 5 13 4 3 2" xfId="13087"/>
    <cellStyle name="Normal 2 2 5 13 4 4" xfId="13088"/>
    <cellStyle name="Normal 2 2 5 13 5" xfId="13089"/>
    <cellStyle name="Normal 2 2 5 13 5 2" xfId="13090"/>
    <cellStyle name="Normal 2 2 5 13 5 2 2" xfId="13091"/>
    <cellStyle name="Normal 2 2 5 13 5 3" xfId="13092"/>
    <cellStyle name="Normal 2 2 5 13 6" xfId="13093"/>
    <cellStyle name="Normal 2 2 5 13 6 2" xfId="13094"/>
    <cellStyle name="Normal 2 2 5 13 7" xfId="13095"/>
    <cellStyle name="Normal 2 2 5 13 7 2" xfId="13096"/>
    <cellStyle name="Normal 2 2 5 13 8" xfId="13097"/>
    <cellStyle name="Normal 2 2 5 14" xfId="13098"/>
    <cellStyle name="Normal 2 2 5 14 2" xfId="13099"/>
    <cellStyle name="Normal 2 2 5 14 2 2" xfId="13100"/>
    <cellStyle name="Normal 2 2 5 14 2 2 2" xfId="13101"/>
    <cellStyle name="Normal 2 2 5 14 2 2 2 2" xfId="13102"/>
    <cellStyle name="Normal 2 2 5 14 2 2 3" xfId="13103"/>
    <cellStyle name="Normal 2 2 5 14 2 3" xfId="13104"/>
    <cellStyle name="Normal 2 2 5 14 2 3 2" xfId="13105"/>
    <cellStyle name="Normal 2 2 5 14 2 4" xfId="13106"/>
    <cellStyle name="Normal 2 2 5 14 3" xfId="13107"/>
    <cellStyle name="Normal 2 2 5 14 3 2" xfId="13108"/>
    <cellStyle name="Normal 2 2 5 14 3 2 2" xfId="13109"/>
    <cellStyle name="Normal 2 2 5 14 3 2 2 2" xfId="13110"/>
    <cellStyle name="Normal 2 2 5 14 3 2 3" xfId="13111"/>
    <cellStyle name="Normal 2 2 5 14 3 3" xfId="13112"/>
    <cellStyle name="Normal 2 2 5 14 3 3 2" xfId="13113"/>
    <cellStyle name="Normal 2 2 5 14 3 4" xfId="13114"/>
    <cellStyle name="Normal 2 2 5 14 4" xfId="13115"/>
    <cellStyle name="Normal 2 2 5 14 4 2" xfId="13116"/>
    <cellStyle name="Normal 2 2 5 14 4 2 2" xfId="13117"/>
    <cellStyle name="Normal 2 2 5 14 4 2 2 2" xfId="13118"/>
    <cellStyle name="Normal 2 2 5 14 4 2 3" xfId="13119"/>
    <cellStyle name="Normal 2 2 5 14 4 3" xfId="13120"/>
    <cellStyle name="Normal 2 2 5 14 4 3 2" xfId="13121"/>
    <cellStyle name="Normal 2 2 5 14 4 4" xfId="13122"/>
    <cellStyle name="Normal 2 2 5 14 5" xfId="13123"/>
    <cellStyle name="Normal 2 2 5 14 5 2" xfId="13124"/>
    <cellStyle name="Normal 2 2 5 14 5 2 2" xfId="13125"/>
    <cellStyle name="Normal 2 2 5 14 5 3" xfId="13126"/>
    <cellStyle name="Normal 2 2 5 14 6" xfId="13127"/>
    <cellStyle name="Normal 2 2 5 14 6 2" xfId="13128"/>
    <cellStyle name="Normal 2 2 5 14 7" xfId="13129"/>
    <cellStyle name="Normal 2 2 5 14 7 2" xfId="13130"/>
    <cellStyle name="Normal 2 2 5 14 8" xfId="13131"/>
    <cellStyle name="Normal 2 2 5 15" xfId="13132"/>
    <cellStyle name="Normal 2 2 5 15 2" xfId="13133"/>
    <cellStyle name="Normal 2 2 5 15 2 2" xfId="13134"/>
    <cellStyle name="Normal 2 2 5 15 2 2 2" xfId="13135"/>
    <cellStyle name="Normal 2 2 5 15 2 2 2 2" xfId="13136"/>
    <cellStyle name="Normal 2 2 5 15 2 2 3" xfId="13137"/>
    <cellStyle name="Normal 2 2 5 15 2 3" xfId="13138"/>
    <cellStyle name="Normal 2 2 5 15 2 3 2" xfId="13139"/>
    <cellStyle name="Normal 2 2 5 15 2 4" xfId="13140"/>
    <cellStyle name="Normal 2 2 5 15 3" xfId="13141"/>
    <cellStyle name="Normal 2 2 5 15 3 2" xfId="13142"/>
    <cellStyle name="Normal 2 2 5 15 3 2 2" xfId="13143"/>
    <cellStyle name="Normal 2 2 5 15 3 2 2 2" xfId="13144"/>
    <cellStyle name="Normal 2 2 5 15 3 2 3" xfId="13145"/>
    <cellStyle name="Normal 2 2 5 15 3 3" xfId="13146"/>
    <cellStyle name="Normal 2 2 5 15 3 3 2" xfId="13147"/>
    <cellStyle name="Normal 2 2 5 15 3 4" xfId="13148"/>
    <cellStyle name="Normal 2 2 5 15 4" xfId="13149"/>
    <cellStyle name="Normal 2 2 5 15 4 2" xfId="13150"/>
    <cellStyle name="Normal 2 2 5 15 4 2 2" xfId="13151"/>
    <cellStyle name="Normal 2 2 5 15 4 2 2 2" xfId="13152"/>
    <cellStyle name="Normal 2 2 5 15 4 2 3" xfId="13153"/>
    <cellStyle name="Normal 2 2 5 15 4 3" xfId="13154"/>
    <cellStyle name="Normal 2 2 5 15 4 3 2" xfId="13155"/>
    <cellStyle name="Normal 2 2 5 15 4 4" xfId="13156"/>
    <cellStyle name="Normal 2 2 5 15 5" xfId="13157"/>
    <cellStyle name="Normal 2 2 5 15 5 2" xfId="13158"/>
    <cellStyle name="Normal 2 2 5 15 5 2 2" xfId="13159"/>
    <cellStyle name="Normal 2 2 5 15 5 3" xfId="13160"/>
    <cellStyle name="Normal 2 2 5 15 6" xfId="13161"/>
    <cellStyle name="Normal 2 2 5 15 6 2" xfId="13162"/>
    <cellStyle name="Normal 2 2 5 15 7" xfId="13163"/>
    <cellStyle name="Normal 2 2 5 15 7 2" xfId="13164"/>
    <cellStyle name="Normal 2 2 5 15 8" xfId="13165"/>
    <cellStyle name="Normal 2 2 5 16" xfId="13166"/>
    <cellStyle name="Normal 2 2 5 16 2" xfId="13167"/>
    <cellStyle name="Normal 2 2 5 16 2 2" xfId="13168"/>
    <cellStyle name="Normal 2 2 5 16 2 2 2" xfId="13169"/>
    <cellStyle name="Normal 2 2 5 16 2 2 2 2" xfId="13170"/>
    <cellStyle name="Normal 2 2 5 16 2 2 3" xfId="13171"/>
    <cellStyle name="Normal 2 2 5 16 2 3" xfId="13172"/>
    <cellStyle name="Normal 2 2 5 16 2 3 2" xfId="13173"/>
    <cellStyle name="Normal 2 2 5 16 2 4" xfId="13174"/>
    <cellStyle name="Normal 2 2 5 16 3" xfId="13175"/>
    <cellStyle name="Normal 2 2 5 16 3 2" xfId="13176"/>
    <cellStyle name="Normal 2 2 5 16 3 2 2" xfId="13177"/>
    <cellStyle name="Normal 2 2 5 16 3 2 2 2" xfId="13178"/>
    <cellStyle name="Normal 2 2 5 16 3 2 3" xfId="13179"/>
    <cellStyle name="Normal 2 2 5 16 3 3" xfId="13180"/>
    <cellStyle name="Normal 2 2 5 16 3 3 2" xfId="13181"/>
    <cellStyle name="Normal 2 2 5 16 3 4" xfId="13182"/>
    <cellStyle name="Normal 2 2 5 16 4" xfId="13183"/>
    <cellStyle name="Normal 2 2 5 16 4 2" xfId="13184"/>
    <cellStyle name="Normal 2 2 5 16 4 2 2" xfId="13185"/>
    <cellStyle name="Normal 2 2 5 16 4 2 2 2" xfId="13186"/>
    <cellStyle name="Normal 2 2 5 16 4 2 3" xfId="13187"/>
    <cellStyle name="Normal 2 2 5 16 4 3" xfId="13188"/>
    <cellStyle name="Normal 2 2 5 16 4 3 2" xfId="13189"/>
    <cellStyle name="Normal 2 2 5 16 4 4" xfId="13190"/>
    <cellStyle name="Normal 2 2 5 16 5" xfId="13191"/>
    <cellStyle name="Normal 2 2 5 16 5 2" xfId="13192"/>
    <cellStyle name="Normal 2 2 5 16 5 2 2" xfId="13193"/>
    <cellStyle name="Normal 2 2 5 16 5 3" xfId="13194"/>
    <cellStyle name="Normal 2 2 5 16 6" xfId="13195"/>
    <cellStyle name="Normal 2 2 5 16 6 2" xfId="13196"/>
    <cellStyle name="Normal 2 2 5 16 7" xfId="13197"/>
    <cellStyle name="Normal 2 2 5 16 7 2" xfId="13198"/>
    <cellStyle name="Normal 2 2 5 16 8" xfId="13199"/>
    <cellStyle name="Normal 2 2 5 17" xfId="13200"/>
    <cellStyle name="Normal 2 2 5 17 2" xfId="13201"/>
    <cellStyle name="Normal 2 2 5 17 2 2" xfId="13202"/>
    <cellStyle name="Normal 2 2 5 17 2 2 2" xfId="13203"/>
    <cellStyle name="Normal 2 2 5 17 2 2 2 2" xfId="13204"/>
    <cellStyle name="Normal 2 2 5 17 2 2 3" xfId="13205"/>
    <cellStyle name="Normal 2 2 5 17 2 3" xfId="13206"/>
    <cellStyle name="Normal 2 2 5 17 2 3 2" xfId="13207"/>
    <cellStyle name="Normal 2 2 5 17 2 4" xfId="13208"/>
    <cellStyle name="Normal 2 2 5 17 3" xfId="13209"/>
    <cellStyle name="Normal 2 2 5 17 3 2" xfId="13210"/>
    <cellStyle name="Normal 2 2 5 17 3 2 2" xfId="13211"/>
    <cellStyle name="Normal 2 2 5 17 3 2 2 2" xfId="13212"/>
    <cellStyle name="Normal 2 2 5 17 3 2 3" xfId="13213"/>
    <cellStyle name="Normal 2 2 5 17 3 3" xfId="13214"/>
    <cellStyle name="Normal 2 2 5 17 3 3 2" xfId="13215"/>
    <cellStyle name="Normal 2 2 5 17 3 4" xfId="13216"/>
    <cellStyle name="Normal 2 2 5 17 4" xfId="13217"/>
    <cellStyle name="Normal 2 2 5 17 4 2" xfId="13218"/>
    <cellStyle name="Normal 2 2 5 17 4 2 2" xfId="13219"/>
    <cellStyle name="Normal 2 2 5 17 4 2 2 2" xfId="13220"/>
    <cellStyle name="Normal 2 2 5 17 4 2 3" xfId="13221"/>
    <cellStyle name="Normal 2 2 5 17 4 3" xfId="13222"/>
    <cellStyle name="Normal 2 2 5 17 4 3 2" xfId="13223"/>
    <cellStyle name="Normal 2 2 5 17 4 4" xfId="13224"/>
    <cellStyle name="Normal 2 2 5 17 5" xfId="13225"/>
    <cellStyle name="Normal 2 2 5 17 5 2" xfId="13226"/>
    <cellStyle name="Normal 2 2 5 17 5 2 2" xfId="13227"/>
    <cellStyle name="Normal 2 2 5 17 5 3" xfId="13228"/>
    <cellStyle name="Normal 2 2 5 17 6" xfId="13229"/>
    <cellStyle name="Normal 2 2 5 17 6 2" xfId="13230"/>
    <cellStyle name="Normal 2 2 5 17 7" xfId="13231"/>
    <cellStyle name="Normal 2 2 5 17 7 2" xfId="13232"/>
    <cellStyle name="Normal 2 2 5 17 8" xfId="13233"/>
    <cellStyle name="Normal 2 2 5 18" xfId="13234"/>
    <cellStyle name="Normal 2 2 5 18 2" xfId="13235"/>
    <cellStyle name="Normal 2 2 5 18 2 2" xfId="13236"/>
    <cellStyle name="Normal 2 2 5 18 2 2 2" xfId="13237"/>
    <cellStyle name="Normal 2 2 5 18 2 2 2 2" xfId="13238"/>
    <cellStyle name="Normal 2 2 5 18 2 2 3" xfId="13239"/>
    <cellStyle name="Normal 2 2 5 18 2 3" xfId="13240"/>
    <cellStyle name="Normal 2 2 5 18 2 3 2" xfId="13241"/>
    <cellStyle name="Normal 2 2 5 18 2 4" xfId="13242"/>
    <cellStyle name="Normal 2 2 5 18 3" xfId="13243"/>
    <cellStyle name="Normal 2 2 5 18 3 2" xfId="13244"/>
    <cellStyle name="Normal 2 2 5 18 3 2 2" xfId="13245"/>
    <cellStyle name="Normal 2 2 5 18 3 2 2 2" xfId="13246"/>
    <cellStyle name="Normal 2 2 5 18 3 2 3" xfId="13247"/>
    <cellStyle name="Normal 2 2 5 18 3 3" xfId="13248"/>
    <cellStyle name="Normal 2 2 5 18 3 3 2" xfId="13249"/>
    <cellStyle name="Normal 2 2 5 18 3 4" xfId="13250"/>
    <cellStyle name="Normal 2 2 5 18 4" xfId="13251"/>
    <cellStyle name="Normal 2 2 5 18 4 2" xfId="13252"/>
    <cellStyle name="Normal 2 2 5 18 4 2 2" xfId="13253"/>
    <cellStyle name="Normal 2 2 5 18 4 2 2 2" xfId="13254"/>
    <cellStyle name="Normal 2 2 5 18 4 2 3" xfId="13255"/>
    <cellStyle name="Normal 2 2 5 18 4 3" xfId="13256"/>
    <cellStyle name="Normal 2 2 5 18 4 3 2" xfId="13257"/>
    <cellStyle name="Normal 2 2 5 18 4 4" xfId="13258"/>
    <cellStyle name="Normal 2 2 5 18 5" xfId="13259"/>
    <cellStyle name="Normal 2 2 5 18 5 2" xfId="13260"/>
    <cellStyle name="Normal 2 2 5 18 5 2 2" xfId="13261"/>
    <cellStyle name="Normal 2 2 5 18 5 3" xfId="13262"/>
    <cellStyle name="Normal 2 2 5 18 6" xfId="13263"/>
    <cellStyle name="Normal 2 2 5 18 6 2" xfId="13264"/>
    <cellStyle name="Normal 2 2 5 18 7" xfId="13265"/>
    <cellStyle name="Normal 2 2 5 18 7 2" xfId="13266"/>
    <cellStyle name="Normal 2 2 5 18 8" xfId="13267"/>
    <cellStyle name="Normal 2 2 5 19" xfId="13268"/>
    <cellStyle name="Normal 2 2 5 19 2" xfId="13269"/>
    <cellStyle name="Normal 2 2 5 19 2 2" xfId="13270"/>
    <cellStyle name="Normal 2 2 5 19 2 2 2" xfId="13271"/>
    <cellStyle name="Normal 2 2 5 19 2 2 2 2" xfId="13272"/>
    <cellStyle name="Normal 2 2 5 19 2 2 3" xfId="13273"/>
    <cellStyle name="Normal 2 2 5 19 2 3" xfId="13274"/>
    <cellStyle name="Normal 2 2 5 19 2 3 2" xfId="13275"/>
    <cellStyle name="Normal 2 2 5 19 2 4" xfId="13276"/>
    <cellStyle name="Normal 2 2 5 19 3" xfId="13277"/>
    <cellStyle name="Normal 2 2 5 19 3 2" xfId="13278"/>
    <cellStyle name="Normal 2 2 5 19 3 2 2" xfId="13279"/>
    <cellStyle name="Normal 2 2 5 19 3 2 2 2" xfId="13280"/>
    <cellStyle name="Normal 2 2 5 19 3 2 3" xfId="13281"/>
    <cellStyle name="Normal 2 2 5 19 3 3" xfId="13282"/>
    <cellStyle name="Normal 2 2 5 19 3 3 2" xfId="13283"/>
    <cellStyle name="Normal 2 2 5 19 3 4" xfId="13284"/>
    <cellStyle name="Normal 2 2 5 19 4" xfId="13285"/>
    <cellStyle name="Normal 2 2 5 19 4 2" xfId="13286"/>
    <cellStyle name="Normal 2 2 5 19 4 2 2" xfId="13287"/>
    <cellStyle name="Normal 2 2 5 19 4 2 2 2" xfId="13288"/>
    <cellStyle name="Normal 2 2 5 19 4 2 3" xfId="13289"/>
    <cellStyle name="Normal 2 2 5 19 4 3" xfId="13290"/>
    <cellStyle name="Normal 2 2 5 19 4 3 2" xfId="13291"/>
    <cellStyle name="Normal 2 2 5 19 4 4" xfId="13292"/>
    <cellStyle name="Normal 2 2 5 19 5" xfId="13293"/>
    <cellStyle name="Normal 2 2 5 19 5 2" xfId="13294"/>
    <cellStyle name="Normal 2 2 5 19 5 2 2" xfId="13295"/>
    <cellStyle name="Normal 2 2 5 19 5 3" xfId="13296"/>
    <cellStyle name="Normal 2 2 5 19 6" xfId="13297"/>
    <cellStyle name="Normal 2 2 5 19 6 2" xfId="13298"/>
    <cellStyle name="Normal 2 2 5 19 7" xfId="13299"/>
    <cellStyle name="Normal 2 2 5 19 7 2" xfId="13300"/>
    <cellStyle name="Normal 2 2 5 19 8" xfId="13301"/>
    <cellStyle name="Normal 2 2 5 2" xfId="13302"/>
    <cellStyle name="Normal 2 2 5 2 2" xfId="13303"/>
    <cellStyle name="Normal 2 2 5 2 2 2" xfId="13304"/>
    <cellStyle name="Normal 2 2 5 2 2 2 2" xfId="13305"/>
    <cellStyle name="Normal 2 2 5 2 2 2 2 2" xfId="13306"/>
    <cellStyle name="Normal 2 2 5 2 2 2 3" xfId="13307"/>
    <cellStyle name="Normal 2 2 5 2 2 3" xfId="13308"/>
    <cellStyle name="Normal 2 2 5 2 2 3 2" xfId="13309"/>
    <cellStyle name="Normal 2 2 5 2 2 4" xfId="13310"/>
    <cellStyle name="Normal 2 2 5 2 3" xfId="13311"/>
    <cellStyle name="Normal 2 2 5 2 3 2" xfId="13312"/>
    <cellStyle name="Normal 2 2 5 2 3 2 2" xfId="13313"/>
    <cellStyle name="Normal 2 2 5 2 3 2 2 2" xfId="13314"/>
    <cellStyle name="Normal 2 2 5 2 3 2 3" xfId="13315"/>
    <cellStyle name="Normal 2 2 5 2 3 3" xfId="13316"/>
    <cellStyle name="Normal 2 2 5 2 3 3 2" xfId="13317"/>
    <cellStyle name="Normal 2 2 5 2 3 4" xfId="13318"/>
    <cellStyle name="Normal 2 2 5 2 4" xfId="13319"/>
    <cellStyle name="Normal 2 2 5 2 4 2" xfId="13320"/>
    <cellStyle name="Normal 2 2 5 2 4 2 2" xfId="13321"/>
    <cellStyle name="Normal 2 2 5 2 4 2 2 2" xfId="13322"/>
    <cellStyle name="Normal 2 2 5 2 4 2 3" xfId="13323"/>
    <cellStyle name="Normal 2 2 5 2 4 3" xfId="13324"/>
    <cellStyle name="Normal 2 2 5 2 4 3 2" xfId="13325"/>
    <cellStyle name="Normal 2 2 5 2 4 4" xfId="13326"/>
    <cellStyle name="Normal 2 2 5 2 5" xfId="13327"/>
    <cellStyle name="Normal 2 2 5 2 5 2" xfId="13328"/>
    <cellStyle name="Normal 2 2 5 2 5 2 2" xfId="13329"/>
    <cellStyle name="Normal 2 2 5 2 5 3" xfId="13330"/>
    <cellStyle name="Normal 2 2 5 2 6" xfId="13331"/>
    <cellStyle name="Normal 2 2 5 2 6 2" xfId="13332"/>
    <cellStyle name="Normal 2 2 5 2 7" xfId="13333"/>
    <cellStyle name="Normal 2 2 5 2 7 2" xfId="13334"/>
    <cellStyle name="Normal 2 2 5 2 8" xfId="13335"/>
    <cellStyle name="Normal 2 2 5 20" xfId="13336"/>
    <cellStyle name="Normal 2 2 5 20 2" xfId="13337"/>
    <cellStyle name="Normal 2 2 5 20 2 2" xfId="13338"/>
    <cellStyle name="Normal 2 2 5 20 2 2 2" xfId="13339"/>
    <cellStyle name="Normal 2 2 5 20 2 2 2 2" xfId="13340"/>
    <cellStyle name="Normal 2 2 5 20 2 2 3" xfId="13341"/>
    <cellStyle name="Normal 2 2 5 20 2 3" xfId="13342"/>
    <cellStyle name="Normal 2 2 5 20 2 3 2" xfId="13343"/>
    <cellStyle name="Normal 2 2 5 20 2 4" xfId="13344"/>
    <cellStyle name="Normal 2 2 5 20 3" xfId="13345"/>
    <cellStyle name="Normal 2 2 5 20 3 2" xfId="13346"/>
    <cellStyle name="Normal 2 2 5 20 3 2 2" xfId="13347"/>
    <cellStyle name="Normal 2 2 5 20 3 2 2 2" xfId="13348"/>
    <cellStyle name="Normal 2 2 5 20 3 2 3" xfId="13349"/>
    <cellStyle name="Normal 2 2 5 20 3 3" xfId="13350"/>
    <cellStyle name="Normal 2 2 5 20 3 3 2" xfId="13351"/>
    <cellStyle name="Normal 2 2 5 20 3 4" xfId="13352"/>
    <cellStyle name="Normal 2 2 5 20 4" xfId="13353"/>
    <cellStyle name="Normal 2 2 5 20 4 2" xfId="13354"/>
    <cellStyle name="Normal 2 2 5 20 4 2 2" xfId="13355"/>
    <cellStyle name="Normal 2 2 5 20 4 2 2 2" xfId="13356"/>
    <cellStyle name="Normal 2 2 5 20 4 2 3" xfId="13357"/>
    <cellStyle name="Normal 2 2 5 20 4 3" xfId="13358"/>
    <cellStyle name="Normal 2 2 5 20 4 3 2" xfId="13359"/>
    <cellStyle name="Normal 2 2 5 20 4 4" xfId="13360"/>
    <cellStyle name="Normal 2 2 5 20 5" xfId="13361"/>
    <cellStyle name="Normal 2 2 5 20 5 2" xfId="13362"/>
    <cellStyle name="Normal 2 2 5 20 5 2 2" xfId="13363"/>
    <cellStyle name="Normal 2 2 5 20 5 3" xfId="13364"/>
    <cellStyle name="Normal 2 2 5 20 6" xfId="13365"/>
    <cellStyle name="Normal 2 2 5 20 6 2" xfId="13366"/>
    <cellStyle name="Normal 2 2 5 20 7" xfId="13367"/>
    <cellStyle name="Normal 2 2 5 20 7 2" xfId="13368"/>
    <cellStyle name="Normal 2 2 5 20 8" xfId="13369"/>
    <cellStyle name="Normal 2 2 5 21" xfId="13370"/>
    <cellStyle name="Normal 2 2 5 21 2" xfId="13371"/>
    <cellStyle name="Normal 2 2 5 21 2 2" xfId="13372"/>
    <cellStyle name="Normal 2 2 5 21 2 2 2" xfId="13373"/>
    <cellStyle name="Normal 2 2 5 21 2 2 2 2" xfId="13374"/>
    <cellStyle name="Normal 2 2 5 21 2 2 3" xfId="13375"/>
    <cellStyle name="Normal 2 2 5 21 2 3" xfId="13376"/>
    <cellStyle name="Normal 2 2 5 21 2 3 2" xfId="13377"/>
    <cellStyle name="Normal 2 2 5 21 2 4" xfId="13378"/>
    <cellStyle name="Normal 2 2 5 21 3" xfId="13379"/>
    <cellStyle name="Normal 2 2 5 21 3 2" xfId="13380"/>
    <cellStyle name="Normal 2 2 5 21 3 2 2" xfId="13381"/>
    <cellStyle name="Normal 2 2 5 21 3 2 2 2" xfId="13382"/>
    <cellStyle name="Normal 2 2 5 21 3 2 3" xfId="13383"/>
    <cellStyle name="Normal 2 2 5 21 3 3" xfId="13384"/>
    <cellStyle name="Normal 2 2 5 21 3 3 2" xfId="13385"/>
    <cellStyle name="Normal 2 2 5 21 3 4" xfId="13386"/>
    <cellStyle name="Normal 2 2 5 21 4" xfId="13387"/>
    <cellStyle name="Normal 2 2 5 21 4 2" xfId="13388"/>
    <cellStyle name="Normal 2 2 5 21 4 2 2" xfId="13389"/>
    <cellStyle name="Normal 2 2 5 21 4 2 2 2" xfId="13390"/>
    <cellStyle name="Normal 2 2 5 21 4 2 3" xfId="13391"/>
    <cellStyle name="Normal 2 2 5 21 4 3" xfId="13392"/>
    <cellStyle name="Normal 2 2 5 21 4 3 2" xfId="13393"/>
    <cellStyle name="Normal 2 2 5 21 4 4" xfId="13394"/>
    <cellStyle name="Normal 2 2 5 21 5" xfId="13395"/>
    <cellStyle name="Normal 2 2 5 21 5 2" xfId="13396"/>
    <cellStyle name="Normal 2 2 5 21 5 2 2" xfId="13397"/>
    <cellStyle name="Normal 2 2 5 21 5 3" xfId="13398"/>
    <cellStyle name="Normal 2 2 5 21 6" xfId="13399"/>
    <cellStyle name="Normal 2 2 5 21 6 2" xfId="13400"/>
    <cellStyle name="Normal 2 2 5 21 7" xfId="13401"/>
    <cellStyle name="Normal 2 2 5 21 7 2" xfId="13402"/>
    <cellStyle name="Normal 2 2 5 21 8" xfId="13403"/>
    <cellStyle name="Normal 2 2 5 22" xfId="13404"/>
    <cellStyle name="Normal 2 2 5 22 2" xfId="13405"/>
    <cellStyle name="Normal 2 2 5 22 2 2" xfId="13406"/>
    <cellStyle name="Normal 2 2 5 22 2 2 2" xfId="13407"/>
    <cellStyle name="Normal 2 2 5 22 2 2 2 2" xfId="13408"/>
    <cellStyle name="Normal 2 2 5 22 2 2 3" xfId="13409"/>
    <cellStyle name="Normal 2 2 5 22 2 3" xfId="13410"/>
    <cellStyle name="Normal 2 2 5 22 2 3 2" xfId="13411"/>
    <cellStyle name="Normal 2 2 5 22 2 4" xfId="13412"/>
    <cellStyle name="Normal 2 2 5 22 3" xfId="13413"/>
    <cellStyle name="Normal 2 2 5 22 3 2" xfId="13414"/>
    <cellStyle name="Normal 2 2 5 22 3 2 2" xfId="13415"/>
    <cellStyle name="Normal 2 2 5 22 3 2 2 2" xfId="13416"/>
    <cellStyle name="Normal 2 2 5 22 3 2 3" xfId="13417"/>
    <cellStyle name="Normal 2 2 5 22 3 3" xfId="13418"/>
    <cellStyle name="Normal 2 2 5 22 3 3 2" xfId="13419"/>
    <cellStyle name="Normal 2 2 5 22 3 4" xfId="13420"/>
    <cellStyle name="Normal 2 2 5 22 4" xfId="13421"/>
    <cellStyle name="Normal 2 2 5 22 4 2" xfId="13422"/>
    <cellStyle name="Normal 2 2 5 22 4 2 2" xfId="13423"/>
    <cellStyle name="Normal 2 2 5 22 4 2 2 2" xfId="13424"/>
    <cellStyle name="Normal 2 2 5 22 4 2 3" xfId="13425"/>
    <cellStyle name="Normal 2 2 5 22 4 3" xfId="13426"/>
    <cellStyle name="Normal 2 2 5 22 4 3 2" xfId="13427"/>
    <cellStyle name="Normal 2 2 5 22 4 4" xfId="13428"/>
    <cellStyle name="Normal 2 2 5 22 5" xfId="13429"/>
    <cellStyle name="Normal 2 2 5 22 5 2" xfId="13430"/>
    <cellStyle name="Normal 2 2 5 22 5 2 2" xfId="13431"/>
    <cellStyle name="Normal 2 2 5 22 5 3" xfId="13432"/>
    <cellStyle name="Normal 2 2 5 22 6" xfId="13433"/>
    <cellStyle name="Normal 2 2 5 22 6 2" xfId="13434"/>
    <cellStyle name="Normal 2 2 5 22 7" xfId="13435"/>
    <cellStyle name="Normal 2 2 5 22 7 2" xfId="13436"/>
    <cellStyle name="Normal 2 2 5 22 8" xfId="13437"/>
    <cellStyle name="Normal 2 2 5 23" xfId="13438"/>
    <cellStyle name="Normal 2 2 5 23 2" xfId="13439"/>
    <cellStyle name="Normal 2 2 5 23 2 2" xfId="13440"/>
    <cellStyle name="Normal 2 2 5 23 2 2 2" xfId="13441"/>
    <cellStyle name="Normal 2 2 5 23 2 2 2 2" xfId="13442"/>
    <cellStyle name="Normal 2 2 5 23 2 2 3" xfId="13443"/>
    <cellStyle name="Normal 2 2 5 23 2 3" xfId="13444"/>
    <cellStyle name="Normal 2 2 5 23 2 3 2" xfId="13445"/>
    <cellStyle name="Normal 2 2 5 23 2 4" xfId="13446"/>
    <cellStyle name="Normal 2 2 5 23 3" xfId="13447"/>
    <cellStyle name="Normal 2 2 5 23 3 2" xfId="13448"/>
    <cellStyle name="Normal 2 2 5 23 3 2 2" xfId="13449"/>
    <cellStyle name="Normal 2 2 5 23 3 2 2 2" xfId="13450"/>
    <cellStyle name="Normal 2 2 5 23 3 2 3" xfId="13451"/>
    <cellStyle name="Normal 2 2 5 23 3 3" xfId="13452"/>
    <cellStyle name="Normal 2 2 5 23 3 3 2" xfId="13453"/>
    <cellStyle name="Normal 2 2 5 23 3 4" xfId="13454"/>
    <cellStyle name="Normal 2 2 5 23 4" xfId="13455"/>
    <cellStyle name="Normal 2 2 5 23 4 2" xfId="13456"/>
    <cellStyle name="Normal 2 2 5 23 4 2 2" xfId="13457"/>
    <cellStyle name="Normal 2 2 5 23 4 2 2 2" xfId="13458"/>
    <cellStyle name="Normal 2 2 5 23 4 2 3" xfId="13459"/>
    <cellStyle name="Normal 2 2 5 23 4 3" xfId="13460"/>
    <cellStyle name="Normal 2 2 5 23 4 3 2" xfId="13461"/>
    <cellStyle name="Normal 2 2 5 23 4 4" xfId="13462"/>
    <cellStyle name="Normal 2 2 5 23 5" xfId="13463"/>
    <cellStyle name="Normal 2 2 5 23 5 2" xfId="13464"/>
    <cellStyle name="Normal 2 2 5 23 5 2 2" xfId="13465"/>
    <cellStyle name="Normal 2 2 5 23 5 3" xfId="13466"/>
    <cellStyle name="Normal 2 2 5 23 6" xfId="13467"/>
    <cellStyle name="Normal 2 2 5 23 6 2" xfId="13468"/>
    <cellStyle name="Normal 2 2 5 23 7" xfId="13469"/>
    <cellStyle name="Normal 2 2 5 23 7 2" xfId="13470"/>
    <cellStyle name="Normal 2 2 5 23 8" xfId="13471"/>
    <cellStyle name="Normal 2 2 5 24" xfId="13472"/>
    <cellStyle name="Normal 2 2 5 24 2" xfId="13473"/>
    <cellStyle name="Normal 2 2 5 24 2 2" xfId="13474"/>
    <cellStyle name="Normal 2 2 5 24 2 2 2" xfId="13475"/>
    <cellStyle name="Normal 2 2 5 24 2 2 2 2" xfId="13476"/>
    <cellStyle name="Normal 2 2 5 24 2 2 3" xfId="13477"/>
    <cellStyle name="Normal 2 2 5 24 2 3" xfId="13478"/>
    <cellStyle name="Normal 2 2 5 24 2 3 2" xfId="13479"/>
    <cellStyle name="Normal 2 2 5 24 2 4" xfId="13480"/>
    <cellStyle name="Normal 2 2 5 24 3" xfId="13481"/>
    <cellStyle name="Normal 2 2 5 24 3 2" xfId="13482"/>
    <cellStyle name="Normal 2 2 5 24 3 2 2" xfId="13483"/>
    <cellStyle name="Normal 2 2 5 24 3 2 2 2" xfId="13484"/>
    <cellStyle name="Normal 2 2 5 24 3 2 3" xfId="13485"/>
    <cellStyle name="Normal 2 2 5 24 3 3" xfId="13486"/>
    <cellStyle name="Normal 2 2 5 24 3 3 2" xfId="13487"/>
    <cellStyle name="Normal 2 2 5 24 3 4" xfId="13488"/>
    <cellStyle name="Normal 2 2 5 24 4" xfId="13489"/>
    <cellStyle name="Normal 2 2 5 24 4 2" xfId="13490"/>
    <cellStyle name="Normal 2 2 5 24 4 2 2" xfId="13491"/>
    <cellStyle name="Normal 2 2 5 24 4 2 2 2" xfId="13492"/>
    <cellStyle name="Normal 2 2 5 24 4 2 3" xfId="13493"/>
    <cellStyle name="Normal 2 2 5 24 4 3" xfId="13494"/>
    <cellStyle name="Normal 2 2 5 24 4 3 2" xfId="13495"/>
    <cellStyle name="Normal 2 2 5 24 4 4" xfId="13496"/>
    <cellStyle name="Normal 2 2 5 24 5" xfId="13497"/>
    <cellStyle name="Normal 2 2 5 24 5 2" xfId="13498"/>
    <cellStyle name="Normal 2 2 5 24 5 2 2" xfId="13499"/>
    <cellStyle name="Normal 2 2 5 24 5 3" xfId="13500"/>
    <cellStyle name="Normal 2 2 5 24 6" xfId="13501"/>
    <cellStyle name="Normal 2 2 5 24 6 2" xfId="13502"/>
    <cellStyle name="Normal 2 2 5 24 7" xfId="13503"/>
    <cellStyle name="Normal 2 2 5 24 7 2" xfId="13504"/>
    <cellStyle name="Normal 2 2 5 24 8" xfId="13505"/>
    <cellStyle name="Normal 2 2 5 25" xfId="13506"/>
    <cellStyle name="Normal 2 2 5 25 2" xfId="13507"/>
    <cellStyle name="Normal 2 2 5 25 2 2" xfId="13508"/>
    <cellStyle name="Normal 2 2 5 25 2 2 2" xfId="13509"/>
    <cellStyle name="Normal 2 2 5 25 2 2 2 2" xfId="13510"/>
    <cellStyle name="Normal 2 2 5 25 2 2 3" xfId="13511"/>
    <cellStyle name="Normal 2 2 5 25 2 3" xfId="13512"/>
    <cellStyle name="Normal 2 2 5 25 2 3 2" xfId="13513"/>
    <cellStyle name="Normal 2 2 5 25 2 4" xfId="13514"/>
    <cellStyle name="Normal 2 2 5 25 3" xfId="13515"/>
    <cellStyle name="Normal 2 2 5 25 3 2" xfId="13516"/>
    <cellStyle name="Normal 2 2 5 25 3 2 2" xfId="13517"/>
    <cellStyle name="Normal 2 2 5 25 3 2 2 2" xfId="13518"/>
    <cellStyle name="Normal 2 2 5 25 3 2 3" xfId="13519"/>
    <cellStyle name="Normal 2 2 5 25 3 3" xfId="13520"/>
    <cellStyle name="Normal 2 2 5 25 3 3 2" xfId="13521"/>
    <cellStyle name="Normal 2 2 5 25 3 4" xfId="13522"/>
    <cellStyle name="Normal 2 2 5 25 4" xfId="13523"/>
    <cellStyle name="Normal 2 2 5 25 4 2" xfId="13524"/>
    <cellStyle name="Normal 2 2 5 25 4 2 2" xfId="13525"/>
    <cellStyle name="Normal 2 2 5 25 4 2 2 2" xfId="13526"/>
    <cellStyle name="Normal 2 2 5 25 4 2 3" xfId="13527"/>
    <cellStyle name="Normal 2 2 5 25 4 3" xfId="13528"/>
    <cellStyle name="Normal 2 2 5 25 4 3 2" xfId="13529"/>
    <cellStyle name="Normal 2 2 5 25 4 4" xfId="13530"/>
    <cellStyle name="Normal 2 2 5 25 5" xfId="13531"/>
    <cellStyle name="Normal 2 2 5 25 5 2" xfId="13532"/>
    <cellStyle name="Normal 2 2 5 25 5 2 2" xfId="13533"/>
    <cellStyle name="Normal 2 2 5 25 5 3" xfId="13534"/>
    <cellStyle name="Normal 2 2 5 25 6" xfId="13535"/>
    <cellStyle name="Normal 2 2 5 25 6 2" xfId="13536"/>
    <cellStyle name="Normal 2 2 5 25 7" xfId="13537"/>
    <cellStyle name="Normal 2 2 5 25 7 2" xfId="13538"/>
    <cellStyle name="Normal 2 2 5 25 8" xfId="13539"/>
    <cellStyle name="Normal 2 2 5 26" xfId="13540"/>
    <cellStyle name="Normal 2 2 5 26 2" xfId="13541"/>
    <cellStyle name="Normal 2 2 5 26 2 2" xfId="13542"/>
    <cellStyle name="Normal 2 2 5 26 2 2 2" xfId="13543"/>
    <cellStyle name="Normal 2 2 5 26 2 2 2 2" xfId="13544"/>
    <cellStyle name="Normal 2 2 5 26 2 2 3" xfId="13545"/>
    <cellStyle name="Normal 2 2 5 26 2 3" xfId="13546"/>
    <cellStyle name="Normal 2 2 5 26 2 3 2" xfId="13547"/>
    <cellStyle name="Normal 2 2 5 26 2 4" xfId="13548"/>
    <cellStyle name="Normal 2 2 5 26 3" xfId="13549"/>
    <cellStyle name="Normal 2 2 5 26 3 2" xfId="13550"/>
    <cellStyle name="Normal 2 2 5 26 3 2 2" xfId="13551"/>
    <cellStyle name="Normal 2 2 5 26 3 2 2 2" xfId="13552"/>
    <cellStyle name="Normal 2 2 5 26 3 2 3" xfId="13553"/>
    <cellStyle name="Normal 2 2 5 26 3 3" xfId="13554"/>
    <cellStyle name="Normal 2 2 5 26 3 3 2" xfId="13555"/>
    <cellStyle name="Normal 2 2 5 26 3 4" xfId="13556"/>
    <cellStyle name="Normal 2 2 5 26 4" xfId="13557"/>
    <cellStyle name="Normal 2 2 5 26 4 2" xfId="13558"/>
    <cellStyle name="Normal 2 2 5 26 4 2 2" xfId="13559"/>
    <cellStyle name="Normal 2 2 5 26 4 2 2 2" xfId="13560"/>
    <cellStyle name="Normal 2 2 5 26 4 2 3" xfId="13561"/>
    <cellStyle name="Normal 2 2 5 26 4 3" xfId="13562"/>
    <cellStyle name="Normal 2 2 5 26 4 3 2" xfId="13563"/>
    <cellStyle name="Normal 2 2 5 26 4 4" xfId="13564"/>
    <cellStyle name="Normal 2 2 5 26 5" xfId="13565"/>
    <cellStyle name="Normal 2 2 5 26 5 2" xfId="13566"/>
    <cellStyle name="Normal 2 2 5 26 5 2 2" xfId="13567"/>
    <cellStyle name="Normal 2 2 5 26 5 3" xfId="13568"/>
    <cellStyle name="Normal 2 2 5 26 6" xfId="13569"/>
    <cellStyle name="Normal 2 2 5 26 6 2" xfId="13570"/>
    <cellStyle name="Normal 2 2 5 26 7" xfId="13571"/>
    <cellStyle name="Normal 2 2 5 26 7 2" xfId="13572"/>
    <cellStyle name="Normal 2 2 5 26 8" xfId="13573"/>
    <cellStyle name="Normal 2 2 5 27" xfId="13574"/>
    <cellStyle name="Normal 2 2 5 27 2" xfId="13575"/>
    <cellStyle name="Normal 2 2 5 27 2 2" xfId="13576"/>
    <cellStyle name="Normal 2 2 5 27 2 2 2" xfId="13577"/>
    <cellStyle name="Normal 2 2 5 27 2 2 2 2" xfId="13578"/>
    <cellStyle name="Normal 2 2 5 27 2 2 3" xfId="13579"/>
    <cellStyle name="Normal 2 2 5 27 2 3" xfId="13580"/>
    <cellStyle name="Normal 2 2 5 27 2 3 2" xfId="13581"/>
    <cellStyle name="Normal 2 2 5 27 2 4" xfId="13582"/>
    <cellStyle name="Normal 2 2 5 27 3" xfId="13583"/>
    <cellStyle name="Normal 2 2 5 27 3 2" xfId="13584"/>
    <cellStyle name="Normal 2 2 5 27 3 2 2" xfId="13585"/>
    <cellStyle name="Normal 2 2 5 27 3 2 2 2" xfId="13586"/>
    <cellStyle name="Normal 2 2 5 27 3 2 3" xfId="13587"/>
    <cellStyle name="Normal 2 2 5 27 3 3" xfId="13588"/>
    <cellStyle name="Normal 2 2 5 27 3 3 2" xfId="13589"/>
    <cellStyle name="Normal 2 2 5 27 3 4" xfId="13590"/>
    <cellStyle name="Normal 2 2 5 27 4" xfId="13591"/>
    <cellStyle name="Normal 2 2 5 27 4 2" xfId="13592"/>
    <cellStyle name="Normal 2 2 5 27 4 2 2" xfId="13593"/>
    <cellStyle name="Normal 2 2 5 27 4 2 2 2" xfId="13594"/>
    <cellStyle name="Normal 2 2 5 27 4 2 3" xfId="13595"/>
    <cellStyle name="Normal 2 2 5 27 4 3" xfId="13596"/>
    <cellStyle name="Normal 2 2 5 27 4 3 2" xfId="13597"/>
    <cellStyle name="Normal 2 2 5 27 4 4" xfId="13598"/>
    <cellStyle name="Normal 2 2 5 27 5" xfId="13599"/>
    <cellStyle name="Normal 2 2 5 27 5 2" xfId="13600"/>
    <cellStyle name="Normal 2 2 5 27 5 2 2" xfId="13601"/>
    <cellStyle name="Normal 2 2 5 27 5 3" xfId="13602"/>
    <cellStyle name="Normal 2 2 5 27 6" xfId="13603"/>
    <cellStyle name="Normal 2 2 5 27 6 2" xfId="13604"/>
    <cellStyle name="Normal 2 2 5 27 7" xfId="13605"/>
    <cellStyle name="Normal 2 2 5 27 7 2" xfId="13606"/>
    <cellStyle name="Normal 2 2 5 27 8" xfId="13607"/>
    <cellStyle name="Normal 2 2 5 28" xfId="13608"/>
    <cellStyle name="Normal 2 2 5 28 2" xfId="13609"/>
    <cellStyle name="Normal 2 2 5 28 2 2" xfId="13610"/>
    <cellStyle name="Normal 2 2 5 28 2 2 2" xfId="13611"/>
    <cellStyle name="Normal 2 2 5 28 2 2 2 2" xfId="13612"/>
    <cellStyle name="Normal 2 2 5 28 2 2 3" xfId="13613"/>
    <cellStyle name="Normal 2 2 5 28 2 3" xfId="13614"/>
    <cellStyle name="Normal 2 2 5 28 2 3 2" xfId="13615"/>
    <cellStyle name="Normal 2 2 5 28 2 4" xfId="13616"/>
    <cellStyle name="Normal 2 2 5 28 3" xfId="13617"/>
    <cellStyle name="Normal 2 2 5 28 3 2" xfId="13618"/>
    <cellStyle name="Normal 2 2 5 28 3 2 2" xfId="13619"/>
    <cellStyle name="Normal 2 2 5 28 3 2 2 2" xfId="13620"/>
    <cellStyle name="Normal 2 2 5 28 3 2 3" xfId="13621"/>
    <cellStyle name="Normal 2 2 5 28 3 3" xfId="13622"/>
    <cellStyle name="Normal 2 2 5 28 3 3 2" xfId="13623"/>
    <cellStyle name="Normal 2 2 5 28 3 4" xfId="13624"/>
    <cellStyle name="Normal 2 2 5 28 4" xfId="13625"/>
    <cellStyle name="Normal 2 2 5 28 4 2" xfId="13626"/>
    <cellStyle name="Normal 2 2 5 28 4 2 2" xfId="13627"/>
    <cellStyle name="Normal 2 2 5 28 4 2 2 2" xfId="13628"/>
    <cellStyle name="Normal 2 2 5 28 4 2 3" xfId="13629"/>
    <cellStyle name="Normal 2 2 5 28 4 3" xfId="13630"/>
    <cellStyle name="Normal 2 2 5 28 4 3 2" xfId="13631"/>
    <cellStyle name="Normal 2 2 5 28 4 4" xfId="13632"/>
    <cellStyle name="Normal 2 2 5 28 5" xfId="13633"/>
    <cellStyle name="Normal 2 2 5 28 5 2" xfId="13634"/>
    <cellStyle name="Normal 2 2 5 28 5 2 2" xfId="13635"/>
    <cellStyle name="Normal 2 2 5 28 5 3" xfId="13636"/>
    <cellStyle name="Normal 2 2 5 28 6" xfId="13637"/>
    <cellStyle name="Normal 2 2 5 28 6 2" xfId="13638"/>
    <cellStyle name="Normal 2 2 5 28 7" xfId="13639"/>
    <cellStyle name="Normal 2 2 5 28 7 2" xfId="13640"/>
    <cellStyle name="Normal 2 2 5 28 8" xfId="13641"/>
    <cellStyle name="Normal 2 2 5 29" xfId="13642"/>
    <cellStyle name="Normal 2 2 5 29 2" xfId="13643"/>
    <cellStyle name="Normal 2 2 5 29 2 2" xfId="13644"/>
    <cellStyle name="Normal 2 2 5 29 2 2 2" xfId="13645"/>
    <cellStyle name="Normal 2 2 5 29 2 2 2 2" xfId="13646"/>
    <cellStyle name="Normal 2 2 5 29 2 2 3" xfId="13647"/>
    <cellStyle name="Normal 2 2 5 29 2 3" xfId="13648"/>
    <cellStyle name="Normal 2 2 5 29 2 3 2" xfId="13649"/>
    <cellStyle name="Normal 2 2 5 29 2 4" xfId="13650"/>
    <cellStyle name="Normal 2 2 5 29 3" xfId="13651"/>
    <cellStyle name="Normal 2 2 5 29 3 2" xfId="13652"/>
    <cellStyle name="Normal 2 2 5 29 3 2 2" xfId="13653"/>
    <cellStyle name="Normal 2 2 5 29 3 2 2 2" xfId="13654"/>
    <cellStyle name="Normal 2 2 5 29 3 2 3" xfId="13655"/>
    <cellStyle name="Normal 2 2 5 29 3 3" xfId="13656"/>
    <cellStyle name="Normal 2 2 5 29 3 3 2" xfId="13657"/>
    <cellStyle name="Normal 2 2 5 29 3 4" xfId="13658"/>
    <cellStyle name="Normal 2 2 5 29 4" xfId="13659"/>
    <cellStyle name="Normal 2 2 5 29 4 2" xfId="13660"/>
    <cellStyle name="Normal 2 2 5 29 4 2 2" xfId="13661"/>
    <cellStyle name="Normal 2 2 5 29 4 2 2 2" xfId="13662"/>
    <cellStyle name="Normal 2 2 5 29 4 2 3" xfId="13663"/>
    <cellStyle name="Normal 2 2 5 29 4 3" xfId="13664"/>
    <cellStyle name="Normal 2 2 5 29 4 3 2" xfId="13665"/>
    <cellStyle name="Normal 2 2 5 29 4 4" xfId="13666"/>
    <cellStyle name="Normal 2 2 5 29 5" xfId="13667"/>
    <cellStyle name="Normal 2 2 5 29 5 2" xfId="13668"/>
    <cellStyle name="Normal 2 2 5 29 5 2 2" xfId="13669"/>
    <cellStyle name="Normal 2 2 5 29 5 3" xfId="13670"/>
    <cellStyle name="Normal 2 2 5 29 6" xfId="13671"/>
    <cellStyle name="Normal 2 2 5 29 6 2" xfId="13672"/>
    <cellStyle name="Normal 2 2 5 29 7" xfId="13673"/>
    <cellStyle name="Normal 2 2 5 29 7 2" xfId="13674"/>
    <cellStyle name="Normal 2 2 5 29 8" xfId="13675"/>
    <cellStyle name="Normal 2 2 5 3" xfId="13676"/>
    <cellStyle name="Normal 2 2 5 3 2" xfId="13677"/>
    <cellStyle name="Normal 2 2 5 3 2 2" xfId="13678"/>
    <cellStyle name="Normal 2 2 5 3 2 2 2" xfId="13679"/>
    <cellStyle name="Normal 2 2 5 3 2 2 2 2" xfId="13680"/>
    <cellStyle name="Normal 2 2 5 3 2 2 3" xfId="13681"/>
    <cellStyle name="Normal 2 2 5 3 2 3" xfId="13682"/>
    <cellStyle name="Normal 2 2 5 3 2 3 2" xfId="13683"/>
    <cellStyle name="Normal 2 2 5 3 2 4" xfId="13684"/>
    <cellStyle name="Normal 2 2 5 3 3" xfId="13685"/>
    <cellStyle name="Normal 2 2 5 3 3 2" xfId="13686"/>
    <cellStyle name="Normal 2 2 5 3 3 2 2" xfId="13687"/>
    <cellStyle name="Normal 2 2 5 3 3 2 2 2" xfId="13688"/>
    <cellStyle name="Normal 2 2 5 3 3 2 3" xfId="13689"/>
    <cellStyle name="Normal 2 2 5 3 3 3" xfId="13690"/>
    <cellStyle name="Normal 2 2 5 3 3 3 2" xfId="13691"/>
    <cellStyle name="Normal 2 2 5 3 3 4" xfId="13692"/>
    <cellStyle name="Normal 2 2 5 3 4" xfId="13693"/>
    <cellStyle name="Normal 2 2 5 3 4 2" xfId="13694"/>
    <cellStyle name="Normal 2 2 5 3 4 2 2" xfId="13695"/>
    <cellStyle name="Normal 2 2 5 3 4 2 2 2" xfId="13696"/>
    <cellStyle name="Normal 2 2 5 3 4 2 3" xfId="13697"/>
    <cellStyle name="Normal 2 2 5 3 4 3" xfId="13698"/>
    <cellStyle name="Normal 2 2 5 3 4 3 2" xfId="13699"/>
    <cellStyle name="Normal 2 2 5 3 4 4" xfId="13700"/>
    <cellStyle name="Normal 2 2 5 3 5" xfId="13701"/>
    <cellStyle name="Normal 2 2 5 3 5 2" xfId="13702"/>
    <cellStyle name="Normal 2 2 5 3 5 2 2" xfId="13703"/>
    <cellStyle name="Normal 2 2 5 3 5 3" xfId="13704"/>
    <cellStyle name="Normal 2 2 5 3 6" xfId="13705"/>
    <cellStyle name="Normal 2 2 5 3 6 2" xfId="13706"/>
    <cellStyle name="Normal 2 2 5 3 7" xfId="13707"/>
    <cellStyle name="Normal 2 2 5 3 7 2" xfId="13708"/>
    <cellStyle name="Normal 2 2 5 3 8" xfId="13709"/>
    <cellStyle name="Normal 2 2 5 30" xfId="13710"/>
    <cellStyle name="Normal 2 2 5 30 2" xfId="13711"/>
    <cellStyle name="Normal 2 2 5 30 2 2" xfId="13712"/>
    <cellStyle name="Normal 2 2 5 30 2 2 2" xfId="13713"/>
    <cellStyle name="Normal 2 2 5 30 2 3" xfId="13714"/>
    <cellStyle name="Normal 2 2 5 30 3" xfId="13715"/>
    <cellStyle name="Normal 2 2 5 30 3 2" xfId="13716"/>
    <cellStyle name="Normal 2 2 5 30 4" xfId="13717"/>
    <cellStyle name="Normal 2 2 5 31" xfId="13718"/>
    <cellStyle name="Normal 2 2 5 31 2" xfId="13719"/>
    <cellStyle name="Normal 2 2 5 31 2 2" xfId="13720"/>
    <cellStyle name="Normal 2 2 5 31 2 2 2" xfId="13721"/>
    <cellStyle name="Normal 2 2 5 31 2 3" xfId="13722"/>
    <cellStyle name="Normal 2 2 5 31 3" xfId="13723"/>
    <cellStyle name="Normal 2 2 5 31 3 2" xfId="13724"/>
    <cellStyle name="Normal 2 2 5 31 4" xfId="13725"/>
    <cellStyle name="Normal 2 2 5 32" xfId="13726"/>
    <cellStyle name="Normal 2 2 5 32 2" xfId="13727"/>
    <cellStyle name="Normal 2 2 5 32 2 2" xfId="13728"/>
    <cellStyle name="Normal 2 2 5 32 2 2 2" xfId="13729"/>
    <cellStyle name="Normal 2 2 5 32 2 3" xfId="13730"/>
    <cellStyle name="Normal 2 2 5 32 3" xfId="13731"/>
    <cellStyle name="Normal 2 2 5 32 3 2" xfId="13732"/>
    <cellStyle name="Normal 2 2 5 32 4" xfId="13733"/>
    <cellStyle name="Normal 2 2 5 33" xfId="13734"/>
    <cellStyle name="Normal 2 2 5 33 2" xfId="13735"/>
    <cellStyle name="Normal 2 2 5 33 2 2" xfId="13736"/>
    <cellStyle name="Normal 2 2 5 33 3" xfId="13737"/>
    <cellStyle name="Normal 2 2 5 34" xfId="13738"/>
    <cellStyle name="Normal 2 2 5 34 2" xfId="13739"/>
    <cellStyle name="Normal 2 2 5 35" xfId="13740"/>
    <cellStyle name="Normal 2 2 5 35 2" xfId="13741"/>
    <cellStyle name="Normal 2 2 5 36" xfId="13742"/>
    <cellStyle name="Normal 2 2 5 4" xfId="13743"/>
    <cellStyle name="Normal 2 2 5 4 2" xfId="13744"/>
    <cellStyle name="Normal 2 2 5 4 2 2" xfId="13745"/>
    <cellStyle name="Normal 2 2 5 4 2 2 2" xfId="13746"/>
    <cellStyle name="Normal 2 2 5 4 2 2 2 2" xfId="13747"/>
    <cellStyle name="Normal 2 2 5 4 2 2 3" xfId="13748"/>
    <cellStyle name="Normal 2 2 5 4 2 3" xfId="13749"/>
    <cellStyle name="Normal 2 2 5 4 2 3 2" xfId="13750"/>
    <cellStyle name="Normal 2 2 5 4 2 4" xfId="13751"/>
    <cellStyle name="Normal 2 2 5 4 3" xfId="13752"/>
    <cellStyle name="Normal 2 2 5 4 3 2" xfId="13753"/>
    <cellStyle name="Normal 2 2 5 4 3 2 2" xfId="13754"/>
    <cellStyle name="Normal 2 2 5 4 3 2 2 2" xfId="13755"/>
    <cellStyle name="Normal 2 2 5 4 3 2 3" xfId="13756"/>
    <cellStyle name="Normal 2 2 5 4 3 3" xfId="13757"/>
    <cellStyle name="Normal 2 2 5 4 3 3 2" xfId="13758"/>
    <cellStyle name="Normal 2 2 5 4 3 4" xfId="13759"/>
    <cellStyle name="Normal 2 2 5 4 4" xfId="13760"/>
    <cellStyle name="Normal 2 2 5 4 4 2" xfId="13761"/>
    <cellStyle name="Normal 2 2 5 4 4 2 2" xfId="13762"/>
    <cellStyle name="Normal 2 2 5 4 4 2 2 2" xfId="13763"/>
    <cellStyle name="Normal 2 2 5 4 4 2 3" xfId="13764"/>
    <cellStyle name="Normal 2 2 5 4 4 3" xfId="13765"/>
    <cellStyle name="Normal 2 2 5 4 4 3 2" xfId="13766"/>
    <cellStyle name="Normal 2 2 5 4 4 4" xfId="13767"/>
    <cellStyle name="Normal 2 2 5 4 5" xfId="13768"/>
    <cellStyle name="Normal 2 2 5 4 5 2" xfId="13769"/>
    <cellStyle name="Normal 2 2 5 4 5 2 2" xfId="13770"/>
    <cellStyle name="Normal 2 2 5 4 5 3" xfId="13771"/>
    <cellStyle name="Normal 2 2 5 4 6" xfId="13772"/>
    <cellStyle name="Normal 2 2 5 4 6 2" xfId="13773"/>
    <cellStyle name="Normal 2 2 5 4 7" xfId="13774"/>
    <cellStyle name="Normal 2 2 5 4 7 2" xfId="13775"/>
    <cellStyle name="Normal 2 2 5 4 8" xfId="13776"/>
    <cellStyle name="Normal 2 2 5 5" xfId="13777"/>
    <cellStyle name="Normal 2 2 5 5 2" xfId="13778"/>
    <cellStyle name="Normal 2 2 5 5 2 2" xfId="13779"/>
    <cellStyle name="Normal 2 2 5 5 2 2 2" xfId="13780"/>
    <cellStyle name="Normal 2 2 5 5 2 2 2 2" xfId="13781"/>
    <cellStyle name="Normal 2 2 5 5 2 2 3" xfId="13782"/>
    <cellStyle name="Normal 2 2 5 5 2 3" xfId="13783"/>
    <cellStyle name="Normal 2 2 5 5 2 3 2" xfId="13784"/>
    <cellStyle name="Normal 2 2 5 5 2 4" xfId="13785"/>
    <cellStyle name="Normal 2 2 5 5 3" xfId="13786"/>
    <cellStyle name="Normal 2 2 5 5 3 2" xfId="13787"/>
    <cellStyle name="Normal 2 2 5 5 3 2 2" xfId="13788"/>
    <cellStyle name="Normal 2 2 5 5 3 2 2 2" xfId="13789"/>
    <cellStyle name="Normal 2 2 5 5 3 2 3" xfId="13790"/>
    <cellStyle name="Normal 2 2 5 5 3 3" xfId="13791"/>
    <cellStyle name="Normal 2 2 5 5 3 3 2" xfId="13792"/>
    <cellStyle name="Normal 2 2 5 5 3 4" xfId="13793"/>
    <cellStyle name="Normal 2 2 5 5 4" xfId="13794"/>
    <cellStyle name="Normal 2 2 5 5 4 2" xfId="13795"/>
    <cellStyle name="Normal 2 2 5 5 4 2 2" xfId="13796"/>
    <cellStyle name="Normal 2 2 5 5 4 2 2 2" xfId="13797"/>
    <cellStyle name="Normal 2 2 5 5 4 2 3" xfId="13798"/>
    <cellStyle name="Normal 2 2 5 5 4 3" xfId="13799"/>
    <cellStyle name="Normal 2 2 5 5 4 3 2" xfId="13800"/>
    <cellStyle name="Normal 2 2 5 5 4 4" xfId="13801"/>
    <cellStyle name="Normal 2 2 5 5 5" xfId="13802"/>
    <cellStyle name="Normal 2 2 5 5 5 2" xfId="13803"/>
    <cellStyle name="Normal 2 2 5 5 5 2 2" xfId="13804"/>
    <cellStyle name="Normal 2 2 5 5 5 3" xfId="13805"/>
    <cellStyle name="Normal 2 2 5 5 6" xfId="13806"/>
    <cellStyle name="Normal 2 2 5 5 6 2" xfId="13807"/>
    <cellStyle name="Normal 2 2 5 5 7" xfId="13808"/>
    <cellStyle name="Normal 2 2 5 5 7 2" xfId="13809"/>
    <cellStyle name="Normal 2 2 5 5 8" xfId="13810"/>
    <cellStyle name="Normal 2 2 5 6" xfId="13811"/>
    <cellStyle name="Normal 2 2 5 6 2" xfId="13812"/>
    <cellStyle name="Normal 2 2 5 6 2 2" xfId="13813"/>
    <cellStyle name="Normal 2 2 5 6 2 2 2" xfId="13814"/>
    <cellStyle name="Normal 2 2 5 6 2 2 2 2" xfId="13815"/>
    <cellStyle name="Normal 2 2 5 6 2 2 3" xfId="13816"/>
    <cellStyle name="Normal 2 2 5 6 2 3" xfId="13817"/>
    <cellStyle name="Normal 2 2 5 6 2 3 2" xfId="13818"/>
    <cellStyle name="Normal 2 2 5 6 2 4" xfId="13819"/>
    <cellStyle name="Normal 2 2 5 6 3" xfId="13820"/>
    <cellStyle name="Normal 2 2 5 6 3 2" xfId="13821"/>
    <cellStyle name="Normal 2 2 5 6 3 2 2" xfId="13822"/>
    <cellStyle name="Normal 2 2 5 6 3 2 2 2" xfId="13823"/>
    <cellStyle name="Normal 2 2 5 6 3 2 3" xfId="13824"/>
    <cellStyle name="Normal 2 2 5 6 3 3" xfId="13825"/>
    <cellStyle name="Normal 2 2 5 6 3 3 2" xfId="13826"/>
    <cellStyle name="Normal 2 2 5 6 3 4" xfId="13827"/>
    <cellStyle name="Normal 2 2 5 6 4" xfId="13828"/>
    <cellStyle name="Normal 2 2 5 6 4 2" xfId="13829"/>
    <cellStyle name="Normal 2 2 5 6 4 2 2" xfId="13830"/>
    <cellStyle name="Normal 2 2 5 6 4 2 2 2" xfId="13831"/>
    <cellStyle name="Normal 2 2 5 6 4 2 3" xfId="13832"/>
    <cellStyle name="Normal 2 2 5 6 4 3" xfId="13833"/>
    <cellStyle name="Normal 2 2 5 6 4 3 2" xfId="13834"/>
    <cellStyle name="Normal 2 2 5 6 4 4" xfId="13835"/>
    <cellStyle name="Normal 2 2 5 6 5" xfId="13836"/>
    <cellStyle name="Normal 2 2 5 6 5 2" xfId="13837"/>
    <cellStyle name="Normal 2 2 5 6 5 2 2" xfId="13838"/>
    <cellStyle name="Normal 2 2 5 6 5 3" xfId="13839"/>
    <cellStyle name="Normal 2 2 5 6 6" xfId="13840"/>
    <cellStyle name="Normal 2 2 5 6 6 2" xfId="13841"/>
    <cellStyle name="Normal 2 2 5 6 7" xfId="13842"/>
    <cellStyle name="Normal 2 2 5 6 7 2" xfId="13843"/>
    <cellStyle name="Normal 2 2 5 6 8" xfId="13844"/>
    <cellStyle name="Normal 2 2 5 7" xfId="13845"/>
    <cellStyle name="Normal 2 2 5 7 2" xfId="13846"/>
    <cellStyle name="Normal 2 2 5 7 2 2" xfId="13847"/>
    <cellStyle name="Normal 2 2 5 7 2 2 2" xfId="13848"/>
    <cellStyle name="Normal 2 2 5 7 2 2 2 2" xfId="13849"/>
    <cellStyle name="Normal 2 2 5 7 2 2 3" xfId="13850"/>
    <cellStyle name="Normal 2 2 5 7 2 3" xfId="13851"/>
    <cellStyle name="Normal 2 2 5 7 2 3 2" xfId="13852"/>
    <cellStyle name="Normal 2 2 5 7 2 4" xfId="13853"/>
    <cellStyle name="Normal 2 2 5 7 3" xfId="13854"/>
    <cellStyle name="Normal 2 2 5 7 3 2" xfId="13855"/>
    <cellStyle name="Normal 2 2 5 7 3 2 2" xfId="13856"/>
    <cellStyle name="Normal 2 2 5 7 3 2 2 2" xfId="13857"/>
    <cellStyle name="Normal 2 2 5 7 3 2 3" xfId="13858"/>
    <cellStyle name="Normal 2 2 5 7 3 3" xfId="13859"/>
    <cellStyle name="Normal 2 2 5 7 3 3 2" xfId="13860"/>
    <cellStyle name="Normal 2 2 5 7 3 4" xfId="13861"/>
    <cellStyle name="Normal 2 2 5 7 4" xfId="13862"/>
    <cellStyle name="Normal 2 2 5 7 4 2" xfId="13863"/>
    <cellStyle name="Normal 2 2 5 7 4 2 2" xfId="13864"/>
    <cellStyle name="Normal 2 2 5 7 4 2 2 2" xfId="13865"/>
    <cellStyle name="Normal 2 2 5 7 4 2 3" xfId="13866"/>
    <cellStyle name="Normal 2 2 5 7 4 3" xfId="13867"/>
    <cellStyle name="Normal 2 2 5 7 4 3 2" xfId="13868"/>
    <cellStyle name="Normal 2 2 5 7 4 4" xfId="13869"/>
    <cellStyle name="Normal 2 2 5 7 5" xfId="13870"/>
    <cellStyle name="Normal 2 2 5 7 5 2" xfId="13871"/>
    <cellStyle name="Normal 2 2 5 7 5 2 2" xfId="13872"/>
    <cellStyle name="Normal 2 2 5 7 5 3" xfId="13873"/>
    <cellStyle name="Normal 2 2 5 7 6" xfId="13874"/>
    <cellStyle name="Normal 2 2 5 7 6 2" xfId="13875"/>
    <cellStyle name="Normal 2 2 5 7 7" xfId="13876"/>
    <cellStyle name="Normal 2 2 5 7 7 2" xfId="13877"/>
    <cellStyle name="Normal 2 2 5 7 8" xfId="13878"/>
    <cellStyle name="Normal 2 2 5 8" xfId="13879"/>
    <cellStyle name="Normal 2 2 5 8 2" xfId="13880"/>
    <cellStyle name="Normal 2 2 5 8 2 2" xfId="13881"/>
    <cellStyle name="Normal 2 2 5 8 2 2 2" xfId="13882"/>
    <cellStyle name="Normal 2 2 5 8 2 2 2 2" xfId="13883"/>
    <cellStyle name="Normal 2 2 5 8 2 2 3" xfId="13884"/>
    <cellStyle name="Normal 2 2 5 8 2 3" xfId="13885"/>
    <cellStyle name="Normal 2 2 5 8 2 3 2" xfId="13886"/>
    <cellStyle name="Normal 2 2 5 8 2 4" xfId="13887"/>
    <cellStyle name="Normal 2 2 5 8 3" xfId="13888"/>
    <cellStyle name="Normal 2 2 5 8 3 2" xfId="13889"/>
    <cellStyle name="Normal 2 2 5 8 3 2 2" xfId="13890"/>
    <cellStyle name="Normal 2 2 5 8 3 2 2 2" xfId="13891"/>
    <cellStyle name="Normal 2 2 5 8 3 2 3" xfId="13892"/>
    <cellStyle name="Normal 2 2 5 8 3 3" xfId="13893"/>
    <cellStyle name="Normal 2 2 5 8 3 3 2" xfId="13894"/>
    <cellStyle name="Normal 2 2 5 8 3 4" xfId="13895"/>
    <cellStyle name="Normal 2 2 5 8 4" xfId="13896"/>
    <cellStyle name="Normal 2 2 5 8 4 2" xfId="13897"/>
    <cellStyle name="Normal 2 2 5 8 4 2 2" xfId="13898"/>
    <cellStyle name="Normal 2 2 5 8 4 2 2 2" xfId="13899"/>
    <cellStyle name="Normal 2 2 5 8 4 2 3" xfId="13900"/>
    <cellStyle name="Normal 2 2 5 8 4 3" xfId="13901"/>
    <cellStyle name="Normal 2 2 5 8 4 3 2" xfId="13902"/>
    <cellStyle name="Normal 2 2 5 8 4 4" xfId="13903"/>
    <cellStyle name="Normal 2 2 5 8 5" xfId="13904"/>
    <cellStyle name="Normal 2 2 5 8 5 2" xfId="13905"/>
    <cellStyle name="Normal 2 2 5 8 5 2 2" xfId="13906"/>
    <cellStyle name="Normal 2 2 5 8 5 3" xfId="13907"/>
    <cellStyle name="Normal 2 2 5 8 6" xfId="13908"/>
    <cellStyle name="Normal 2 2 5 8 6 2" xfId="13909"/>
    <cellStyle name="Normal 2 2 5 8 7" xfId="13910"/>
    <cellStyle name="Normal 2 2 5 8 7 2" xfId="13911"/>
    <cellStyle name="Normal 2 2 5 8 8" xfId="13912"/>
    <cellStyle name="Normal 2 2 5 9" xfId="13913"/>
    <cellStyle name="Normal 2 2 5 9 2" xfId="13914"/>
    <cellStyle name="Normal 2 2 5 9 2 2" xfId="13915"/>
    <cellStyle name="Normal 2 2 5 9 2 2 2" xfId="13916"/>
    <cellStyle name="Normal 2 2 5 9 2 2 2 2" xfId="13917"/>
    <cellStyle name="Normal 2 2 5 9 2 2 3" xfId="13918"/>
    <cellStyle name="Normal 2 2 5 9 2 3" xfId="13919"/>
    <cellStyle name="Normal 2 2 5 9 2 3 2" xfId="13920"/>
    <cellStyle name="Normal 2 2 5 9 2 4" xfId="13921"/>
    <cellStyle name="Normal 2 2 5 9 3" xfId="13922"/>
    <cellStyle name="Normal 2 2 5 9 3 2" xfId="13923"/>
    <cellStyle name="Normal 2 2 5 9 3 2 2" xfId="13924"/>
    <cellStyle name="Normal 2 2 5 9 3 2 2 2" xfId="13925"/>
    <cellStyle name="Normal 2 2 5 9 3 2 3" xfId="13926"/>
    <cellStyle name="Normal 2 2 5 9 3 3" xfId="13927"/>
    <cellStyle name="Normal 2 2 5 9 3 3 2" xfId="13928"/>
    <cellStyle name="Normal 2 2 5 9 3 4" xfId="13929"/>
    <cellStyle name="Normal 2 2 5 9 4" xfId="13930"/>
    <cellStyle name="Normal 2 2 5 9 4 2" xfId="13931"/>
    <cellStyle name="Normal 2 2 5 9 4 2 2" xfId="13932"/>
    <cellStyle name="Normal 2 2 5 9 4 2 2 2" xfId="13933"/>
    <cellStyle name="Normal 2 2 5 9 4 2 3" xfId="13934"/>
    <cellStyle name="Normal 2 2 5 9 4 3" xfId="13935"/>
    <cellStyle name="Normal 2 2 5 9 4 3 2" xfId="13936"/>
    <cellStyle name="Normal 2 2 5 9 4 4" xfId="13937"/>
    <cellStyle name="Normal 2 2 5 9 5" xfId="13938"/>
    <cellStyle name="Normal 2 2 5 9 5 2" xfId="13939"/>
    <cellStyle name="Normal 2 2 5 9 5 2 2" xfId="13940"/>
    <cellStyle name="Normal 2 2 5 9 5 3" xfId="13941"/>
    <cellStyle name="Normal 2 2 5 9 6" xfId="13942"/>
    <cellStyle name="Normal 2 2 5 9 6 2" xfId="13943"/>
    <cellStyle name="Normal 2 2 5 9 7" xfId="13944"/>
    <cellStyle name="Normal 2 2 5 9 7 2" xfId="13945"/>
    <cellStyle name="Normal 2 2 5 9 8" xfId="13946"/>
    <cellStyle name="Normal 2 2 6" xfId="13947"/>
    <cellStyle name="Normal 2 2 6 10" xfId="13948"/>
    <cellStyle name="Normal 2 2 6 10 2" xfId="13949"/>
    <cellStyle name="Normal 2 2 6 10 2 2" xfId="13950"/>
    <cellStyle name="Normal 2 2 6 10 2 2 2" xfId="13951"/>
    <cellStyle name="Normal 2 2 6 10 2 2 2 2" xfId="13952"/>
    <cellStyle name="Normal 2 2 6 10 2 2 3" xfId="13953"/>
    <cellStyle name="Normal 2 2 6 10 2 3" xfId="13954"/>
    <cellStyle name="Normal 2 2 6 10 2 3 2" xfId="13955"/>
    <cellStyle name="Normal 2 2 6 10 2 4" xfId="13956"/>
    <cellStyle name="Normal 2 2 6 10 3" xfId="13957"/>
    <cellStyle name="Normal 2 2 6 10 3 2" xfId="13958"/>
    <cellStyle name="Normal 2 2 6 10 3 2 2" xfId="13959"/>
    <cellStyle name="Normal 2 2 6 10 3 2 2 2" xfId="13960"/>
    <cellStyle name="Normal 2 2 6 10 3 2 3" xfId="13961"/>
    <cellStyle name="Normal 2 2 6 10 3 3" xfId="13962"/>
    <cellStyle name="Normal 2 2 6 10 3 3 2" xfId="13963"/>
    <cellStyle name="Normal 2 2 6 10 3 4" xfId="13964"/>
    <cellStyle name="Normal 2 2 6 10 4" xfId="13965"/>
    <cellStyle name="Normal 2 2 6 10 4 2" xfId="13966"/>
    <cellStyle name="Normal 2 2 6 10 4 2 2" xfId="13967"/>
    <cellStyle name="Normal 2 2 6 10 4 2 2 2" xfId="13968"/>
    <cellStyle name="Normal 2 2 6 10 4 2 3" xfId="13969"/>
    <cellStyle name="Normal 2 2 6 10 4 3" xfId="13970"/>
    <cellStyle name="Normal 2 2 6 10 4 3 2" xfId="13971"/>
    <cellStyle name="Normal 2 2 6 10 4 4" xfId="13972"/>
    <cellStyle name="Normal 2 2 6 10 5" xfId="13973"/>
    <cellStyle name="Normal 2 2 6 10 5 2" xfId="13974"/>
    <cellStyle name="Normal 2 2 6 10 5 2 2" xfId="13975"/>
    <cellStyle name="Normal 2 2 6 10 5 3" xfId="13976"/>
    <cellStyle name="Normal 2 2 6 10 6" xfId="13977"/>
    <cellStyle name="Normal 2 2 6 10 6 2" xfId="13978"/>
    <cellStyle name="Normal 2 2 6 10 7" xfId="13979"/>
    <cellStyle name="Normal 2 2 6 10 7 2" xfId="13980"/>
    <cellStyle name="Normal 2 2 6 10 8" xfId="13981"/>
    <cellStyle name="Normal 2 2 6 11" xfId="13982"/>
    <cellStyle name="Normal 2 2 6 11 2" xfId="13983"/>
    <cellStyle name="Normal 2 2 6 11 2 2" xfId="13984"/>
    <cellStyle name="Normal 2 2 6 11 2 2 2" xfId="13985"/>
    <cellStyle name="Normal 2 2 6 11 2 2 2 2" xfId="13986"/>
    <cellStyle name="Normal 2 2 6 11 2 2 3" xfId="13987"/>
    <cellStyle name="Normal 2 2 6 11 2 3" xfId="13988"/>
    <cellStyle name="Normal 2 2 6 11 2 3 2" xfId="13989"/>
    <cellStyle name="Normal 2 2 6 11 2 4" xfId="13990"/>
    <cellStyle name="Normal 2 2 6 11 3" xfId="13991"/>
    <cellStyle name="Normal 2 2 6 11 3 2" xfId="13992"/>
    <cellStyle name="Normal 2 2 6 11 3 2 2" xfId="13993"/>
    <cellStyle name="Normal 2 2 6 11 3 2 2 2" xfId="13994"/>
    <cellStyle name="Normal 2 2 6 11 3 2 3" xfId="13995"/>
    <cellStyle name="Normal 2 2 6 11 3 3" xfId="13996"/>
    <cellStyle name="Normal 2 2 6 11 3 3 2" xfId="13997"/>
    <cellStyle name="Normal 2 2 6 11 3 4" xfId="13998"/>
    <cellStyle name="Normal 2 2 6 11 4" xfId="13999"/>
    <cellStyle name="Normal 2 2 6 11 4 2" xfId="14000"/>
    <cellStyle name="Normal 2 2 6 11 4 2 2" xfId="14001"/>
    <cellStyle name="Normal 2 2 6 11 4 2 2 2" xfId="14002"/>
    <cellStyle name="Normal 2 2 6 11 4 2 3" xfId="14003"/>
    <cellStyle name="Normal 2 2 6 11 4 3" xfId="14004"/>
    <cellStyle name="Normal 2 2 6 11 4 3 2" xfId="14005"/>
    <cellStyle name="Normal 2 2 6 11 4 4" xfId="14006"/>
    <cellStyle name="Normal 2 2 6 11 5" xfId="14007"/>
    <cellStyle name="Normal 2 2 6 11 5 2" xfId="14008"/>
    <cellStyle name="Normal 2 2 6 11 5 2 2" xfId="14009"/>
    <cellStyle name="Normal 2 2 6 11 5 3" xfId="14010"/>
    <cellStyle name="Normal 2 2 6 11 6" xfId="14011"/>
    <cellStyle name="Normal 2 2 6 11 6 2" xfId="14012"/>
    <cellStyle name="Normal 2 2 6 11 7" xfId="14013"/>
    <cellStyle name="Normal 2 2 6 11 7 2" xfId="14014"/>
    <cellStyle name="Normal 2 2 6 11 8" xfId="14015"/>
    <cellStyle name="Normal 2 2 6 12" xfId="14016"/>
    <cellStyle name="Normal 2 2 6 12 2" xfId="14017"/>
    <cellStyle name="Normal 2 2 6 12 2 2" xfId="14018"/>
    <cellStyle name="Normal 2 2 6 12 2 2 2" xfId="14019"/>
    <cellStyle name="Normal 2 2 6 12 2 2 2 2" xfId="14020"/>
    <cellStyle name="Normal 2 2 6 12 2 2 3" xfId="14021"/>
    <cellStyle name="Normal 2 2 6 12 2 3" xfId="14022"/>
    <cellStyle name="Normal 2 2 6 12 2 3 2" xfId="14023"/>
    <cellStyle name="Normal 2 2 6 12 2 4" xfId="14024"/>
    <cellStyle name="Normal 2 2 6 12 3" xfId="14025"/>
    <cellStyle name="Normal 2 2 6 12 3 2" xfId="14026"/>
    <cellStyle name="Normal 2 2 6 12 3 2 2" xfId="14027"/>
    <cellStyle name="Normal 2 2 6 12 3 2 2 2" xfId="14028"/>
    <cellStyle name="Normal 2 2 6 12 3 2 3" xfId="14029"/>
    <cellStyle name="Normal 2 2 6 12 3 3" xfId="14030"/>
    <cellStyle name="Normal 2 2 6 12 3 3 2" xfId="14031"/>
    <cellStyle name="Normal 2 2 6 12 3 4" xfId="14032"/>
    <cellStyle name="Normal 2 2 6 12 4" xfId="14033"/>
    <cellStyle name="Normal 2 2 6 12 4 2" xfId="14034"/>
    <cellStyle name="Normal 2 2 6 12 4 2 2" xfId="14035"/>
    <cellStyle name="Normal 2 2 6 12 4 2 2 2" xfId="14036"/>
    <cellStyle name="Normal 2 2 6 12 4 2 3" xfId="14037"/>
    <cellStyle name="Normal 2 2 6 12 4 3" xfId="14038"/>
    <cellStyle name="Normal 2 2 6 12 4 3 2" xfId="14039"/>
    <cellStyle name="Normal 2 2 6 12 4 4" xfId="14040"/>
    <cellStyle name="Normal 2 2 6 12 5" xfId="14041"/>
    <cellStyle name="Normal 2 2 6 12 5 2" xfId="14042"/>
    <cellStyle name="Normal 2 2 6 12 5 2 2" xfId="14043"/>
    <cellStyle name="Normal 2 2 6 12 5 3" xfId="14044"/>
    <cellStyle name="Normal 2 2 6 12 6" xfId="14045"/>
    <cellStyle name="Normal 2 2 6 12 6 2" xfId="14046"/>
    <cellStyle name="Normal 2 2 6 12 7" xfId="14047"/>
    <cellStyle name="Normal 2 2 6 12 7 2" xfId="14048"/>
    <cellStyle name="Normal 2 2 6 12 8" xfId="14049"/>
    <cellStyle name="Normal 2 2 6 13" xfId="14050"/>
    <cellStyle name="Normal 2 2 6 13 2" xfId="14051"/>
    <cellStyle name="Normal 2 2 6 13 2 2" xfId="14052"/>
    <cellStyle name="Normal 2 2 6 13 2 2 2" xfId="14053"/>
    <cellStyle name="Normal 2 2 6 13 2 2 2 2" xfId="14054"/>
    <cellStyle name="Normal 2 2 6 13 2 2 3" xfId="14055"/>
    <cellStyle name="Normal 2 2 6 13 2 3" xfId="14056"/>
    <cellStyle name="Normal 2 2 6 13 2 3 2" xfId="14057"/>
    <cellStyle name="Normal 2 2 6 13 2 4" xfId="14058"/>
    <cellStyle name="Normal 2 2 6 13 3" xfId="14059"/>
    <cellStyle name="Normal 2 2 6 13 3 2" xfId="14060"/>
    <cellStyle name="Normal 2 2 6 13 3 2 2" xfId="14061"/>
    <cellStyle name="Normal 2 2 6 13 3 2 2 2" xfId="14062"/>
    <cellStyle name="Normal 2 2 6 13 3 2 3" xfId="14063"/>
    <cellStyle name="Normal 2 2 6 13 3 3" xfId="14064"/>
    <cellStyle name="Normal 2 2 6 13 3 3 2" xfId="14065"/>
    <cellStyle name="Normal 2 2 6 13 3 4" xfId="14066"/>
    <cellStyle name="Normal 2 2 6 13 4" xfId="14067"/>
    <cellStyle name="Normal 2 2 6 13 4 2" xfId="14068"/>
    <cellStyle name="Normal 2 2 6 13 4 2 2" xfId="14069"/>
    <cellStyle name="Normal 2 2 6 13 4 2 2 2" xfId="14070"/>
    <cellStyle name="Normal 2 2 6 13 4 2 3" xfId="14071"/>
    <cellStyle name="Normal 2 2 6 13 4 3" xfId="14072"/>
    <cellStyle name="Normal 2 2 6 13 4 3 2" xfId="14073"/>
    <cellStyle name="Normal 2 2 6 13 4 4" xfId="14074"/>
    <cellStyle name="Normal 2 2 6 13 5" xfId="14075"/>
    <cellStyle name="Normal 2 2 6 13 5 2" xfId="14076"/>
    <cellStyle name="Normal 2 2 6 13 5 2 2" xfId="14077"/>
    <cellStyle name="Normal 2 2 6 13 5 3" xfId="14078"/>
    <cellStyle name="Normal 2 2 6 13 6" xfId="14079"/>
    <cellStyle name="Normal 2 2 6 13 6 2" xfId="14080"/>
    <cellStyle name="Normal 2 2 6 13 7" xfId="14081"/>
    <cellStyle name="Normal 2 2 6 13 7 2" xfId="14082"/>
    <cellStyle name="Normal 2 2 6 13 8" xfId="14083"/>
    <cellStyle name="Normal 2 2 6 14" xfId="14084"/>
    <cellStyle name="Normal 2 2 6 14 2" xfId="14085"/>
    <cellStyle name="Normal 2 2 6 14 2 2" xfId="14086"/>
    <cellStyle name="Normal 2 2 6 14 2 2 2" xfId="14087"/>
    <cellStyle name="Normal 2 2 6 14 2 2 2 2" xfId="14088"/>
    <cellStyle name="Normal 2 2 6 14 2 2 3" xfId="14089"/>
    <cellStyle name="Normal 2 2 6 14 2 3" xfId="14090"/>
    <cellStyle name="Normal 2 2 6 14 2 3 2" xfId="14091"/>
    <cellStyle name="Normal 2 2 6 14 2 4" xfId="14092"/>
    <cellStyle name="Normal 2 2 6 14 3" xfId="14093"/>
    <cellStyle name="Normal 2 2 6 14 3 2" xfId="14094"/>
    <cellStyle name="Normal 2 2 6 14 3 2 2" xfId="14095"/>
    <cellStyle name="Normal 2 2 6 14 3 2 2 2" xfId="14096"/>
    <cellStyle name="Normal 2 2 6 14 3 2 3" xfId="14097"/>
    <cellStyle name="Normal 2 2 6 14 3 3" xfId="14098"/>
    <cellStyle name="Normal 2 2 6 14 3 3 2" xfId="14099"/>
    <cellStyle name="Normal 2 2 6 14 3 4" xfId="14100"/>
    <cellStyle name="Normal 2 2 6 14 4" xfId="14101"/>
    <cellStyle name="Normal 2 2 6 14 4 2" xfId="14102"/>
    <cellStyle name="Normal 2 2 6 14 4 2 2" xfId="14103"/>
    <cellStyle name="Normal 2 2 6 14 4 2 2 2" xfId="14104"/>
    <cellStyle name="Normal 2 2 6 14 4 2 3" xfId="14105"/>
    <cellStyle name="Normal 2 2 6 14 4 3" xfId="14106"/>
    <cellStyle name="Normal 2 2 6 14 4 3 2" xfId="14107"/>
    <cellStyle name="Normal 2 2 6 14 4 4" xfId="14108"/>
    <cellStyle name="Normal 2 2 6 14 5" xfId="14109"/>
    <cellStyle name="Normal 2 2 6 14 5 2" xfId="14110"/>
    <cellStyle name="Normal 2 2 6 14 5 2 2" xfId="14111"/>
    <cellStyle name="Normal 2 2 6 14 5 3" xfId="14112"/>
    <cellStyle name="Normal 2 2 6 14 6" xfId="14113"/>
    <cellStyle name="Normal 2 2 6 14 6 2" xfId="14114"/>
    <cellStyle name="Normal 2 2 6 14 7" xfId="14115"/>
    <cellStyle name="Normal 2 2 6 14 7 2" xfId="14116"/>
    <cellStyle name="Normal 2 2 6 14 8" xfId="14117"/>
    <cellStyle name="Normal 2 2 6 15" xfId="14118"/>
    <cellStyle name="Normal 2 2 6 15 2" xfId="14119"/>
    <cellStyle name="Normal 2 2 6 15 2 2" xfId="14120"/>
    <cellStyle name="Normal 2 2 6 15 2 2 2" xfId="14121"/>
    <cellStyle name="Normal 2 2 6 15 2 2 2 2" xfId="14122"/>
    <cellStyle name="Normal 2 2 6 15 2 2 3" xfId="14123"/>
    <cellStyle name="Normal 2 2 6 15 2 3" xfId="14124"/>
    <cellStyle name="Normal 2 2 6 15 2 3 2" xfId="14125"/>
    <cellStyle name="Normal 2 2 6 15 2 4" xfId="14126"/>
    <cellStyle name="Normal 2 2 6 15 3" xfId="14127"/>
    <cellStyle name="Normal 2 2 6 15 3 2" xfId="14128"/>
    <cellStyle name="Normal 2 2 6 15 3 2 2" xfId="14129"/>
    <cellStyle name="Normal 2 2 6 15 3 2 2 2" xfId="14130"/>
    <cellStyle name="Normal 2 2 6 15 3 2 3" xfId="14131"/>
    <cellStyle name="Normal 2 2 6 15 3 3" xfId="14132"/>
    <cellStyle name="Normal 2 2 6 15 3 3 2" xfId="14133"/>
    <cellStyle name="Normal 2 2 6 15 3 4" xfId="14134"/>
    <cellStyle name="Normal 2 2 6 15 4" xfId="14135"/>
    <cellStyle name="Normal 2 2 6 15 4 2" xfId="14136"/>
    <cellStyle name="Normal 2 2 6 15 4 2 2" xfId="14137"/>
    <cellStyle name="Normal 2 2 6 15 4 2 2 2" xfId="14138"/>
    <cellStyle name="Normal 2 2 6 15 4 2 3" xfId="14139"/>
    <cellStyle name="Normal 2 2 6 15 4 3" xfId="14140"/>
    <cellStyle name="Normal 2 2 6 15 4 3 2" xfId="14141"/>
    <cellStyle name="Normal 2 2 6 15 4 4" xfId="14142"/>
    <cellStyle name="Normal 2 2 6 15 5" xfId="14143"/>
    <cellStyle name="Normal 2 2 6 15 5 2" xfId="14144"/>
    <cellStyle name="Normal 2 2 6 15 5 2 2" xfId="14145"/>
    <cellStyle name="Normal 2 2 6 15 5 3" xfId="14146"/>
    <cellStyle name="Normal 2 2 6 15 6" xfId="14147"/>
    <cellStyle name="Normal 2 2 6 15 6 2" xfId="14148"/>
    <cellStyle name="Normal 2 2 6 15 7" xfId="14149"/>
    <cellStyle name="Normal 2 2 6 15 7 2" xfId="14150"/>
    <cellStyle name="Normal 2 2 6 15 8" xfId="14151"/>
    <cellStyle name="Normal 2 2 6 16" xfId="14152"/>
    <cellStyle name="Normal 2 2 6 16 2" xfId="14153"/>
    <cellStyle name="Normal 2 2 6 16 2 2" xfId="14154"/>
    <cellStyle name="Normal 2 2 6 16 2 2 2" xfId="14155"/>
    <cellStyle name="Normal 2 2 6 16 2 2 2 2" xfId="14156"/>
    <cellStyle name="Normal 2 2 6 16 2 2 3" xfId="14157"/>
    <cellStyle name="Normal 2 2 6 16 2 3" xfId="14158"/>
    <cellStyle name="Normal 2 2 6 16 2 3 2" xfId="14159"/>
    <cellStyle name="Normal 2 2 6 16 2 4" xfId="14160"/>
    <cellStyle name="Normal 2 2 6 16 3" xfId="14161"/>
    <cellStyle name="Normal 2 2 6 16 3 2" xfId="14162"/>
    <cellStyle name="Normal 2 2 6 16 3 2 2" xfId="14163"/>
    <cellStyle name="Normal 2 2 6 16 3 2 2 2" xfId="14164"/>
    <cellStyle name="Normal 2 2 6 16 3 2 3" xfId="14165"/>
    <cellStyle name="Normal 2 2 6 16 3 3" xfId="14166"/>
    <cellStyle name="Normal 2 2 6 16 3 3 2" xfId="14167"/>
    <cellStyle name="Normal 2 2 6 16 3 4" xfId="14168"/>
    <cellStyle name="Normal 2 2 6 16 4" xfId="14169"/>
    <cellStyle name="Normal 2 2 6 16 4 2" xfId="14170"/>
    <cellStyle name="Normal 2 2 6 16 4 2 2" xfId="14171"/>
    <cellStyle name="Normal 2 2 6 16 4 2 2 2" xfId="14172"/>
    <cellStyle name="Normal 2 2 6 16 4 2 3" xfId="14173"/>
    <cellStyle name="Normal 2 2 6 16 4 3" xfId="14174"/>
    <cellStyle name="Normal 2 2 6 16 4 3 2" xfId="14175"/>
    <cellStyle name="Normal 2 2 6 16 4 4" xfId="14176"/>
    <cellStyle name="Normal 2 2 6 16 5" xfId="14177"/>
    <cellStyle name="Normal 2 2 6 16 5 2" xfId="14178"/>
    <cellStyle name="Normal 2 2 6 16 5 2 2" xfId="14179"/>
    <cellStyle name="Normal 2 2 6 16 5 3" xfId="14180"/>
    <cellStyle name="Normal 2 2 6 16 6" xfId="14181"/>
    <cellStyle name="Normal 2 2 6 16 6 2" xfId="14182"/>
    <cellStyle name="Normal 2 2 6 16 7" xfId="14183"/>
    <cellStyle name="Normal 2 2 6 16 7 2" xfId="14184"/>
    <cellStyle name="Normal 2 2 6 16 8" xfId="14185"/>
    <cellStyle name="Normal 2 2 6 17" xfId="14186"/>
    <cellStyle name="Normal 2 2 6 17 2" xfId="14187"/>
    <cellStyle name="Normal 2 2 6 17 2 2" xfId="14188"/>
    <cellStyle name="Normal 2 2 6 17 2 2 2" xfId="14189"/>
    <cellStyle name="Normal 2 2 6 17 2 2 2 2" xfId="14190"/>
    <cellStyle name="Normal 2 2 6 17 2 2 3" xfId="14191"/>
    <cellStyle name="Normal 2 2 6 17 2 3" xfId="14192"/>
    <cellStyle name="Normal 2 2 6 17 2 3 2" xfId="14193"/>
    <cellStyle name="Normal 2 2 6 17 2 4" xfId="14194"/>
    <cellStyle name="Normal 2 2 6 17 3" xfId="14195"/>
    <cellStyle name="Normal 2 2 6 17 3 2" xfId="14196"/>
    <cellStyle name="Normal 2 2 6 17 3 2 2" xfId="14197"/>
    <cellStyle name="Normal 2 2 6 17 3 2 2 2" xfId="14198"/>
    <cellStyle name="Normal 2 2 6 17 3 2 3" xfId="14199"/>
    <cellStyle name="Normal 2 2 6 17 3 3" xfId="14200"/>
    <cellStyle name="Normal 2 2 6 17 3 3 2" xfId="14201"/>
    <cellStyle name="Normal 2 2 6 17 3 4" xfId="14202"/>
    <cellStyle name="Normal 2 2 6 17 4" xfId="14203"/>
    <cellStyle name="Normal 2 2 6 17 4 2" xfId="14204"/>
    <cellStyle name="Normal 2 2 6 17 4 2 2" xfId="14205"/>
    <cellStyle name="Normal 2 2 6 17 4 2 2 2" xfId="14206"/>
    <cellStyle name="Normal 2 2 6 17 4 2 3" xfId="14207"/>
    <cellStyle name="Normal 2 2 6 17 4 3" xfId="14208"/>
    <cellStyle name="Normal 2 2 6 17 4 3 2" xfId="14209"/>
    <cellStyle name="Normal 2 2 6 17 4 4" xfId="14210"/>
    <cellStyle name="Normal 2 2 6 17 5" xfId="14211"/>
    <cellStyle name="Normal 2 2 6 17 5 2" xfId="14212"/>
    <cellStyle name="Normal 2 2 6 17 5 2 2" xfId="14213"/>
    <cellStyle name="Normal 2 2 6 17 5 3" xfId="14214"/>
    <cellStyle name="Normal 2 2 6 17 6" xfId="14215"/>
    <cellStyle name="Normal 2 2 6 17 6 2" xfId="14216"/>
    <cellStyle name="Normal 2 2 6 17 7" xfId="14217"/>
    <cellStyle name="Normal 2 2 6 17 7 2" xfId="14218"/>
    <cellStyle name="Normal 2 2 6 17 8" xfId="14219"/>
    <cellStyle name="Normal 2 2 6 18" xfId="14220"/>
    <cellStyle name="Normal 2 2 6 18 2" xfId="14221"/>
    <cellStyle name="Normal 2 2 6 18 2 2" xfId="14222"/>
    <cellStyle name="Normal 2 2 6 18 2 2 2" xfId="14223"/>
    <cellStyle name="Normal 2 2 6 18 2 2 2 2" xfId="14224"/>
    <cellStyle name="Normal 2 2 6 18 2 2 3" xfId="14225"/>
    <cellStyle name="Normal 2 2 6 18 2 3" xfId="14226"/>
    <cellStyle name="Normal 2 2 6 18 2 3 2" xfId="14227"/>
    <cellStyle name="Normal 2 2 6 18 2 4" xfId="14228"/>
    <cellStyle name="Normal 2 2 6 18 3" xfId="14229"/>
    <cellStyle name="Normal 2 2 6 18 3 2" xfId="14230"/>
    <cellStyle name="Normal 2 2 6 18 3 2 2" xfId="14231"/>
    <cellStyle name="Normal 2 2 6 18 3 2 2 2" xfId="14232"/>
    <cellStyle name="Normal 2 2 6 18 3 2 3" xfId="14233"/>
    <cellStyle name="Normal 2 2 6 18 3 3" xfId="14234"/>
    <cellStyle name="Normal 2 2 6 18 3 3 2" xfId="14235"/>
    <cellStyle name="Normal 2 2 6 18 3 4" xfId="14236"/>
    <cellStyle name="Normal 2 2 6 18 4" xfId="14237"/>
    <cellStyle name="Normal 2 2 6 18 4 2" xfId="14238"/>
    <cellStyle name="Normal 2 2 6 18 4 2 2" xfId="14239"/>
    <cellStyle name="Normal 2 2 6 18 4 2 2 2" xfId="14240"/>
    <cellStyle name="Normal 2 2 6 18 4 2 3" xfId="14241"/>
    <cellStyle name="Normal 2 2 6 18 4 3" xfId="14242"/>
    <cellStyle name="Normal 2 2 6 18 4 3 2" xfId="14243"/>
    <cellStyle name="Normal 2 2 6 18 4 4" xfId="14244"/>
    <cellStyle name="Normal 2 2 6 18 5" xfId="14245"/>
    <cellStyle name="Normal 2 2 6 18 5 2" xfId="14246"/>
    <cellStyle name="Normal 2 2 6 18 5 2 2" xfId="14247"/>
    <cellStyle name="Normal 2 2 6 18 5 3" xfId="14248"/>
    <cellStyle name="Normal 2 2 6 18 6" xfId="14249"/>
    <cellStyle name="Normal 2 2 6 18 6 2" xfId="14250"/>
    <cellStyle name="Normal 2 2 6 18 7" xfId="14251"/>
    <cellStyle name="Normal 2 2 6 18 7 2" xfId="14252"/>
    <cellStyle name="Normal 2 2 6 18 8" xfId="14253"/>
    <cellStyle name="Normal 2 2 6 19" xfId="14254"/>
    <cellStyle name="Normal 2 2 6 19 2" xfId="14255"/>
    <cellStyle name="Normal 2 2 6 19 2 2" xfId="14256"/>
    <cellStyle name="Normal 2 2 6 19 2 2 2" xfId="14257"/>
    <cellStyle name="Normal 2 2 6 19 2 2 2 2" xfId="14258"/>
    <cellStyle name="Normal 2 2 6 19 2 2 3" xfId="14259"/>
    <cellStyle name="Normal 2 2 6 19 2 3" xfId="14260"/>
    <cellStyle name="Normal 2 2 6 19 2 3 2" xfId="14261"/>
    <cellStyle name="Normal 2 2 6 19 2 4" xfId="14262"/>
    <cellStyle name="Normal 2 2 6 19 3" xfId="14263"/>
    <cellStyle name="Normal 2 2 6 19 3 2" xfId="14264"/>
    <cellStyle name="Normal 2 2 6 19 3 2 2" xfId="14265"/>
    <cellStyle name="Normal 2 2 6 19 3 2 2 2" xfId="14266"/>
    <cellStyle name="Normal 2 2 6 19 3 2 3" xfId="14267"/>
    <cellStyle name="Normal 2 2 6 19 3 3" xfId="14268"/>
    <cellStyle name="Normal 2 2 6 19 3 3 2" xfId="14269"/>
    <cellStyle name="Normal 2 2 6 19 3 4" xfId="14270"/>
    <cellStyle name="Normal 2 2 6 19 4" xfId="14271"/>
    <cellStyle name="Normal 2 2 6 19 4 2" xfId="14272"/>
    <cellStyle name="Normal 2 2 6 19 4 2 2" xfId="14273"/>
    <cellStyle name="Normal 2 2 6 19 4 2 2 2" xfId="14274"/>
    <cellStyle name="Normal 2 2 6 19 4 2 3" xfId="14275"/>
    <cellStyle name="Normal 2 2 6 19 4 3" xfId="14276"/>
    <cellStyle name="Normal 2 2 6 19 4 3 2" xfId="14277"/>
    <cellStyle name="Normal 2 2 6 19 4 4" xfId="14278"/>
    <cellStyle name="Normal 2 2 6 19 5" xfId="14279"/>
    <cellStyle name="Normal 2 2 6 19 5 2" xfId="14280"/>
    <cellStyle name="Normal 2 2 6 19 5 2 2" xfId="14281"/>
    <cellStyle name="Normal 2 2 6 19 5 3" xfId="14282"/>
    <cellStyle name="Normal 2 2 6 19 6" xfId="14283"/>
    <cellStyle name="Normal 2 2 6 19 6 2" xfId="14284"/>
    <cellStyle name="Normal 2 2 6 19 7" xfId="14285"/>
    <cellStyle name="Normal 2 2 6 19 7 2" xfId="14286"/>
    <cellStyle name="Normal 2 2 6 19 8" xfId="14287"/>
    <cellStyle name="Normal 2 2 6 2" xfId="14288"/>
    <cellStyle name="Normal 2 2 6 2 2" xfId="14289"/>
    <cellStyle name="Normal 2 2 6 2 2 2" xfId="14290"/>
    <cellStyle name="Normal 2 2 6 2 2 2 2" xfId="14291"/>
    <cellStyle name="Normal 2 2 6 2 2 2 2 2" xfId="14292"/>
    <cellStyle name="Normal 2 2 6 2 2 2 3" xfId="14293"/>
    <cellStyle name="Normal 2 2 6 2 2 3" xfId="14294"/>
    <cellStyle name="Normal 2 2 6 2 2 3 2" xfId="14295"/>
    <cellStyle name="Normal 2 2 6 2 2 4" xfId="14296"/>
    <cellStyle name="Normal 2 2 6 2 3" xfId="14297"/>
    <cellStyle name="Normal 2 2 6 2 3 2" xfId="14298"/>
    <cellStyle name="Normal 2 2 6 2 3 2 2" xfId="14299"/>
    <cellStyle name="Normal 2 2 6 2 3 2 2 2" xfId="14300"/>
    <cellStyle name="Normal 2 2 6 2 3 2 3" xfId="14301"/>
    <cellStyle name="Normal 2 2 6 2 3 3" xfId="14302"/>
    <cellStyle name="Normal 2 2 6 2 3 3 2" xfId="14303"/>
    <cellStyle name="Normal 2 2 6 2 3 4" xfId="14304"/>
    <cellStyle name="Normal 2 2 6 2 4" xfId="14305"/>
    <cellStyle name="Normal 2 2 6 2 4 2" xfId="14306"/>
    <cellStyle name="Normal 2 2 6 2 4 2 2" xfId="14307"/>
    <cellStyle name="Normal 2 2 6 2 4 2 2 2" xfId="14308"/>
    <cellStyle name="Normal 2 2 6 2 4 2 3" xfId="14309"/>
    <cellStyle name="Normal 2 2 6 2 4 3" xfId="14310"/>
    <cellStyle name="Normal 2 2 6 2 4 3 2" xfId="14311"/>
    <cellStyle name="Normal 2 2 6 2 4 4" xfId="14312"/>
    <cellStyle name="Normal 2 2 6 2 5" xfId="14313"/>
    <cellStyle name="Normal 2 2 6 2 5 2" xfId="14314"/>
    <cellStyle name="Normal 2 2 6 2 5 2 2" xfId="14315"/>
    <cellStyle name="Normal 2 2 6 2 5 3" xfId="14316"/>
    <cellStyle name="Normal 2 2 6 2 6" xfId="14317"/>
    <cellStyle name="Normal 2 2 6 2 6 2" xfId="14318"/>
    <cellStyle name="Normal 2 2 6 2 7" xfId="14319"/>
    <cellStyle name="Normal 2 2 6 2 7 2" xfId="14320"/>
    <cellStyle name="Normal 2 2 6 2 8" xfId="14321"/>
    <cellStyle name="Normal 2 2 6 20" xfId="14322"/>
    <cellStyle name="Normal 2 2 6 20 2" xfId="14323"/>
    <cellStyle name="Normal 2 2 6 20 2 2" xfId="14324"/>
    <cellStyle name="Normal 2 2 6 20 2 2 2" xfId="14325"/>
    <cellStyle name="Normal 2 2 6 20 2 2 2 2" xfId="14326"/>
    <cellStyle name="Normal 2 2 6 20 2 2 3" xfId="14327"/>
    <cellStyle name="Normal 2 2 6 20 2 3" xfId="14328"/>
    <cellStyle name="Normal 2 2 6 20 2 3 2" xfId="14329"/>
    <cellStyle name="Normal 2 2 6 20 2 4" xfId="14330"/>
    <cellStyle name="Normal 2 2 6 20 3" xfId="14331"/>
    <cellStyle name="Normal 2 2 6 20 3 2" xfId="14332"/>
    <cellStyle name="Normal 2 2 6 20 3 2 2" xfId="14333"/>
    <cellStyle name="Normal 2 2 6 20 3 2 2 2" xfId="14334"/>
    <cellStyle name="Normal 2 2 6 20 3 2 3" xfId="14335"/>
    <cellStyle name="Normal 2 2 6 20 3 3" xfId="14336"/>
    <cellStyle name="Normal 2 2 6 20 3 3 2" xfId="14337"/>
    <cellStyle name="Normal 2 2 6 20 3 4" xfId="14338"/>
    <cellStyle name="Normal 2 2 6 20 4" xfId="14339"/>
    <cellStyle name="Normal 2 2 6 20 4 2" xfId="14340"/>
    <cellStyle name="Normal 2 2 6 20 4 2 2" xfId="14341"/>
    <cellStyle name="Normal 2 2 6 20 4 2 2 2" xfId="14342"/>
    <cellStyle name="Normal 2 2 6 20 4 2 3" xfId="14343"/>
    <cellStyle name="Normal 2 2 6 20 4 3" xfId="14344"/>
    <cellStyle name="Normal 2 2 6 20 4 3 2" xfId="14345"/>
    <cellStyle name="Normal 2 2 6 20 4 4" xfId="14346"/>
    <cellStyle name="Normal 2 2 6 20 5" xfId="14347"/>
    <cellStyle name="Normal 2 2 6 20 5 2" xfId="14348"/>
    <cellStyle name="Normal 2 2 6 20 5 2 2" xfId="14349"/>
    <cellStyle name="Normal 2 2 6 20 5 3" xfId="14350"/>
    <cellStyle name="Normal 2 2 6 20 6" xfId="14351"/>
    <cellStyle name="Normal 2 2 6 20 6 2" xfId="14352"/>
    <cellStyle name="Normal 2 2 6 20 7" xfId="14353"/>
    <cellStyle name="Normal 2 2 6 20 7 2" xfId="14354"/>
    <cellStyle name="Normal 2 2 6 20 8" xfId="14355"/>
    <cellStyle name="Normal 2 2 6 21" xfId="14356"/>
    <cellStyle name="Normal 2 2 6 21 2" xfId="14357"/>
    <cellStyle name="Normal 2 2 6 21 2 2" xfId="14358"/>
    <cellStyle name="Normal 2 2 6 21 2 2 2" xfId="14359"/>
    <cellStyle name="Normal 2 2 6 21 2 2 2 2" xfId="14360"/>
    <cellStyle name="Normal 2 2 6 21 2 2 3" xfId="14361"/>
    <cellStyle name="Normal 2 2 6 21 2 3" xfId="14362"/>
    <cellStyle name="Normal 2 2 6 21 2 3 2" xfId="14363"/>
    <cellStyle name="Normal 2 2 6 21 2 4" xfId="14364"/>
    <cellStyle name="Normal 2 2 6 21 3" xfId="14365"/>
    <cellStyle name="Normal 2 2 6 21 3 2" xfId="14366"/>
    <cellStyle name="Normal 2 2 6 21 3 2 2" xfId="14367"/>
    <cellStyle name="Normal 2 2 6 21 3 2 2 2" xfId="14368"/>
    <cellStyle name="Normal 2 2 6 21 3 2 3" xfId="14369"/>
    <cellStyle name="Normal 2 2 6 21 3 3" xfId="14370"/>
    <cellStyle name="Normal 2 2 6 21 3 3 2" xfId="14371"/>
    <cellStyle name="Normal 2 2 6 21 3 4" xfId="14372"/>
    <cellStyle name="Normal 2 2 6 21 4" xfId="14373"/>
    <cellStyle name="Normal 2 2 6 21 4 2" xfId="14374"/>
    <cellStyle name="Normal 2 2 6 21 4 2 2" xfId="14375"/>
    <cellStyle name="Normal 2 2 6 21 4 2 2 2" xfId="14376"/>
    <cellStyle name="Normal 2 2 6 21 4 2 3" xfId="14377"/>
    <cellStyle name="Normal 2 2 6 21 4 3" xfId="14378"/>
    <cellStyle name="Normal 2 2 6 21 4 3 2" xfId="14379"/>
    <cellStyle name="Normal 2 2 6 21 4 4" xfId="14380"/>
    <cellStyle name="Normal 2 2 6 21 5" xfId="14381"/>
    <cellStyle name="Normal 2 2 6 21 5 2" xfId="14382"/>
    <cellStyle name="Normal 2 2 6 21 5 2 2" xfId="14383"/>
    <cellStyle name="Normal 2 2 6 21 5 3" xfId="14384"/>
    <cellStyle name="Normal 2 2 6 21 6" xfId="14385"/>
    <cellStyle name="Normal 2 2 6 21 6 2" xfId="14386"/>
    <cellStyle name="Normal 2 2 6 21 7" xfId="14387"/>
    <cellStyle name="Normal 2 2 6 21 7 2" xfId="14388"/>
    <cellStyle name="Normal 2 2 6 21 8" xfId="14389"/>
    <cellStyle name="Normal 2 2 6 22" xfId="14390"/>
    <cellStyle name="Normal 2 2 6 22 2" xfId="14391"/>
    <cellStyle name="Normal 2 2 6 22 2 2" xfId="14392"/>
    <cellStyle name="Normal 2 2 6 22 2 2 2" xfId="14393"/>
    <cellStyle name="Normal 2 2 6 22 2 2 2 2" xfId="14394"/>
    <cellStyle name="Normal 2 2 6 22 2 2 3" xfId="14395"/>
    <cellStyle name="Normal 2 2 6 22 2 3" xfId="14396"/>
    <cellStyle name="Normal 2 2 6 22 2 3 2" xfId="14397"/>
    <cellStyle name="Normal 2 2 6 22 2 4" xfId="14398"/>
    <cellStyle name="Normal 2 2 6 22 3" xfId="14399"/>
    <cellStyle name="Normal 2 2 6 22 3 2" xfId="14400"/>
    <cellStyle name="Normal 2 2 6 22 3 2 2" xfId="14401"/>
    <cellStyle name="Normal 2 2 6 22 3 2 2 2" xfId="14402"/>
    <cellStyle name="Normal 2 2 6 22 3 2 3" xfId="14403"/>
    <cellStyle name="Normal 2 2 6 22 3 3" xfId="14404"/>
    <cellStyle name="Normal 2 2 6 22 3 3 2" xfId="14405"/>
    <cellStyle name="Normal 2 2 6 22 3 4" xfId="14406"/>
    <cellStyle name="Normal 2 2 6 22 4" xfId="14407"/>
    <cellStyle name="Normal 2 2 6 22 4 2" xfId="14408"/>
    <cellStyle name="Normal 2 2 6 22 4 2 2" xfId="14409"/>
    <cellStyle name="Normal 2 2 6 22 4 2 2 2" xfId="14410"/>
    <cellStyle name="Normal 2 2 6 22 4 2 3" xfId="14411"/>
    <cellStyle name="Normal 2 2 6 22 4 3" xfId="14412"/>
    <cellStyle name="Normal 2 2 6 22 4 3 2" xfId="14413"/>
    <cellStyle name="Normal 2 2 6 22 4 4" xfId="14414"/>
    <cellStyle name="Normal 2 2 6 22 5" xfId="14415"/>
    <cellStyle name="Normal 2 2 6 22 5 2" xfId="14416"/>
    <cellStyle name="Normal 2 2 6 22 5 2 2" xfId="14417"/>
    <cellStyle name="Normal 2 2 6 22 5 3" xfId="14418"/>
    <cellStyle name="Normal 2 2 6 22 6" xfId="14419"/>
    <cellStyle name="Normal 2 2 6 22 6 2" xfId="14420"/>
    <cellStyle name="Normal 2 2 6 22 7" xfId="14421"/>
    <cellStyle name="Normal 2 2 6 22 7 2" xfId="14422"/>
    <cellStyle name="Normal 2 2 6 22 8" xfId="14423"/>
    <cellStyle name="Normal 2 2 6 23" xfId="14424"/>
    <cellStyle name="Normal 2 2 6 23 2" xfId="14425"/>
    <cellStyle name="Normal 2 2 6 23 2 2" xfId="14426"/>
    <cellStyle name="Normal 2 2 6 23 2 2 2" xfId="14427"/>
    <cellStyle name="Normal 2 2 6 23 2 2 2 2" xfId="14428"/>
    <cellStyle name="Normal 2 2 6 23 2 2 3" xfId="14429"/>
    <cellStyle name="Normal 2 2 6 23 2 3" xfId="14430"/>
    <cellStyle name="Normal 2 2 6 23 2 3 2" xfId="14431"/>
    <cellStyle name="Normal 2 2 6 23 2 4" xfId="14432"/>
    <cellStyle name="Normal 2 2 6 23 3" xfId="14433"/>
    <cellStyle name="Normal 2 2 6 23 3 2" xfId="14434"/>
    <cellStyle name="Normal 2 2 6 23 3 2 2" xfId="14435"/>
    <cellStyle name="Normal 2 2 6 23 3 2 2 2" xfId="14436"/>
    <cellStyle name="Normal 2 2 6 23 3 2 3" xfId="14437"/>
    <cellStyle name="Normal 2 2 6 23 3 3" xfId="14438"/>
    <cellStyle name="Normal 2 2 6 23 3 3 2" xfId="14439"/>
    <cellStyle name="Normal 2 2 6 23 3 4" xfId="14440"/>
    <cellStyle name="Normal 2 2 6 23 4" xfId="14441"/>
    <cellStyle name="Normal 2 2 6 23 4 2" xfId="14442"/>
    <cellStyle name="Normal 2 2 6 23 4 2 2" xfId="14443"/>
    <cellStyle name="Normal 2 2 6 23 4 2 2 2" xfId="14444"/>
    <cellStyle name="Normal 2 2 6 23 4 2 3" xfId="14445"/>
    <cellStyle name="Normal 2 2 6 23 4 3" xfId="14446"/>
    <cellStyle name="Normal 2 2 6 23 4 3 2" xfId="14447"/>
    <cellStyle name="Normal 2 2 6 23 4 4" xfId="14448"/>
    <cellStyle name="Normal 2 2 6 23 5" xfId="14449"/>
    <cellStyle name="Normal 2 2 6 23 5 2" xfId="14450"/>
    <cellStyle name="Normal 2 2 6 23 5 2 2" xfId="14451"/>
    <cellStyle name="Normal 2 2 6 23 5 3" xfId="14452"/>
    <cellStyle name="Normal 2 2 6 23 6" xfId="14453"/>
    <cellStyle name="Normal 2 2 6 23 6 2" xfId="14454"/>
    <cellStyle name="Normal 2 2 6 23 7" xfId="14455"/>
    <cellStyle name="Normal 2 2 6 23 7 2" xfId="14456"/>
    <cellStyle name="Normal 2 2 6 23 8" xfId="14457"/>
    <cellStyle name="Normal 2 2 6 24" xfId="14458"/>
    <cellStyle name="Normal 2 2 6 24 2" xfId="14459"/>
    <cellStyle name="Normal 2 2 6 24 2 2" xfId="14460"/>
    <cellStyle name="Normal 2 2 6 24 2 2 2" xfId="14461"/>
    <cellStyle name="Normal 2 2 6 24 2 2 2 2" xfId="14462"/>
    <cellStyle name="Normal 2 2 6 24 2 2 3" xfId="14463"/>
    <cellStyle name="Normal 2 2 6 24 2 3" xfId="14464"/>
    <cellStyle name="Normal 2 2 6 24 2 3 2" xfId="14465"/>
    <cellStyle name="Normal 2 2 6 24 2 4" xfId="14466"/>
    <cellStyle name="Normal 2 2 6 24 3" xfId="14467"/>
    <cellStyle name="Normal 2 2 6 24 3 2" xfId="14468"/>
    <cellStyle name="Normal 2 2 6 24 3 2 2" xfId="14469"/>
    <cellStyle name="Normal 2 2 6 24 3 2 2 2" xfId="14470"/>
    <cellStyle name="Normal 2 2 6 24 3 2 3" xfId="14471"/>
    <cellStyle name="Normal 2 2 6 24 3 3" xfId="14472"/>
    <cellStyle name="Normal 2 2 6 24 3 3 2" xfId="14473"/>
    <cellStyle name="Normal 2 2 6 24 3 4" xfId="14474"/>
    <cellStyle name="Normal 2 2 6 24 4" xfId="14475"/>
    <cellStyle name="Normal 2 2 6 24 4 2" xfId="14476"/>
    <cellStyle name="Normal 2 2 6 24 4 2 2" xfId="14477"/>
    <cellStyle name="Normal 2 2 6 24 4 2 2 2" xfId="14478"/>
    <cellStyle name="Normal 2 2 6 24 4 2 3" xfId="14479"/>
    <cellStyle name="Normal 2 2 6 24 4 3" xfId="14480"/>
    <cellStyle name="Normal 2 2 6 24 4 3 2" xfId="14481"/>
    <cellStyle name="Normal 2 2 6 24 4 4" xfId="14482"/>
    <cellStyle name="Normal 2 2 6 24 5" xfId="14483"/>
    <cellStyle name="Normal 2 2 6 24 5 2" xfId="14484"/>
    <cellStyle name="Normal 2 2 6 24 5 2 2" xfId="14485"/>
    <cellStyle name="Normal 2 2 6 24 5 3" xfId="14486"/>
    <cellStyle name="Normal 2 2 6 24 6" xfId="14487"/>
    <cellStyle name="Normal 2 2 6 24 6 2" xfId="14488"/>
    <cellStyle name="Normal 2 2 6 24 7" xfId="14489"/>
    <cellStyle name="Normal 2 2 6 24 7 2" xfId="14490"/>
    <cellStyle name="Normal 2 2 6 24 8" xfId="14491"/>
    <cellStyle name="Normal 2 2 6 25" xfId="14492"/>
    <cellStyle name="Normal 2 2 6 25 2" xfId="14493"/>
    <cellStyle name="Normal 2 2 6 25 2 2" xfId="14494"/>
    <cellStyle name="Normal 2 2 6 25 2 2 2" xfId="14495"/>
    <cellStyle name="Normal 2 2 6 25 2 2 2 2" xfId="14496"/>
    <cellStyle name="Normal 2 2 6 25 2 2 3" xfId="14497"/>
    <cellStyle name="Normal 2 2 6 25 2 3" xfId="14498"/>
    <cellStyle name="Normal 2 2 6 25 2 3 2" xfId="14499"/>
    <cellStyle name="Normal 2 2 6 25 2 4" xfId="14500"/>
    <cellStyle name="Normal 2 2 6 25 3" xfId="14501"/>
    <cellStyle name="Normal 2 2 6 25 3 2" xfId="14502"/>
    <cellStyle name="Normal 2 2 6 25 3 2 2" xfId="14503"/>
    <cellStyle name="Normal 2 2 6 25 3 2 2 2" xfId="14504"/>
    <cellStyle name="Normal 2 2 6 25 3 2 3" xfId="14505"/>
    <cellStyle name="Normal 2 2 6 25 3 3" xfId="14506"/>
    <cellStyle name="Normal 2 2 6 25 3 3 2" xfId="14507"/>
    <cellStyle name="Normal 2 2 6 25 3 4" xfId="14508"/>
    <cellStyle name="Normal 2 2 6 25 4" xfId="14509"/>
    <cellStyle name="Normal 2 2 6 25 4 2" xfId="14510"/>
    <cellStyle name="Normal 2 2 6 25 4 2 2" xfId="14511"/>
    <cellStyle name="Normal 2 2 6 25 4 2 2 2" xfId="14512"/>
    <cellStyle name="Normal 2 2 6 25 4 2 3" xfId="14513"/>
    <cellStyle name="Normal 2 2 6 25 4 3" xfId="14514"/>
    <cellStyle name="Normal 2 2 6 25 4 3 2" xfId="14515"/>
    <cellStyle name="Normal 2 2 6 25 4 4" xfId="14516"/>
    <cellStyle name="Normal 2 2 6 25 5" xfId="14517"/>
    <cellStyle name="Normal 2 2 6 25 5 2" xfId="14518"/>
    <cellStyle name="Normal 2 2 6 25 5 2 2" xfId="14519"/>
    <cellStyle name="Normal 2 2 6 25 5 3" xfId="14520"/>
    <cellStyle name="Normal 2 2 6 25 6" xfId="14521"/>
    <cellStyle name="Normal 2 2 6 25 6 2" xfId="14522"/>
    <cellStyle name="Normal 2 2 6 25 7" xfId="14523"/>
    <cellStyle name="Normal 2 2 6 25 7 2" xfId="14524"/>
    <cellStyle name="Normal 2 2 6 25 8" xfId="14525"/>
    <cellStyle name="Normal 2 2 6 26" xfId="14526"/>
    <cellStyle name="Normal 2 2 6 26 2" xfId="14527"/>
    <cellStyle name="Normal 2 2 6 26 2 2" xfId="14528"/>
    <cellStyle name="Normal 2 2 6 26 2 2 2" xfId="14529"/>
    <cellStyle name="Normal 2 2 6 26 2 2 2 2" xfId="14530"/>
    <cellStyle name="Normal 2 2 6 26 2 2 3" xfId="14531"/>
    <cellStyle name="Normal 2 2 6 26 2 3" xfId="14532"/>
    <cellStyle name="Normal 2 2 6 26 2 3 2" xfId="14533"/>
    <cellStyle name="Normal 2 2 6 26 2 4" xfId="14534"/>
    <cellStyle name="Normal 2 2 6 26 3" xfId="14535"/>
    <cellStyle name="Normal 2 2 6 26 3 2" xfId="14536"/>
    <cellStyle name="Normal 2 2 6 26 3 2 2" xfId="14537"/>
    <cellStyle name="Normal 2 2 6 26 3 2 2 2" xfId="14538"/>
    <cellStyle name="Normal 2 2 6 26 3 2 3" xfId="14539"/>
    <cellStyle name="Normal 2 2 6 26 3 3" xfId="14540"/>
    <cellStyle name="Normal 2 2 6 26 3 3 2" xfId="14541"/>
    <cellStyle name="Normal 2 2 6 26 3 4" xfId="14542"/>
    <cellStyle name="Normal 2 2 6 26 4" xfId="14543"/>
    <cellStyle name="Normal 2 2 6 26 4 2" xfId="14544"/>
    <cellStyle name="Normal 2 2 6 26 4 2 2" xfId="14545"/>
    <cellStyle name="Normal 2 2 6 26 4 2 2 2" xfId="14546"/>
    <cellStyle name="Normal 2 2 6 26 4 2 3" xfId="14547"/>
    <cellStyle name="Normal 2 2 6 26 4 3" xfId="14548"/>
    <cellStyle name="Normal 2 2 6 26 4 3 2" xfId="14549"/>
    <cellStyle name="Normal 2 2 6 26 4 4" xfId="14550"/>
    <cellStyle name="Normal 2 2 6 26 5" xfId="14551"/>
    <cellStyle name="Normal 2 2 6 26 5 2" xfId="14552"/>
    <cellStyle name="Normal 2 2 6 26 5 2 2" xfId="14553"/>
    <cellStyle name="Normal 2 2 6 26 5 3" xfId="14554"/>
    <cellStyle name="Normal 2 2 6 26 6" xfId="14555"/>
    <cellStyle name="Normal 2 2 6 26 6 2" xfId="14556"/>
    <cellStyle name="Normal 2 2 6 26 7" xfId="14557"/>
    <cellStyle name="Normal 2 2 6 26 7 2" xfId="14558"/>
    <cellStyle name="Normal 2 2 6 26 8" xfId="14559"/>
    <cellStyle name="Normal 2 2 6 27" xfId="14560"/>
    <cellStyle name="Normal 2 2 6 27 2" xfId="14561"/>
    <cellStyle name="Normal 2 2 6 27 2 2" xfId="14562"/>
    <cellStyle name="Normal 2 2 6 27 2 2 2" xfId="14563"/>
    <cellStyle name="Normal 2 2 6 27 2 2 2 2" xfId="14564"/>
    <cellStyle name="Normal 2 2 6 27 2 2 3" xfId="14565"/>
    <cellStyle name="Normal 2 2 6 27 2 3" xfId="14566"/>
    <cellStyle name="Normal 2 2 6 27 2 3 2" xfId="14567"/>
    <cellStyle name="Normal 2 2 6 27 2 4" xfId="14568"/>
    <cellStyle name="Normal 2 2 6 27 3" xfId="14569"/>
    <cellStyle name="Normal 2 2 6 27 3 2" xfId="14570"/>
    <cellStyle name="Normal 2 2 6 27 3 2 2" xfId="14571"/>
    <cellStyle name="Normal 2 2 6 27 3 2 2 2" xfId="14572"/>
    <cellStyle name="Normal 2 2 6 27 3 2 3" xfId="14573"/>
    <cellStyle name="Normal 2 2 6 27 3 3" xfId="14574"/>
    <cellStyle name="Normal 2 2 6 27 3 3 2" xfId="14575"/>
    <cellStyle name="Normal 2 2 6 27 3 4" xfId="14576"/>
    <cellStyle name="Normal 2 2 6 27 4" xfId="14577"/>
    <cellStyle name="Normal 2 2 6 27 4 2" xfId="14578"/>
    <cellStyle name="Normal 2 2 6 27 4 2 2" xfId="14579"/>
    <cellStyle name="Normal 2 2 6 27 4 2 2 2" xfId="14580"/>
    <cellStyle name="Normal 2 2 6 27 4 2 3" xfId="14581"/>
    <cellStyle name="Normal 2 2 6 27 4 3" xfId="14582"/>
    <cellStyle name="Normal 2 2 6 27 4 3 2" xfId="14583"/>
    <cellStyle name="Normal 2 2 6 27 4 4" xfId="14584"/>
    <cellStyle name="Normal 2 2 6 27 5" xfId="14585"/>
    <cellStyle name="Normal 2 2 6 27 5 2" xfId="14586"/>
    <cellStyle name="Normal 2 2 6 27 5 2 2" xfId="14587"/>
    <cellStyle name="Normal 2 2 6 27 5 3" xfId="14588"/>
    <cellStyle name="Normal 2 2 6 27 6" xfId="14589"/>
    <cellStyle name="Normal 2 2 6 27 6 2" xfId="14590"/>
    <cellStyle name="Normal 2 2 6 27 7" xfId="14591"/>
    <cellStyle name="Normal 2 2 6 27 7 2" xfId="14592"/>
    <cellStyle name="Normal 2 2 6 27 8" xfId="14593"/>
    <cellStyle name="Normal 2 2 6 28" xfId="14594"/>
    <cellStyle name="Normal 2 2 6 28 2" xfId="14595"/>
    <cellStyle name="Normal 2 2 6 28 2 2" xfId="14596"/>
    <cellStyle name="Normal 2 2 6 28 2 2 2" xfId="14597"/>
    <cellStyle name="Normal 2 2 6 28 2 2 2 2" xfId="14598"/>
    <cellStyle name="Normal 2 2 6 28 2 2 3" xfId="14599"/>
    <cellStyle name="Normal 2 2 6 28 2 3" xfId="14600"/>
    <cellStyle name="Normal 2 2 6 28 2 3 2" xfId="14601"/>
    <cellStyle name="Normal 2 2 6 28 2 4" xfId="14602"/>
    <cellStyle name="Normal 2 2 6 28 3" xfId="14603"/>
    <cellStyle name="Normal 2 2 6 28 3 2" xfId="14604"/>
    <cellStyle name="Normal 2 2 6 28 3 2 2" xfId="14605"/>
    <cellStyle name="Normal 2 2 6 28 3 2 2 2" xfId="14606"/>
    <cellStyle name="Normal 2 2 6 28 3 2 3" xfId="14607"/>
    <cellStyle name="Normal 2 2 6 28 3 3" xfId="14608"/>
    <cellStyle name="Normal 2 2 6 28 3 3 2" xfId="14609"/>
    <cellStyle name="Normal 2 2 6 28 3 4" xfId="14610"/>
    <cellStyle name="Normal 2 2 6 28 4" xfId="14611"/>
    <cellStyle name="Normal 2 2 6 28 4 2" xfId="14612"/>
    <cellStyle name="Normal 2 2 6 28 4 2 2" xfId="14613"/>
    <cellStyle name="Normal 2 2 6 28 4 2 2 2" xfId="14614"/>
    <cellStyle name="Normal 2 2 6 28 4 2 3" xfId="14615"/>
    <cellStyle name="Normal 2 2 6 28 4 3" xfId="14616"/>
    <cellStyle name="Normal 2 2 6 28 4 3 2" xfId="14617"/>
    <cellStyle name="Normal 2 2 6 28 4 4" xfId="14618"/>
    <cellStyle name="Normal 2 2 6 28 5" xfId="14619"/>
    <cellStyle name="Normal 2 2 6 28 5 2" xfId="14620"/>
    <cellStyle name="Normal 2 2 6 28 5 2 2" xfId="14621"/>
    <cellStyle name="Normal 2 2 6 28 5 3" xfId="14622"/>
    <cellStyle name="Normal 2 2 6 28 6" xfId="14623"/>
    <cellStyle name="Normal 2 2 6 28 6 2" xfId="14624"/>
    <cellStyle name="Normal 2 2 6 28 7" xfId="14625"/>
    <cellStyle name="Normal 2 2 6 28 7 2" xfId="14626"/>
    <cellStyle name="Normal 2 2 6 28 8" xfId="14627"/>
    <cellStyle name="Normal 2 2 6 29" xfId="14628"/>
    <cellStyle name="Normal 2 2 6 29 2" xfId="14629"/>
    <cellStyle name="Normal 2 2 6 29 2 2" xfId="14630"/>
    <cellStyle name="Normal 2 2 6 29 2 2 2" xfId="14631"/>
    <cellStyle name="Normal 2 2 6 29 2 2 2 2" xfId="14632"/>
    <cellStyle name="Normal 2 2 6 29 2 2 3" xfId="14633"/>
    <cellStyle name="Normal 2 2 6 29 2 3" xfId="14634"/>
    <cellStyle name="Normal 2 2 6 29 2 3 2" xfId="14635"/>
    <cellStyle name="Normal 2 2 6 29 2 4" xfId="14636"/>
    <cellStyle name="Normal 2 2 6 29 3" xfId="14637"/>
    <cellStyle name="Normal 2 2 6 29 3 2" xfId="14638"/>
    <cellStyle name="Normal 2 2 6 29 3 2 2" xfId="14639"/>
    <cellStyle name="Normal 2 2 6 29 3 2 2 2" xfId="14640"/>
    <cellStyle name="Normal 2 2 6 29 3 2 3" xfId="14641"/>
    <cellStyle name="Normal 2 2 6 29 3 3" xfId="14642"/>
    <cellStyle name="Normal 2 2 6 29 3 3 2" xfId="14643"/>
    <cellStyle name="Normal 2 2 6 29 3 4" xfId="14644"/>
    <cellStyle name="Normal 2 2 6 29 4" xfId="14645"/>
    <cellStyle name="Normal 2 2 6 29 4 2" xfId="14646"/>
    <cellStyle name="Normal 2 2 6 29 4 2 2" xfId="14647"/>
    <cellStyle name="Normal 2 2 6 29 4 2 2 2" xfId="14648"/>
    <cellStyle name="Normal 2 2 6 29 4 2 3" xfId="14649"/>
    <cellStyle name="Normal 2 2 6 29 4 3" xfId="14650"/>
    <cellStyle name="Normal 2 2 6 29 4 3 2" xfId="14651"/>
    <cellStyle name="Normal 2 2 6 29 4 4" xfId="14652"/>
    <cellStyle name="Normal 2 2 6 29 5" xfId="14653"/>
    <cellStyle name="Normal 2 2 6 29 5 2" xfId="14654"/>
    <cellStyle name="Normal 2 2 6 29 5 2 2" xfId="14655"/>
    <cellStyle name="Normal 2 2 6 29 5 3" xfId="14656"/>
    <cellStyle name="Normal 2 2 6 29 6" xfId="14657"/>
    <cellStyle name="Normal 2 2 6 29 6 2" xfId="14658"/>
    <cellStyle name="Normal 2 2 6 29 7" xfId="14659"/>
    <cellStyle name="Normal 2 2 6 29 7 2" xfId="14660"/>
    <cellStyle name="Normal 2 2 6 29 8" xfId="14661"/>
    <cellStyle name="Normal 2 2 6 3" xfId="14662"/>
    <cellStyle name="Normal 2 2 6 3 2" xfId="14663"/>
    <cellStyle name="Normal 2 2 6 3 2 2" xfId="14664"/>
    <cellStyle name="Normal 2 2 6 3 2 2 2" xfId="14665"/>
    <cellStyle name="Normal 2 2 6 3 2 2 2 2" xfId="14666"/>
    <cellStyle name="Normal 2 2 6 3 2 2 3" xfId="14667"/>
    <cellStyle name="Normal 2 2 6 3 2 3" xfId="14668"/>
    <cellStyle name="Normal 2 2 6 3 2 3 2" xfId="14669"/>
    <cellStyle name="Normal 2 2 6 3 2 4" xfId="14670"/>
    <cellStyle name="Normal 2 2 6 3 3" xfId="14671"/>
    <cellStyle name="Normal 2 2 6 3 3 2" xfId="14672"/>
    <cellStyle name="Normal 2 2 6 3 3 2 2" xfId="14673"/>
    <cellStyle name="Normal 2 2 6 3 3 2 2 2" xfId="14674"/>
    <cellStyle name="Normal 2 2 6 3 3 2 3" xfId="14675"/>
    <cellStyle name="Normal 2 2 6 3 3 3" xfId="14676"/>
    <cellStyle name="Normal 2 2 6 3 3 3 2" xfId="14677"/>
    <cellStyle name="Normal 2 2 6 3 3 4" xfId="14678"/>
    <cellStyle name="Normal 2 2 6 3 4" xfId="14679"/>
    <cellStyle name="Normal 2 2 6 3 4 2" xfId="14680"/>
    <cellStyle name="Normal 2 2 6 3 4 2 2" xfId="14681"/>
    <cellStyle name="Normal 2 2 6 3 4 2 2 2" xfId="14682"/>
    <cellStyle name="Normal 2 2 6 3 4 2 3" xfId="14683"/>
    <cellStyle name="Normal 2 2 6 3 4 3" xfId="14684"/>
    <cellStyle name="Normal 2 2 6 3 4 3 2" xfId="14685"/>
    <cellStyle name="Normal 2 2 6 3 4 4" xfId="14686"/>
    <cellStyle name="Normal 2 2 6 3 5" xfId="14687"/>
    <cellStyle name="Normal 2 2 6 3 5 2" xfId="14688"/>
    <cellStyle name="Normal 2 2 6 3 5 2 2" xfId="14689"/>
    <cellStyle name="Normal 2 2 6 3 5 3" xfId="14690"/>
    <cellStyle name="Normal 2 2 6 3 6" xfId="14691"/>
    <cellStyle name="Normal 2 2 6 3 6 2" xfId="14692"/>
    <cellStyle name="Normal 2 2 6 3 7" xfId="14693"/>
    <cellStyle name="Normal 2 2 6 3 7 2" xfId="14694"/>
    <cellStyle name="Normal 2 2 6 3 8" xfId="14695"/>
    <cellStyle name="Normal 2 2 6 30" xfId="14696"/>
    <cellStyle name="Normal 2 2 6 30 2" xfId="14697"/>
    <cellStyle name="Normal 2 2 6 30 2 2" xfId="14698"/>
    <cellStyle name="Normal 2 2 6 30 2 2 2" xfId="14699"/>
    <cellStyle name="Normal 2 2 6 30 2 3" xfId="14700"/>
    <cellStyle name="Normal 2 2 6 30 3" xfId="14701"/>
    <cellStyle name="Normal 2 2 6 30 3 2" xfId="14702"/>
    <cellStyle name="Normal 2 2 6 30 4" xfId="14703"/>
    <cellStyle name="Normal 2 2 6 31" xfId="14704"/>
    <cellStyle name="Normal 2 2 6 31 2" xfId="14705"/>
    <cellStyle name="Normal 2 2 6 31 2 2" xfId="14706"/>
    <cellStyle name="Normal 2 2 6 31 2 2 2" xfId="14707"/>
    <cellStyle name="Normal 2 2 6 31 2 3" xfId="14708"/>
    <cellStyle name="Normal 2 2 6 31 3" xfId="14709"/>
    <cellStyle name="Normal 2 2 6 31 3 2" xfId="14710"/>
    <cellStyle name="Normal 2 2 6 31 4" xfId="14711"/>
    <cellStyle name="Normal 2 2 6 32" xfId="14712"/>
    <cellStyle name="Normal 2 2 6 32 2" xfId="14713"/>
    <cellStyle name="Normal 2 2 6 32 2 2" xfId="14714"/>
    <cellStyle name="Normal 2 2 6 32 2 2 2" xfId="14715"/>
    <cellStyle name="Normal 2 2 6 32 2 3" xfId="14716"/>
    <cellStyle name="Normal 2 2 6 32 3" xfId="14717"/>
    <cellStyle name="Normal 2 2 6 32 3 2" xfId="14718"/>
    <cellStyle name="Normal 2 2 6 32 4" xfId="14719"/>
    <cellStyle name="Normal 2 2 6 33" xfId="14720"/>
    <cellStyle name="Normal 2 2 6 33 2" xfId="14721"/>
    <cellStyle name="Normal 2 2 6 33 2 2" xfId="14722"/>
    <cellStyle name="Normal 2 2 6 33 3" xfId="14723"/>
    <cellStyle name="Normal 2 2 6 34" xfId="14724"/>
    <cellStyle name="Normal 2 2 6 34 2" xfId="14725"/>
    <cellStyle name="Normal 2 2 6 35" xfId="14726"/>
    <cellStyle name="Normal 2 2 6 35 2" xfId="14727"/>
    <cellStyle name="Normal 2 2 6 36" xfId="14728"/>
    <cellStyle name="Normal 2 2 6 4" xfId="14729"/>
    <cellStyle name="Normal 2 2 6 4 2" xfId="14730"/>
    <cellStyle name="Normal 2 2 6 4 2 2" xfId="14731"/>
    <cellStyle name="Normal 2 2 6 4 2 2 2" xfId="14732"/>
    <cellStyle name="Normal 2 2 6 4 2 2 2 2" xfId="14733"/>
    <cellStyle name="Normal 2 2 6 4 2 2 3" xfId="14734"/>
    <cellStyle name="Normal 2 2 6 4 2 3" xfId="14735"/>
    <cellStyle name="Normal 2 2 6 4 2 3 2" xfId="14736"/>
    <cellStyle name="Normal 2 2 6 4 2 4" xfId="14737"/>
    <cellStyle name="Normal 2 2 6 4 3" xfId="14738"/>
    <cellStyle name="Normal 2 2 6 4 3 2" xfId="14739"/>
    <cellStyle name="Normal 2 2 6 4 3 2 2" xfId="14740"/>
    <cellStyle name="Normal 2 2 6 4 3 2 2 2" xfId="14741"/>
    <cellStyle name="Normal 2 2 6 4 3 2 3" xfId="14742"/>
    <cellStyle name="Normal 2 2 6 4 3 3" xfId="14743"/>
    <cellStyle name="Normal 2 2 6 4 3 3 2" xfId="14744"/>
    <cellStyle name="Normal 2 2 6 4 3 4" xfId="14745"/>
    <cellStyle name="Normal 2 2 6 4 4" xfId="14746"/>
    <cellStyle name="Normal 2 2 6 4 4 2" xfId="14747"/>
    <cellStyle name="Normal 2 2 6 4 4 2 2" xfId="14748"/>
    <cellStyle name="Normal 2 2 6 4 4 2 2 2" xfId="14749"/>
    <cellStyle name="Normal 2 2 6 4 4 2 3" xfId="14750"/>
    <cellStyle name="Normal 2 2 6 4 4 3" xfId="14751"/>
    <cellStyle name="Normal 2 2 6 4 4 3 2" xfId="14752"/>
    <cellStyle name="Normal 2 2 6 4 4 4" xfId="14753"/>
    <cellStyle name="Normal 2 2 6 4 5" xfId="14754"/>
    <cellStyle name="Normal 2 2 6 4 5 2" xfId="14755"/>
    <cellStyle name="Normal 2 2 6 4 5 2 2" xfId="14756"/>
    <cellStyle name="Normal 2 2 6 4 5 3" xfId="14757"/>
    <cellStyle name="Normal 2 2 6 4 6" xfId="14758"/>
    <cellStyle name="Normal 2 2 6 4 6 2" xfId="14759"/>
    <cellStyle name="Normal 2 2 6 4 7" xfId="14760"/>
    <cellStyle name="Normal 2 2 6 4 7 2" xfId="14761"/>
    <cellStyle name="Normal 2 2 6 4 8" xfId="14762"/>
    <cellStyle name="Normal 2 2 6 5" xfId="14763"/>
    <cellStyle name="Normal 2 2 6 5 2" xfId="14764"/>
    <cellStyle name="Normal 2 2 6 5 2 2" xfId="14765"/>
    <cellStyle name="Normal 2 2 6 5 2 2 2" xfId="14766"/>
    <cellStyle name="Normal 2 2 6 5 2 2 2 2" xfId="14767"/>
    <cellStyle name="Normal 2 2 6 5 2 2 3" xfId="14768"/>
    <cellStyle name="Normal 2 2 6 5 2 3" xfId="14769"/>
    <cellStyle name="Normal 2 2 6 5 2 3 2" xfId="14770"/>
    <cellStyle name="Normal 2 2 6 5 2 4" xfId="14771"/>
    <cellStyle name="Normal 2 2 6 5 3" xfId="14772"/>
    <cellStyle name="Normal 2 2 6 5 3 2" xfId="14773"/>
    <cellStyle name="Normal 2 2 6 5 3 2 2" xfId="14774"/>
    <cellStyle name="Normal 2 2 6 5 3 2 2 2" xfId="14775"/>
    <cellStyle name="Normal 2 2 6 5 3 2 3" xfId="14776"/>
    <cellStyle name="Normal 2 2 6 5 3 3" xfId="14777"/>
    <cellStyle name="Normal 2 2 6 5 3 3 2" xfId="14778"/>
    <cellStyle name="Normal 2 2 6 5 3 4" xfId="14779"/>
    <cellStyle name="Normal 2 2 6 5 4" xfId="14780"/>
    <cellStyle name="Normal 2 2 6 5 4 2" xfId="14781"/>
    <cellStyle name="Normal 2 2 6 5 4 2 2" xfId="14782"/>
    <cellStyle name="Normal 2 2 6 5 4 2 2 2" xfId="14783"/>
    <cellStyle name="Normal 2 2 6 5 4 2 3" xfId="14784"/>
    <cellStyle name="Normal 2 2 6 5 4 3" xfId="14785"/>
    <cellStyle name="Normal 2 2 6 5 4 3 2" xfId="14786"/>
    <cellStyle name="Normal 2 2 6 5 4 4" xfId="14787"/>
    <cellStyle name="Normal 2 2 6 5 5" xfId="14788"/>
    <cellStyle name="Normal 2 2 6 5 5 2" xfId="14789"/>
    <cellStyle name="Normal 2 2 6 5 5 2 2" xfId="14790"/>
    <cellStyle name="Normal 2 2 6 5 5 3" xfId="14791"/>
    <cellStyle name="Normal 2 2 6 5 6" xfId="14792"/>
    <cellStyle name="Normal 2 2 6 5 6 2" xfId="14793"/>
    <cellStyle name="Normal 2 2 6 5 7" xfId="14794"/>
    <cellStyle name="Normal 2 2 6 5 7 2" xfId="14795"/>
    <cellStyle name="Normal 2 2 6 5 8" xfId="14796"/>
    <cellStyle name="Normal 2 2 6 6" xfId="14797"/>
    <cellStyle name="Normal 2 2 6 6 2" xfId="14798"/>
    <cellStyle name="Normal 2 2 6 6 2 2" xfId="14799"/>
    <cellStyle name="Normal 2 2 6 6 2 2 2" xfId="14800"/>
    <cellStyle name="Normal 2 2 6 6 2 2 2 2" xfId="14801"/>
    <cellStyle name="Normal 2 2 6 6 2 2 3" xfId="14802"/>
    <cellStyle name="Normal 2 2 6 6 2 3" xfId="14803"/>
    <cellStyle name="Normal 2 2 6 6 2 3 2" xfId="14804"/>
    <cellStyle name="Normal 2 2 6 6 2 4" xfId="14805"/>
    <cellStyle name="Normal 2 2 6 6 3" xfId="14806"/>
    <cellStyle name="Normal 2 2 6 6 3 2" xfId="14807"/>
    <cellStyle name="Normal 2 2 6 6 3 2 2" xfId="14808"/>
    <cellStyle name="Normal 2 2 6 6 3 2 2 2" xfId="14809"/>
    <cellStyle name="Normal 2 2 6 6 3 2 3" xfId="14810"/>
    <cellStyle name="Normal 2 2 6 6 3 3" xfId="14811"/>
    <cellStyle name="Normal 2 2 6 6 3 3 2" xfId="14812"/>
    <cellStyle name="Normal 2 2 6 6 3 4" xfId="14813"/>
    <cellStyle name="Normal 2 2 6 6 4" xfId="14814"/>
    <cellStyle name="Normal 2 2 6 6 4 2" xfId="14815"/>
    <cellStyle name="Normal 2 2 6 6 4 2 2" xfId="14816"/>
    <cellStyle name="Normal 2 2 6 6 4 2 2 2" xfId="14817"/>
    <cellStyle name="Normal 2 2 6 6 4 2 3" xfId="14818"/>
    <cellStyle name="Normal 2 2 6 6 4 3" xfId="14819"/>
    <cellStyle name="Normal 2 2 6 6 4 3 2" xfId="14820"/>
    <cellStyle name="Normal 2 2 6 6 4 4" xfId="14821"/>
    <cellStyle name="Normal 2 2 6 6 5" xfId="14822"/>
    <cellStyle name="Normal 2 2 6 6 5 2" xfId="14823"/>
    <cellStyle name="Normal 2 2 6 6 5 2 2" xfId="14824"/>
    <cellStyle name="Normal 2 2 6 6 5 3" xfId="14825"/>
    <cellStyle name="Normal 2 2 6 6 6" xfId="14826"/>
    <cellStyle name="Normal 2 2 6 6 6 2" xfId="14827"/>
    <cellStyle name="Normal 2 2 6 6 7" xfId="14828"/>
    <cellStyle name="Normal 2 2 6 6 7 2" xfId="14829"/>
    <cellStyle name="Normal 2 2 6 6 8" xfId="14830"/>
    <cellStyle name="Normal 2 2 6 7" xfId="14831"/>
    <cellStyle name="Normal 2 2 6 7 2" xfId="14832"/>
    <cellStyle name="Normal 2 2 6 7 2 2" xfId="14833"/>
    <cellStyle name="Normal 2 2 6 7 2 2 2" xfId="14834"/>
    <cellStyle name="Normal 2 2 6 7 2 2 2 2" xfId="14835"/>
    <cellStyle name="Normal 2 2 6 7 2 2 3" xfId="14836"/>
    <cellStyle name="Normal 2 2 6 7 2 3" xfId="14837"/>
    <cellStyle name="Normal 2 2 6 7 2 3 2" xfId="14838"/>
    <cellStyle name="Normal 2 2 6 7 2 4" xfId="14839"/>
    <cellStyle name="Normal 2 2 6 7 3" xfId="14840"/>
    <cellStyle name="Normal 2 2 6 7 3 2" xfId="14841"/>
    <cellStyle name="Normal 2 2 6 7 3 2 2" xfId="14842"/>
    <cellStyle name="Normal 2 2 6 7 3 2 2 2" xfId="14843"/>
    <cellStyle name="Normal 2 2 6 7 3 2 3" xfId="14844"/>
    <cellStyle name="Normal 2 2 6 7 3 3" xfId="14845"/>
    <cellStyle name="Normal 2 2 6 7 3 3 2" xfId="14846"/>
    <cellStyle name="Normal 2 2 6 7 3 4" xfId="14847"/>
    <cellStyle name="Normal 2 2 6 7 4" xfId="14848"/>
    <cellStyle name="Normal 2 2 6 7 4 2" xfId="14849"/>
    <cellStyle name="Normal 2 2 6 7 4 2 2" xfId="14850"/>
    <cellStyle name="Normal 2 2 6 7 4 2 2 2" xfId="14851"/>
    <cellStyle name="Normal 2 2 6 7 4 2 3" xfId="14852"/>
    <cellStyle name="Normal 2 2 6 7 4 3" xfId="14853"/>
    <cellStyle name="Normal 2 2 6 7 4 3 2" xfId="14854"/>
    <cellStyle name="Normal 2 2 6 7 4 4" xfId="14855"/>
    <cellStyle name="Normal 2 2 6 7 5" xfId="14856"/>
    <cellStyle name="Normal 2 2 6 7 5 2" xfId="14857"/>
    <cellStyle name="Normal 2 2 6 7 5 2 2" xfId="14858"/>
    <cellStyle name="Normal 2 2 6 7 5 3" xfId="14859"/>
    <cellStyle name="Normal 2 2 6 7 6" xfId="14860"/>
    <cellStyle name="Normal 2 2 6 7 6 2" xfId="14861"/>
    <cellStyle name="Normal 2 2 6 7 7" xfId="14862"/>
    <cellStyle name="Normal 2 2 6 7 7 2" xfId="14863"/>
    <cellStyle name="Normal 2 2 6 7 8" xfId="14864"/>
    <cellStyle name="Normal 2 2 6 8" xfId="14865"/>
    <cellStyle name="Normal 2 2 6 8 2" xfId="14866"/>
    <cellStyle name="Normal 2 2 6 8 2 2" xfId="14867"/>
    <cellStyle name="Normal 2 2 6 8 2 2 2" xfId="14868"/>
    <cellStyle name="Normal 2 2 6 8 2 2 2 2" xfId="14869"/>
    <cellStyle name="Normal 2 2 6 8 2 2 3" xfId="14870"/>
    <cellStyle name="Normal 2 2 6 8 2 3" xfId="14871"/>
    <cellStyle name="Normal 2 2 6 8 2 3 2" xfId="14872"/>
    <cellStyle name="Normal 2 2 6 8 2 4" xfId="14873"/>
    <cellStyle name="Normal 2 2 6 8 3" xfId="14874"/>
    <cellStyle name="Normal 2 2 6 8 3 2" xfId="14875"/>
    <cellStyle name="Normal 2 2 6 8 3 2 2" xfId="14876"/>
    <cellStyle name="Normal 2 2 6 8 3 2 2 2" xfId="14877"/>
    <cellStyle name="Normal 2 2 6 8 3 2 3" xfId="14878"/>
    <cellStyle name="Normal 2 2 6 8 3 3" xfId="14879"/>
    <cellStyle name="Normal 2 2 6 8 3 3 2" xfId="14880"/>
    <cellStyle name="Normal 2 2 6 8 3 4" xfId="14881"/>
    <cellStyle name="Normal 2 2 6 8 4" xfId="14882"/>
    <cellStyle name="Normal 2 2 6 8 4 2" xfId="14883"/>
    <cellStyle name="Normal 2 2 6 8 4 2 2" xfId="14884"/>
    <cellStyle name="Normal 2 2 6 8 4 2 2 2" xfId="14885"/>
    <cellStyle name="Normal 2 2 6 8 4 2 3" xfId="14886"/>
    <cellStyle name="Normal 2 2 6 8 4 3" xfId="14887"/>
    <cellStyle name="Normal 2 2 6 8 4 3 2" xfId="14888"/>
    <cellStyle name="Normal 2 2 6 8 4 4" xfId="14889"/>
    <cellStyle name="Normal 2 2 6 8 5" xfId="14890"/>
    <cellStyle name="Normal 2 2 6 8 5 2" xfId="14891"/>
    <cellStyle name="Normal 2 2 6 8 5 2 2" xfId="14892"/>
    <cellStyle name="Normal 2 2 6 8 5 3" xfId="14893"/>
    <cellStyle name="Normal 2 2 6 8 6" xfId="14894"/>
    <cellStyle name="Normal 2 2 6 8 6 2" xfId="14895"/>
    <cellStyle name="Normal 2 2 6 8 7" xfId="14896"/>
    <cellStyle name="Normal 2 2 6 8 7 2" xfId="14897"/>
    <cellStyle name="Normal 2 2 6 8 8" xfId="14898"/>
    <cellStyle name="Normal 2 2 6 9" xfId="14899"/>
    <cellStyle name="Normal 2 2 6 9 2" xfId="14900"/>
    <cellStyle name="Normal 2 2 6 9 2 2" xfId="14901"/>
    <cellStyle name="Normal 2 2 6 9 2 2 2" xfId="14902"/>
    <cellStyle name="Normal 2 2 6 9 2 2 2 2" xfId="14903"/>
    <cellStyle name="Normal 2 2 6 9 2 2 3" xfId="14904"/>
    <cellStyle name="Normal 2 2 6 9 2 3" xfId="14905"/>
    <cellStyle name="Normal 2 2 6 9 2 3 2" xfId="14906"/>
    <cellStyle name="Normal 2 2 6 9 2 4" xfId="14907"/>
    <cellStyle name="Normal 2 2 6 9 3" xfId="14908"/>
    <cellStyle name="Normal 2 2 6 9 3 2" xfId="14909"/>
    <cellStyle name="Normal 2 2 6 9 3 2 2" xfId="14910"/>
    <cellStyle name="Normal 2 2 6 9 3 2 2 2" xfId="14911"/>
    <cellStyle name="Normal 2 2 6 9 3 2 3" xfId="14912"/>
    <cellStyle name="Normal 2 2 6 9 3 3" xfId="14913"/>
    <cellStyle name="Normal 2 2 6 9 3 3 2" xfId="14914"/>
    <cellStyle name="Normal 2 2 6 9 3 4" xfId="14915"/>
    <cellStyle name="Normal 2 2 6 9 4" xfId="14916"/>
    <cellStyle name="Normal 2 2 6 9 4 2" xfId="14917"/>
    <cellStyle name="Normal 2 2 6 9 4 2 2" xfId="14918"/>
    <cellStyle name="Normal 2 2 6 9 4 2 2 2" xfId="14919"/>
    <cellStyle name="Normal 2 2 6 9 4 2 3" xfId="14920"/>
    <cellStyle name="Normal 2 2 6 9 4 3" xfId="14921"/>
    <cellStyle name="Normal 2 2 6 9 4 3 2" xfId="14922"/>
    <cellStyle name="Normal 2 2 6 9 4 4" xfId="14923"/>
    <cellStyle name="Normal 2 2 6 9 5" xfId="14924"/>
    <cellStyle name="Normal 2 2 6 9 5 2" xfId="14925"/>
    <cellStyle name="Normal 2 2 6 9 5 2 2" xfId="14926"/>
    <cellStyle name="Normal 2 2 6 9 5 3" xfId="14927"/>
    <cellStyle name="Normal 2 2 6 9 6" xfId="14928"/>
    <cellStyle name="Normal 2 2 6 9 6 2" xfId="14929"/>
    <cellStyle name="Normal 2 2 6 9 7" xfId="14930"/>
    <cellStyle name="Normal 2 2 6 9 7 2" xfId="14931"/>
    <cellStyle name="Normal 2 2 6 9 8" xfId="14932"/>
    <cellStyle name="Normal 2 2 7" xfId="14933"/>
    <cellStyle name="Normal 2 2 7 10" xfId="14934"/>
    <cellStyle name="Normal 2 2 7 10 2" xfId="14935"/>
    <cellStyle name="Normal 2 2 7 10 2 2" xfId="14936"/>
    <cellStyle name="Normal 2 2 7 10 2 2 2" xfId="14937"/>
    <cellStyle name="Normal 2 2 7 10 2 2 2 2" xfId="14938"/>
    <cellStyle name="Normal 2 2 7 10 2 2 3" xfId="14939"/>
    <cellStyle name="Normal 2 2 7 10 2 3" xfId="14940"/>
    <cellStyle name="Normal 2 2 7 10 2 3 2" xfId="14941"/>
    <cellStyle name="Normal 2 2 7 10 2 4" xfId="14942"/>
    <cellStyle name="Normal 2 2 7 10 3" xfId="14943"/>
    <cellStyle name="Normal 2 2 7 10 3 2" xfId="14944"/>
    <cellStyle name="Normal 2 2 7 10 3 2 2" xfId="14945"/>
    <cellStyle name="Normal 2 2 7 10 3 2 2 2" xfId="14946"/>
    <cellStyle name="Normal 2 2 7 10 3 2 3" xfId="14947"/>
    <cellStyle name="Normal 2 2 7 10 3 3" xfId="14948"/>
    <cellStyle name="Normal 2 2 7 10 3 3 2" xfId="14949"/>
    <cellStyle name="Normal 2 2 7 10 3 4" xfId="14950"/>
    <cellStyle name="Normal 2 2 7 10 4" xfId="14951"/>
    <cellStyle name="Normal 2 2 7 10 4 2" xfId="14952"/>
    <cellStyle name="Normal 2 2 7 10 4 2 2" xfId="14953"/>
    <cellStyle name="Normal 2 2 7 10 4 2 2 2" xfId="14954"/>
    <cellStyle name="Normal 2 2 7 10 4 2 3" xfId="14955"/>
    <cellStyle name="Normal 2 2 7 10 4 3" xfId="14956"/>
    <cellStyle name="Normal 2 2 7 10 4 3 2" xfId="14957"/>
    <cellStyle name="Normal 2 2 7 10 4 4" xfId="14958"/>
    <cellStyle name="Normal 2 2 7 10 5" xfId="14959"/>
    <cellStyle name="Normal 2 2 7 10 5 2" xfId="14960"/>
    <cellStyle name="Normal 2 2 7 10 5 2 2" xfId="14961"/>
    <cellStyle name="Normal 2 2 7 10 5 3" xfId="14962"/>
    <cellStyle name="Normal 2 2 7 10 6" xfId="14963"/>
    <cellStyle name="Normal 2 2 7 10 6 2" xfId="14964"/>
    <cellStyle name="Normal 2 2 7 10 7" xfId="14965"/>
    <cellStyle name="Normal 2 2 7 10 7 2" xfId="14966"/>
    <cellStyle name="Normal 2 2 7 10 8" xfId="14967"/>
    <cellStyle name="Normal 2 2 7 11" xfId="14968"/>
    <cellStyle name="Normal 2 2 7 11 2" xfId="14969"/>
    <cellStyle name="Normal 2 2 7 11 2 2" xfId="14970"/>
    <cellStyle name="Normal 2 2 7 11 2 2 2" xfId="14971"/>
    <cellStyle name="Normal 2 2 7 11 2 2 2 2" xfId="14972"/>
    <cellStyle name="Normal 2 2 7 11 2 2 3" xfId="14973"/>
    <cellStyle name="Normal 2 2 7 11 2 3" xfId="14974"/>
    <cellStyle name="Normal 2 2 7 11 2 3 2" xfId="14975"/>
    <cellStyle name="Normal 2 2 7 11 2 4" xfId="14976"/>
    <cellStyle name="Normal 2 2 7 11 3" xfId="14977"/>
    <cellStyle name="Normal 2 2 7 11 3 2" xfId="14978"/>
    <cellStyle name="Normal 2 2 7 11 3 2 2" xfId="14979"/>
    <cellStyle name="Normal 2 2 7 11 3 2 2 2" xfId="14980"/>
    <cellStyle name="Normal 2 2 7 11 3 2 3" xfId="14981"/>
    <cellStyle name="Normal 2 2 7 11 3 3" xfId="14982"/>
    <cellStyle name="Normal 2 2 7 11 3 3 2" xfId="14983"/>
    <cellStyle name="Normal 2 2 7 11 3 4" xfId="14984"/>
    <cellStyle name="Normal 2 2 7 11 4" xfId="14985"/>
    <cellStyle name="Normal 2 2 7 11 4 2" xfId="14986"/>
    <cellStyle name="Normal 2 2 7 11 4 2 2" xfId="14987"/>
    <cellStyle name="Normal 2 2 7 11 4 2 2 2" xfId="14988"/>
    <cellStyle name="Normal 2 2 7 11 4 2 3" xfId="14989"/>
    <cellStyle name="Normal 2 2 7 11 4 3" xfId="14990"/>
    <cellStyle name="Normal 2 2 7 11 4 3 2" xfId="14991"/>
    <cellStyle name="Normal 2 2 7 11 4 4" xfId="14992"/>
    <cellStyle name="Normal 2 2 7 11 5" xfId="14993"/>
    <cellStyle name="Normal 2 2 7 11 5 2" xfId="14994"/>
    <cellStyle name="Normal 2 2 7 11 5 2 2" xfId="14995"/>
    <cellStyle name="Normal 2 2 7 11 5 3" xfId="14996"/>
    <cellStyle name="Normal 2 2 7 11 6" xfId="14997"/>
    <cellStyle name="Normal 2 2 7 11 6 2" xfId="14998"/>
    <cellStyle name="Normal 2 2 7 11 7" xfId="14999"/>
    <cellStyle name="Normal 2 2 7 11 7 2" xfId="15000"/>
    <cellStyle name="Normal 2 2 7 11 8" xfId="15001"/>
    <cellStyle name="Normal 2 2 7 12" xfId="15002"/>
    <cellStyle name="Normal 2 2 7 12 2" xfId="15003"/>
    <cellStyle name="Normal 2 2 7 12 2 2" xfId="15004"/>
    <cellStyle name="Normal 2 2 7 12 2 2 2" xfId="15005"/>
    <cellStyle name="Normal 2 2 7 12 2 2 2 2" xfId="15006"/>
    <cellStyle name="Normal 2 2 7 12 2 2 3" xfId="15007"/>
    <cellStyle name="Normal 2 2 7 12 2 3" xfId="15008"/>
    <cellStyle name="Normal 2 2 7 12 2 3 2" xfId="15009"/>
    <cellStyle name="Normal 2 2 7 12 2 4" xfId="15010"/>
    <cellStyle name="Normal 2 2 7 12 3" xfId="15011"/>
    <cellStyle name="Normal 2 2 7 12 3 2" xfId="15012"/>
    <cellStyle name="Normal 2 2 7 12 3 2 2" xfId="15013"/>
    <cellStyle name="Normal 2 2 7 12 3 2 2 2" xfId="15014"/>
    <cellStyle name="Normal 2 2 7 12 3 2 3" xfId="15015"/>
    <cellStyle name="Normal 2 2 7 12 3 3" xfId="15016"/>
    <cellStyle name="Normal 2 2 7 12 3 3 2" xfId="15017"/>
    <cellStyle name="Normal 2 2 7 12 3 4" xfId="15018"/>
    <cellStyle name="Normal 2 2 7 12 4" xfId="15019"/>
    <cellStyle name="Normal 2 2 7 12 4 2" xfId="15020"/>
    <cellStyle name="Normal 2 2 7 12 4 2 2" xfId="15021"/>
    <cellStyle name="Normal 2 2 7 12 4 2 2 2" xfId="15022"/>
    <cellStyle name="Normal 2 2 7 12 4 2 3" xfId="15023"/>
    <cellStyle name="Normal 2 2 7 12 4 3" xfId="15024"/>
    <cellStyle name="Normal 2 2 7 12 4 3 2" xfId="15025"/>
    <cellStyle name="Normal 2 2 7 12 4 4" xfId="15026"/>
    <cellStyle name="Normal 2 2 7 12 5" xfId="15027"/>
    <cellStyle name="Normal 2 2 7 12 5 2" xfId="15028"/>
    <cellStyle name="Normal 2 2 7 12 5 2 2" xfId="15029"/>
    <cellStyle name="Normal 2 2 7 12 5 3" xfId="15030"/>
    <cellStyle name="Normal 2 2 7 12 6" xfId="15031"/>
    <cellStyle name="Normal 2 2 7 12 6 2" xfId="15032"/>
    <cellStyle name="Normal 2 2 7 12 7" xfId="15033"/>
    <cellStyle name="Normal 2 2 7 12 7 2" xfId="15034"/>
    <cellStyle name="Normal 2 2 7 12 8" xfId="15035"/>
    <cellStyle name="Normal 2 2 7 13" xfId="15036"/>
    <cellStyle name="Normal 2 2 7 13 2" xfId="15037"/>
    <cellStyle name="Normal 2 2 7 13 2 2" xfId="15038"/>
    <cellStyle name="Normal 2 2 7 13 2 2 2" xfId="15039"/>
    <cellStyle name="Normal 2 2 7 13 2 2 2 2" xfId="15040"/>
    <cellStyle name="Normal 2 2 7 13 2 2 3" xfId="15041"/>
    <cellStyle name="Normal 2 2 7 13 2 3" xfId="15042"/>
    <cellStyle name="Normal 2 2 7 13 2 3 2" xfId="15043"/>
    <cellStyle name="Normal 2 2 7 13 2 4" xfId="15044"/>
    <cellStyle name="Normal 2 2 7 13 3" xfId="15045"/>
    <cellStyle name="Normal 2 2 7 13 3 2" xfId="15046"/>
    <cellStyle name="Normal 2 2 7 13 3 2 2" xfId="15047"/>
    <cellStyle name="Normal 2 2 7 13 3 2 2 2" xfId="15048"/>
    <cellStyle name="Normal 2 2 7 13 3 2 3" xfId="15049"/>
    <cellStyle name="Normal 2 2 7 13 3 3" xfId="15050"/>
    <cellStyle name="Normal 2 2 7 13 3 3 2" xfId="15051"/>
    <cellStyle name="Normal 2 2 7 13 3 4" xfId="15052"/>
    <cellStyle name="Normal 2 2 7 13 4" xfId="15053"/>
    <cellStyle name="Normal 2 2 7 13 4 2" xfId="15054"/>
    <cellStyle name="Normal 2 2 7 13 4 2 2" xfId="15055"/>
    <cellStyle name="Normal 2 2 7 13 4 2 2 2" xfId="15056"/>
    <cellStyle name="Normal 2 2 7 13 4 2 3" xfId="15057"/>
    <cellStyle name="Normal 2 2 7 13 4 3" xfId="15058"/>
    <cellStyle name="Normal 2 2 7 13 4 3 2" xfId="15059"/>
    <cellStyle name="Normal 2 2 7 13 4 4" xfId="15060"/>
    <cellStyle name="Normal 2 2 7 13 5" xfId="15061"/>
    <cellStyle name="Normal 2 2 7 13 5 2" xfId="15062"/>
    <cellStyle name="Normal 2 2 7 13 5 2 2" xfId="15063"/>
    <cellStyle name="Normal 2 2 7 13 5 3" xfId="15064"/>
    <cellStyle name="Normal 2 2 7 13 6" xfId="15065"/>
    <cellStyle name="Normal 2 2 7 13 6 2" xfId="15066"/>
    <cellStyle name="Normal 2 2 7 13 7" xfId="15067"/>
    <cellStyle name="Normal 2 2 7 13 7 2" xfId="15068"/>
    <cellStyle name="Normal 2 2 7 13 8" xfId="15069"/>
    <cellStyle name="Normal 2 2 7 14" xfId="15070"/>
    <cellStyle name="Normal 2 2 7 14 2" xfId="15071"/>
    <cellStyle name="Normal 2 2 7 14 2 2" xfId="15072"/>
    <cellStyle name="Normal 2 2 7 14 2 2 2" xfId="15073"/>
    <cellStyle name="Normal 2 2 7 14 2 2 2 2" xfId="15074"/>
    <cellStyle name="Normal 2 2 7 14 2 2 3" xfId="15075"/>
    <cellStyle name="Normal 2 2 7 14 2 3" xfId="15076"/>
    <cellStyle name="Normal 2 2 7 14 2 3 2" xfId="15077"/>
    <cellStyle name="Normal 2 2 7 14 2 4" xfId="15078"/>
    <cellStyle name="Normal 2 2 7 14 3" xfId="15079"/>
    <cellStyle name="Normal 2 2 7 14 3 2" xfId="15080"/>
    <cellStyle name="Normal 2 2 7 14 3 2 2" xfId="15081"/>
    <cellStyle name="Normal 2 2 7 14 3 2 2 2" xfId="15082"/>
    <cellStyle name="Normal 2 2 7 14 3 2 3" xfId="15083"/>
    <cellStyle name="Normal 2 2 7 14 3 3" xfId="15084"/>
    <cellStyle name="Normal 2 2 7 14 3 3 2" xfId="15085"/>
    <cellStyle name="Normal 2 2 7 14 3 4" xfId="15086"/>
    <cellStyle name="Normal 2 2 7 14 4" xfId="15087"/>
    <cellStyle name="Normal 2 2 7 14 4 2" xfId="15088"/>
    <cellStyle name="Normal 2 2 7 14 4 2 2" xfId="15089"/>
    <cellStyle name="Normal 2 2 7 14 4 2 2 2" xfId="15090"/>
    <cellStyle name="Normal 2 2 7 14 4 2 3" xfId="15091"/>
    <cellStyle name="Normal 2 2 7 14 4 3" xfId="15092"/>
    <cellStyle name="Normal 2 2 7 14 4 3 2" xfId="15093"/>
    <cellStyle name="Normal 2 2 7 14 4 4" xfId="15094"/>
    <cellStyle name="Normal 2 2 7 14 5" xfId="15095"/>
    <cellStyle name="Normal 2 2 7 14 5 2" xfId="15096"/>
    <cellStyle name="Normal 2 2 7 14 5 2 2" xfId="15097"/>
    <cellStyle name="Normal 2 2 7 14 5 3" xfId="15098"/>
    <cellStyle name="Normal 2 2 7 14 6" xfId="15099"/>
    <cellStyle name="Normal 2 2 7 14 6 2" xfId="15100"/>
    <cellStyle name="Normal 2 2 7 14 7" xfId="15101"/>
    <cellStyle name="Normal 2 2 7 14 7 2" xfId="15102"/>
    <cellStyle name="Normal 2 2 7 14 8" xfId="15103"/>
    <cellStyle name="Normal 2 2 7 15" xfId="15104"/>
    <cellStyle name="Normal 2 2 7 15 2" xfId="15105"/>
    <cellStyle name="Normal 2 2 7 15 2 2" xfId="15106"/>
    <cellStyle name="Normal 2 2 7 15 2 2 2" xfId="15107"/>
    <cellStyle name="Normal 2 2 7 15 2 2 2 2" xfId="15108"/>
    <cellStyle name="Normal 2 2 7 15 2 2 3" xfId="15109"/>
    <cellStyle name="Normal 2 2 7 15 2 3" xfId="15110"/>
    <cellStyle name="Normal 2 2 7 15 2 3 2" xfId="15111"/>
    <cellStyle name="Normal 2 2 7 15 2 4" xfId="15112"/>
    <cellStyle name="Normal 2 2 7 15 3" xfId="15113"/>
    <cellStyle name="Normal 2 2 7 15 3 2" xfId="15114"/>
    <cellStyle name="Normal 2 2 7 15 3 2 2" xfId="15115"/>
    <cellStyle name="Normal 2 2 7 15 3 2 2 2" xfId="15116"/>
    <cellStyle name="Normal 2 2 7 15 3 2 3" xfId="15117"/>
    <cellStyle name="Normal 2 2 7 15 3 3" xfId="15118"/>
    <cellStyle name="Normal 2 2 7 15 3 3 2" xfId="15119"/>
    <cellStyle name="Normal 2 2 7 15 3 4" xfId="15120"/>
    <cellStyle name="Normal 2 2 7 15 4" xfId="15121"/>
    <cellStyle name="Normal 2 2 7 15 4 2" xfId="15122"/>
    <cellStyle name="Normal 2 2 7 15 4 2 2" xfId="15123"/>
    <cellStyle name="Normal 2 2 7 15 4 2 2 2" xfId="15124"/>
    <cellStyle name="Normal 2 2 7 15 4 2 3" xfId="15125"/>
    <cellStyle name="Normal 2 2 7 15 4 3" xfId="15126"/>
    <cellStyle name="Normal 2 2 7 15 4 3 2" xfId="15127"/>
    <cellStyle name="Normal 2 2 7 15 4 4" xfId="15128"/>
    <cellStyle name="Normal 2 2 7 15 5" xfId="15129"/>
    <cellStyle name="Normal 2 2 7 15 5 2" xfId="15130"/>
    <cellStyle name="Normal 2 2 7 15 5 2 2" xfId="15131"/>
    <cellStyle name="Normal 2 2 7 15 5 3" xfId="15132"/>
    <cellStyle name="Normal 2 2 7 15 6" xfId="15133"/>
    <cellStyle name="Normal 2 2 7 15 6 2" xfId="15134"/>
    <cellStyle name="Normal 2 2 7 15 7" xfId="15135"/>
    <cellStyle name="Normal 2 2 7 15 7 2" xfId="15136"/>
    <cellStyle name="Normal 2 2 7 15 8" xfId="15137"/>
    <cellStyle name="Normal 2 2 7 16" xfId="15138"/>
    <cellStyle name="Normal 2 2 7 16 2" xfId="15139"/>
    <cellStyle name="Normal 2 2 7 16 2 2" xfId="15140"/>
    <cellStyle name="Normal 2 2 7 16 2 2 2" xfId="15141"/>
    <cellStyle name="Normal 2 2 7 16 2 2 2 2" xfId="15142"/>
    <cellStyle name="Normal 2 2 7 16 2 2 3" xfId="15143"/>
    <cellStyle name="Normal 2 2 7 16 2 3" xfId="15144"/>
    <cellStyle name="Normal 2 2 7 16 2 3 2" xfId="15145"/>
    <cellStyle name="Normal 2 2 7 16 2 4" xfId="15146"/>
    <cellStyle name="Normal 2 2 7 16 3" xfId="15147"/>
    <cellStyle name="Normal 2 2 7 16 3 2" xfId="15148"/>
    <cellStyle name="Normal 2 2 7 16 3 2 2" xfId="15149"/>
    <cellStyle name="Normal 2 2 7 16 3 2 2 2" xfId="15150"/>
    <cellStyle name="Normal 2 2 7 16 3 2 3" xfId="15151"/>
    <cellStyle name="Normal 2 2 7 16 3 3" xfId="15152"/>
    <cellStyle name="Normal 2 2 7 16 3 3 2" xfId="15153"/>
    <cellStyle name="Normal 2 2 7 16 3 4" xfId="15154"/>
    <cellStyle name="Normal 2 2 7 16 4" xfId="15155"/>
    <cellStyle name="Normal 2 2 7 16 4 2" xfId="15156"/>
    <cellStyle name="Normal 2 2 7 16 4 2 2" xfId="15157"/>
    <cellStyle name="Normal 2 2 7 16 4 2 2 2" xfId="15158"/>
    <cellStyle name="Normal 2 2 7 16 4 2 3" xfId="15159"/>
    <cellStyle name="Normal 2 2 7 16 4 3" xfId="15160"/>
    <cellStyle name="Normal 2 2 7 16 4 3 2" xfId="15161"/>
    <cellStyle name="Normal 2 2 7 16 4 4" xfId="15162"/>
    <cellStyle name="Normal 2 2 7 16 5" xfId="15163"/>
    <cellStyle name="Normal 2 2 7 16 5 2" xfId="15164"/>
    <cellStyle name="Normal 2 2 7 16 5 2 2" xfId="15165"/>
    <cellStyle name="Normal 2 2 7 16 5 3" xfId="15166"/>
    <cellStyle name="Normal 2 2 7 16 6" xfId="15167"/>
    <cellStyle name="Normal 2 2 7 16 6 2" xfId="15168"/>
    <cellStyle name="Normal 2 2 7 16 7" xfId="15169"/>
    <cellStyle name="Normal 2 2 7 16 7 2" xfId="15170"/>
    <cellStyle name="Normal 2 2 7 16 8" xfId="15171"/>
    <cellStyle name="Normal 2 2 7 17" xfId="15172"/>
    <cellStyle name="Normal 2 2 7 17 2" xfId="15173"/>
    <cellStyle name="Normal 2 2 7 17 2 2" xfId="15174"/>
    <cellStyle name="Normal 2 2 7 17 2 2 2" xfId="15175"/>
    <cellStyle name="Normal 2 2 7 17 2 2 2 2" xfId="15176"/>
    <cellStyle name="Normal 2 2 7 17 2 2 3" xfId="15177"/>
    <cellStyle name="Normal 2 2 7 17 2 3" xfId="15178"/>
    <cellStyle name="Normal 2 2 7 17 2 3 2" xfId="15179"/>
    <cellStyle name="Normal 2 2 7 17 2 4" xfId="15180"/>
    <cellStyle name="Normal 2 2 7 17 3" xfId="15181"/>
    <cellStyle name="Normal 2 2 7 17 3 2" xfId="15182"/>
    <cellStyle name="Normal 2 2 7 17 3 2 2" xfId="15183"/>
    <cellStyle name="Normal 2 2 7 17 3 2 2 2" xfId="15184"/>
    <cellStyle name="Normal 2 2 7 17 3 2 3" xfId="15185"/>
    <cellStyle name="Normal 2 2 7 17 3 3" xfId="15186"/>
    <cellStyle name="Normal 2 2 7 17 3 3 2" xfId="15187"/>
    <cellStyle name="Normal 2 2 7 17 3 4" xfId="15188"/>
    <cellStyle name="Normal 2 2 7 17 4" xfId="15189"/>
    <cellStyle name="Normal 2 2 7 17 4 2" xfId="15190"/>
    <cellStyle name="Normal 2 2 7 17 4 2 2" xfId="15191"/>
    <cellStyle name="Normal 2 2 7 17 4 2 2 2" xfId="15192"/>
    <cellStyle name="Normal 2 2 7 17 4 2 3" xfId="15193"/>
    <cellStyle name="Normal 2 2 7 17 4 3" xfId="15194"/>
    <cellStyle name="Normal 2 2 7 17 4 3 2" xfId="15195"/>
    <cellStyle name="Normal 2 2 7 17 4 4" xfId="15196"/>
    <cellStyle name="Normal 2 2 7 17 5" xfId="15197"/>
    <cellStyle name="Normal 2 2 7 17 5 2" xfId="15198"/>
    <cellStyle name="Normal 2 2 7 17 5 2 2" xfId="15199"/>
    <cellStyle name="Normal 2 2 7 17 5 3" xfId="15200"/>
    <cellStyle name="Normal 2 2 7 17 6" xfId="15201"/>
    <cellStyle name="Normal 2 2 7 17 6 2" xfId="15202"/>
    <cellStyle name="Normal 2 2 7 17 7" xfId="15203"/>
    <cellStyle name="Normal 2 2 7 17 7 2" xfId="15204"/>
    <cellStyle name="Normal 2 2 7 17 8" xfId="15205"/>
    <cellStyle name="Normal 2 2 7 18" xfId="15206"/>
    <cellStyle name="Normal 2 2 7 18 2" xfId="15207"/>
    <cellStyle name="Normal 2 2 7 18 2 2" xfId="15208"/>
    <cellStyle name="Normal 2 2 7 18 2 2 2" xfId="15209"/>
    <cellStyle name="Normal 2 2 7 18 2 2 2 2" xfId="15210"/>
    <cellStyle name="Normal 2 2 7 18 2 2 3" xfId="15211"/>
    <cellStyle name="Normal 2 2 7 18 2 3" xfId="15212"/>
    <cellStyle name="Normal 2 2 7 18 2 3 2" xfId="15213"/>
    <cellStyle name="Normal 2 2 7 18 2 4" xfId="15214"/>
    <cellStyle name="Normal 2 2 7 18 3" xfId="15215"/>
    <cellStyle name="Normal 2 2 7 18 3 2" xfId="15216"/>
    <cellStyle name="Normal 2 2 7 18 3 2 2" xfId="15217"/>
    <cellStyle name="Normal 2 2 7 18 3 2 2 2" xfId="15218"/>
    <cellStyle name="Normal 2 2 7 18 3 2 3" xfId="15219"/>
    <cellStyle name="Normal 2 2 7 18 3 3" xfId="15220"/>
    <cellStyle name="Normal 2 2 7 18 3 3 2" xfId="15221"/>
    <cellStyle name="Normal 2 2 7 18 3 4" xfId="15222"/>
    <cellStyle name="Normal 2 2 7 18 4" xfId="15223"/>
    <cellStyle name="Normal 2 2 7 18 4 2" xfId="15224"/>
    <cellStyle name="Normal 2 2 7 18 4 2 2" xfId="15225"/>
    <cellStyle name="Normal 2 2 7 18 4 2 2 2" xfId="15226"/>
    <cellStyle name="Normal 2 2 7 18 4 2 3" xfId="15227"/>
    <cellStyle name="Normal 2 2 7 18 4 3" xfId="15228"/>
    <cellStyle name="Normal 2 2 7 18 4 3 2" xfId="15229"/>
    <cellStyle name="Normal 2 2 7 18 4 4" xfId="15230"/>
    <cellStyle name="Normal 2 2 7 18 5" xfId="15231"/>
    <cellStyle name="Normal 2 2 7 18 5 2" xfId="15232"/>
    <cellStyle name="Normal 2 2 7 18 5 2 2" xfId="15233"/>
    <cellStyle name="Normal 2 2 7 18 5 3" xfId="15234"/>
    <cellStyle name="Normal 2 2 7 18 6" xfId="15235"/>
    <cellStyle name="Normal 2 2 7 18 6 2" xfId="15236"/>
    <cellStyle name="Normal 2 2 7 18 7" xfId="15237"/>
    <cellStyle name="Normal 2 2 7 18 7 2" xfId="15238"/>
    <cellStyle name="Normal 2 2 7 18 8" xfId="15239"/>
    <cellStyle name="Normal 2 2 7 19" xfId="15240"/>
    <cellStyle name="Normal 2 2 7 19 2" xfId="15241"/>
    <cellStyle name="Normal 2 2 7 19 2 2" xfId="15242"/>
    <cellStyle name="Normal 2 2 7 19 2 2 2" xfId="15243"/>
    <cellStyle name="Normal 2 2 7 19 2 2 2 2" xfId="15244"/>
    <cellStyle name="Normal 2 2 7 19 2 2 3" xfId="15245"/>
    <cellStyle name="Normal 2 2 7 19 2 3" xfId="15246"/>
    <cellStyle name="Normal 2 2 7 19 2 3 2" xfId="15247"/>
    <cellStyle name="Normal 2 2 7 19 2 4" xfId="15248"/>
    <cellStyle name="Normal 2 2 7 19 3" xfId="15249"/>
    <cellStyle name="Normal 2 2 7 19 3 2" xfId="15250"/>
    <cellStyle name="Normal 2 2 7 19 3 2 2" xfId="15251"/>
    <cellStyle name="Normal 2 2 7 19 3 2 2 2" xfId="15252"/>
    <cellStyle name="Normal 2 2 7 19 3 2 3" xfId="15253"/>
    <cellStyle name="Normal 2 2 7 19 3 3" xfId="15254"/>
    <cellStyle name="Normal 2 2 7 19 3 3 2" xfId="15255"/>
    <cellStyle name="Normal 2 2 7 19 3 4" xfId="15256"/>
    <cellStyle name="Normal 2 2 7 19 4" xfId="15257"/>
    <cellStyle name="Normal 2 2 7 19 4 2" xfId="15258"/>
    <cellStyle name="Normal 2 2 7 19 4 2 2" xfId="15259"/>
    <cellStyle name="Normal 2 2 7 19 4 2 2 2" xfId="15260"/>
    <cellStyle name="Normal 2 2 7 19 4 2 3" xfId="15261"/>
    <cellStyle name="Normal 2 2 7 19 4 3" xfId="15262"/>
    <cellStyle name="Normal 2 2 7 19 4 3 2" xfId="15263"/>
    <cellStyle name="Normal 2 2 7 19 4 4" xfId="15264"/>
    <cellStyle name="Normal 2 2 7 19 5" xfId="15265"/>
    <cellStyle name="Normal 2 2 7 19 5 2" xfId="15266"/>
    <cellStyle name="Normal 2 2 7 19 5 2 2" xfId="15267"/>
    <cellStyle name="Normal 2 2 7 19 5 3" xfId="15268"/>
    <cellStyle name="Normal 2 2 7 19 6" xfId="15269"/>
    <cellStyle name="Normal 2 2 7 19 6 2" xfId="15270"/>
    <cellStyle name="Normal 2 2 7 19 7" xfId="15271"/>
    <cellStyle name="Normal 2 2 7 19 7 2" xfId="15272"/>
    <cellStyle name="Normal 2 2 7 19 8" xfId="15273"/>
    <cellStyle name="Normal 2 2 7 2" xfId="15274"/>
    <cellStyle name="Normal 2 2 7 2 2" xfId="15275"/>
    <cellStyle name="Normal 2 2 7 2 2 2" xfId="15276"/>
    <cellStyle name="Normal 2 2 7 2 2 2 2" xfId="15277"/>
    <cellStyle name="Normal 2 2 7 2 2 2 2 2" xfId="15278"/>
    <cellStyle name="Normal 2 2 7 2 2 2 3" xfId="15279"/>
    <cellStyle name="Normal 2 2 7 2 2 3" xfId="15280"/>
    <cellStyle name="Normal 2 2 7 2 2 3 2" xfId="15281"/>
    <cellStyle name="Normal 2 2 7 2 2 4" xfId="15282"/>
    <cellStyle name="Normal 2 2 7 2 3" xfId="15283"/>
    <cellStyle name="Normal 2 2 7 2 3 2" xfId="15284"/>
    <cellStyle name="Normal 2 2 7 2 3 2 2" xfId="15285"/>
    <cellStyle name="Normal 2 2 7 2 3 2 2 2" xfId="15286"/>
    <cellStyle name="Normal 2 2 7 2 3 2 3" xfId="15287"/>
    <cellStyle name="Normal 2 2 7 2 3 3" xfId="15288"/>
    <cellStyle name="Normal 2 2 7 2 3 3 2" xfId="15289"/>
    <cellStyle name="Normal 2 2 7 2 3 4" xfId="15290"/>
    <cellStyle name="Normal 2 2 7 2 4" xfId="15291"/>
    <cellStyle name="Normal 2 2 7 2 4 2" xfId="15292"/>
    <cellStyle name="Normal 2 2 7 2 4 2 2" xfId="15293"/>
    <cellStyle name="Normal 2 2 7 2 4 2 2 2" xfId="15294"/>
    <cellStyle name="Normal 2 2 7 2 4 2 3" xfId="15295"/>
    <cellStyle name="Normal 2 2 7 2 4 3" xfId="15296"/>
    <cellStyle name="Normal 2 2 7 2 4 3 2" xfId="15297"/>
    <cellStyle name="Normal 2 2 7 2 4 4" xfId="15298"/>
    <cellStyle name="Normal 2 2 7 2 5" xfId="15299"/>
    <cellStyle name="Normal 2 2 7 2 5 2" xfId="15300"/>
    <cellStyle name="Normal 2 2 7 2 5 2 2" xfId="15301"/>
    <cellStyle name="Normal 2 2 7 2 5 3" xfId="15302"/>
    <cellStyle name="Normal 2 2 7 2 6" xfId="15303"/>
    <cellStyle name="Normal 2 2 7 2 6 2" xfId="15304"/>
    <cellStyle name="Normal 2 2 7 2 7" xfId="15305"/>
    <cellStyle name="Normal 2 2 7 2 7 2" xfId="15306"/>
    <cellStyle name="Normal 2 2 7 2 8" xfId="15307"/>
    <cellStyle name="Normal 2 2 7 20" xfId="15308"/>
    <cellStyle name="Normal 2 2 7 20 2" xfId="15309"/>
    <cellStyle name="Normal 2 2 7 20 2 2" xfId="15310"/>
    <cellStyle name="Normal 2 2 7 20 2 2 2" xfId="15311"/>
    <cellStyle name="Normal 2 2 7 20 2 2 2 2" xfId="15312"/>
    <cellStyle name="Normal 2 2 7 20 2 2 3" xfId="15313"/>
    <cellStyle name="Normal 2 2 7 20 2 3" xfId="15314"/>
    <cellStyle name="Normal 2 2 7 20 2 3 2" xfId="15315"/>
    <cellStyle name="Normal 2 2 7 20 2 4" xfId="15316"/>
    <cellStyle name="Normal 2 2 7 20 3" xfId="15317"/>
    <cellStyle name="Normal 2 2 7 20 3 2" xfId="15318"/>
    <cellStyle name="Normal 2 2 7 20 3 2 2" xfId="15319"/>
    <cellStyle name="Normal 2 2 7 20 3 2 2 2" xfId="15320"/>
    <cellStyle name="Normal 2 2 7 20 3 2 3" xfId="15321"/>
    <cellStyle name="Normal 2 2 7 20 3 3" xfId="15322"/>
    <cellStyle name="Normal 2 2 7 20 3 3 2" xfId="15323"/>
    <cellStyle name="Normal 2 2 7 20 3 4" xfId="15324"/>
    <cellStyle name="Normal 2 2 7 20 4" xfId="15325"/>
    <cellStyle name="Normal 2 2 7 20 4 2" xfId="15326"/>
    <cellStyle name="Normal 2 2 7 20 4 2 2" xfId="15327"/>
    <cellStyle name="Normal 2 2 7 20 4 2 2 2" xfId="15328"/>
    <cellStyle name="Normal 2 2 7 20 4 2 3" xfId="15329"/>
    <cellStyle name="Normal 2 2 7 20 4 3" xfId="15330"/>
    <cellStyle name="Normal 2 2 7 20 4 3 2" xfId="15331"/>
    <cellStyle name="Normal 2 2 7 20 4 4" xfId="15332"/>
    <cellStyle name="Normal 2 2 7 20 5" xfId="15333"/>
    <cellStyle name="Normal 2 2 7 20 5 2" xfId="15334"/>
    <cellStyle name="Normal 2 2 7 20 5 2 2" xfId="15335"/>
    <cellStyle name="Normal 2 2 7 20 5 3" xfId="15336"/>
    <cellStyle name="Normal 2 2 7 20 6" xfId="15337"/>
    <cellStyle name="Normal 2 2 7 20 6 2" xfId="15338"/>
    <cellStyle name="Normal 2 2 7 20 7" xfId="15339"/>
    <cellStyle name="Normal 2 2 7 20 7 2" xfId="15340"/>
    <cellStyle name="Normal 2 2 7 20 8" xfId="15341"/>
    <cellStyle name="Normal 2 2 7 21" xfId="15342"/>
    <cellStyle name="Normal 2 2 7 21 2" xfId="15343"/>
    <cellStyle name="Normal 2 2 7 21 2 2" xfId="15344"/>
    <cellStyle name="Normal 2 2 7 21 2 2 2" xfId="15345"/>
    <cellStyle name="Normal 2 2 7 21 2 2 2 2" xfId="15346"/>
    <cellStyle name="Normal 2 2 7 21 2 2 3" xfId="15347"/>
    <cellStyle name="Normal 2 2 7 21 2 3" xfId="15348"/>
    <cellStyle name="Normal 2 2 7 21 2 3 2" xfId="15349"/>
    <cellStyle name="Normal 2 2 7 21 2 4" xfId="15350"/>
    <cellStyle name="Normal 2 2 7 21 3" xfId="15351"/>
    <cellStyle name="Normal 2 2 7 21 3 2" xfId="15352"/>
    <cellStyle name="Normal 2 2 7 21 3 2 2" xfId="15353"/>
    <cellStyle name="Normal 2 2 7 21 3 2 2 2" xfId="15354"/>
    <cellStyle name="Normal 2 2 7 21 3 2 3" xfId="15355"/>
    <cellStyle name="Normal 2 2 7 21 3 3" xfId="15356"/>
    <cellStyle name="Normal 2 2 7 21 3 3 2" xfId="15357"/>
    <cellStyle name="Normal 2 2 7 21 3 4" xfId="15358"/>
    <cellStyle name="Normal 2 2 7 21 4" xfId="15359"/>
    <cellStyle name="Normal 2 2 7 21 4 2" xfId="15360"/>
    <cellStyle name="Normal 2 2 7 21 4 2 2" xfId="15361"/>
    <cellStyle name="Normal 2 2 7 21 4 2 2 2" xfId="15362"/>
    <cellStyle name="Normal 2 2 7 21 4 2 3" xfId="15363"/>
    <cellStyle name="Normal 2 2 7 21 4 3" xfId="15364"/>
    <cellStyle name="Normal 2 2 7 21 4 3 2" xfId="15365"/>
    <cellStyle name="Normal 2 2 7 21 4 4" xfId="15366"/>
    <cellStyle name="Normal 2 2 7 21 5" xfId="15367"/>
    <cellStyle name="Normal 2 2 7 21 5 2" xfId="15368"/>
    <cellStyle name="Normal 2 2 7 21 5 2 2" xfId="15369"/>
    <cellStyle name="Normal 2 2 7 21 5 3" xfId="15370"/>
    <cellStyle name="Normal 2 2 7 21 6" xfId="15371"/>
    <cellStyle name="Normal 2 2 7 21 6 2" xfId="15372"/>
    <cellStyle name="Normal 2 2 7 21 7" xfId="15373"/>
    <cellStyle name="Normal 2 2 7 21 7 2" xfId="15374"/>
    <cellStyle name="Normal 2 2 7 21 8" xfId="15375"/>
    <cellStyle name="Normal 2 2 7 22" xfId="15376"/>
    <cellStyle name="Normal 2 2 7 22 2" xfId="15377"/>
    <cellStyle name="Normal 2 2 7 22 2 2" xfId="15378"/>
    <cellStyle name="Normal 2 2 7 22 2 2 2" xfId="15379"/>
    <cellStyle name="Normal 2 2 7 22 2 2 2 2" xfId="15380"/>
    <cellStyle name="Normal 2 2 7 22 2 2 3" xfId="15381"/>
    <cellStyle name="Normal 2 2 7 22 2 3" xfId="15382"/>
    <cellStyle name="Normal 2 2 7 22 2 3 2" xfId="15383"/>
    <cellStyle name="Normal 2 2 7 22 2 4" xfId="15384"/>
    <cellStyle name="Normal 2 2 7 22 3" xfId="15385"/>
    <cellStyle name="Normal 2 2 7 22 3 2" xfId="15386"/>
    <cellStyle name="Normal 2 2 7 22 3 2 2" xfId="15387"/>
    <cellStyle name="Normal 2 2 7 22 3 2 2 2" xfId="15388"/>
    <cellStyle name="Normal 2 2 7 22 3 2 3" xfId="15389"/>
    <cellStyle name="Normal 2 2 7 22 3 3" xfId="15390"/>
    <cellStyle name="Normal 2 2 7 22 3 3 2" xfId="15391"/>
    <cellStyle name="Normal 2 2 7 22 3 4" xfId="15392"/>
    <cellStyle name="Normal 2 2 7 22 4" xfId="15393"/>
    <cellStyle name="Normal 2 2 7 22 4 2" xfId="15394"/>
    <cellStyle name="Normal 2 2 7 22 4 2 2" xfId="15395"/>
    <cellStyle name="Normal 2 2 7 22 4 2 2 2" xfId="15396"/>
    <cellStyle name="Normal 2 2 7 22 4 2 3" xfId="15397"/>
    <cellStyle name="Normal 2 2 7 22 4 3" xfId="15398"/>
    <cellStyle name="Normal 2 2 7 22 4 3 2" xfId="15399"/>
    <cellStyle name="Normal 2 2 7 22 4 4" xfId="15400"/>
    <cellStyle name="Normal 2 2 7 22 5" xfId="15401"/>
    <cellStyle name="Normal 2 2 7 22 5 2" xfId="15402"/>
    <cellStyle name="Normal 2 2 7 22 5 2 2" xfId="15403"/>
    <cellStyle name="Normal 2 2 7 22 5 3" xfId="15404"/>
    <cellStyle name="Normal 2 2 7 22 6" xfId="15405"/>
    <cellStyle name="Normal 2 2 7 22 6 2" xfId="15406"/>
    <cellStyle name="Normal 2 2 7 22 7" xfId="15407"/>
    <cellStyle name="Normal 2 2 7 22 7 2" xfId="15408"/>
    <cellStyle name="Normal 2 2 7 22 8" xfId="15409"/>
    <cellStyle name="Normal 2 2 7 23" xfId="15410"/>
    <cellStyle name="Normal 2 2 7 23 2" xfId="15411"/>
    <cellStyle name="Normal 2 2 7 23 2 2" xfId="15412"/>
    <cellStyle name="Normal 2 2 7 23 2 2 2" xfId="15413"/>
    <cellStyle name="Normal 2 2 7 23 2 2 2 2" xfId="15414"/>
    <cellStyle name="Normal 2 2 7 23 2 2 3" xfId="15415"/>
    <cellStyle name="Normal 2 2 7 23 2 3" xfId="15416"/>
    <cellStyle name="Normal 2 2 7 23 2 3 2" xfId="15417"/>
    <cellStyle name="Normal 2 2 7 23 2 4" xfId="15418"/>
    <cellStyle name="Normal 2 2 7 23 3" xfId="15419"/>
    <cellStyle name="Normal 2 2 7 23 3 2" xfId="15420"/>
    <cellStyle name="Normal 2 2 7 23 3 2 2" xfId="15421"/>
    <cellStyle name="Normal 2 2 7 23 3 2 2 2" xfId="15422"/>
    <cellStyle name="Normal 2 2 7 23 3 2 3" xfId="15423"/>
    <cellStyle name="Normal 2 2 7 23 3 3" xfId="15424"/>
    <cellStyle name="Normal 2 2 7 23 3 3 2" xfId="15425"/>
    <cellStyle name="Normal 2 2 7 23 3 4" xfId="15426"/>
    <cellStyle name="Normal 2 2 7 23 4" xfId="15427"/>
    <cellStyle name="Normal 2 2 7 23 4 2" xfId="15428"/>
    <cellStyle name="Normal 2 2 7 23 4 2 2" xfId="15429"/>
    <cellStyle name="Normal 2 2 7 23 4 2 2 2" xfId="15430"/>
    <cellStyle name="Normal 2 2 7 23 4 2 3" xfId="15431"/>
    <cellStyle name="Normal 2 2 7 23 4 3" xfId="15432"/>
    <cellStyle name="Normal 2 2 7 23 4 3 2" xfId="15433"/>
    <cellStyle name="Normal 2 2 7 23 4 4" xfId="15434"/>
    <cellStyle name="Normal 2 2 7 23 5" xfId="15435"/>
    <cellStyle name="Normal 2 2 7 23 5 2" xfId="15436"/>
    <cellStyle name="Normal 2 2 7 23 5 2 2" xfId="15437"/>
    <cellStyle name="Normal 2 2 7 23 5 3" xfId="15438"/>
    <cellStyle name="Normal 2 2 7 23 6" xfId="15439"/>
    <cellStyle name="Normal 2 2 7 23 6 2" xfId="15440"/>
    <cellStyle name="Normal 2 2 7 23 7" xfId="15441"/>
    <cellStyle name="Normal 2 2 7 23 7 2" xfId="15442"/>
    <cellStyle name="Normal 2 2 7 23 8" xfId="15443"/>
    <cellStyle name="Normal 2 2 7 24" xfId="15444"/>
    <cellStyle name="Normal 2 2 7 24 2" xfId="15445"/>
    <cellStyle name="Normal 2 2 7 24 2 2" xfId="15446"/>
    <cellStyle name="Normal 2 2 7 24 2 2 2" xfId="15447"/>
    <cellStyle name="Normal 2 2 7 24 2 2 2 2" xfId="15448"/>
    <cellStyle name="Normal 2 2 7 24 2 2 3" xfId="15449"/>
    <cellStyle name="Normal 2 2 7 24 2 3" xfId="15450"/>
    <cellStyle name="Normal 2 2 7 24 2 3 2" xfId="15451"/>
    <cellStyle name="Normal 2 2 7 24 2 4" xfId="15452"/>
    <cellStyle name="Normal 2 2 7 24 3" xfId="15453"/>
    <cellStyle name="Normal 2 2 7 24 3 2" xfId="15454"/>
    <cellStyle name="Normal 2 2 7 24 3 2 2" xfId="15455"/>
    <cellStyle name="Normal 2 2 7 24 3 2 2 2" xfId="15456"/>
    <cellStyle name="Normal 2 2 7 24 3 2 3" xfId="15457"/>
    <cellStyle name="Normal 2 2 7 24 3 3" xfId="15458"/>
    <cellStyle name="Normal 2 2 7 24 3 3 2" xfId="15459"/>
    <cellStyle name="Normal 2 2 7 24 3 4" xfId="15460"/>
    <cellStyle name="Normal 2 2 7 24 4" xfId="15461"/>
    <cellStyle name="Normal 2 2 7 24 4 2" xfId="15462"/>
    <cellStyle name="Normal 2 2 7 24 4 2 2" xfId="15463"/>
    <cellStyle name="Normal 2 2 7 24 4 2 2 2" xfId="15464"/>
    <cellStyle name="Normal 2 2 7 24 4 2 3" xfId="15465"/>
    <cellStyle name="Normal 2 2 7 24 4 3" xfId="15466"/>
    <cellStyle name="Normal 2 2 7 24 4 3 2" xfId="15467"/>
    <cellStyle name="Normal 2 2 7 24 4 4" xfId="15468"/>
    <cellStyle name="Normal 2 2 7 24 5" xfId="15469"/>
    <cellStyle name="Normal 2 2 7 24 5 2" xfId="15470"/>
    <cellStyle name="Normal 2 2 7 24 5 2 2" xfId="15471"/>
    <cellStyle name="Normal 2 2 7 24 5 3" xfId="15472"/>
    <cellStyle name="Normal 2 2 7 24 6" xfId="15473"/>
    <cellStyle name="Normal 2 2 7 24 6 2" xfId="15474"/>
    <cellStyle name="Normal 2 2 7 24 7" xfId="15475"/>
    <cellStyle name="Normal 2 2 7 24 7 2" xfId="15476"/>
    <cellStyle name="Normal 2 2 7 24 8" xfId="15477"/>
    <cellStyle name="Normal 2 2 7 25" xfId="15478"/>
    <cellStyle name="Normal 2 2 7 25 2" xfId="15479"/>
    <cellStyle name="Normal 2 2 7 25 2 2" xfId="15480"/>
    <cellStyle name="Normal 2 2 7 25 2 2 2" xfId="15481"/>
    <cellStyle name="Normal 2 2 7 25 2 2 2 2" xfId="15482"/>
    <cellStyle name="Normal 2 2 7 25 2 2 3" xfId="15483"/>
    <cellStyle name="Normal 2 2 7 25 2 3" xfId="15484"/>
    <cellStyle name="Normal 2 2 7 25 2 3 2" xfId="15485"/>
    <cellStyle name="Normal 2 2 7 25 2 4" xfId="15486"/>
    <cellStyle name="Normal 2 2 7 25 3" xfId="15487"/>
    <cellStyle name="Normal 2 2 7 25 3 2" xfId="15488"/>
    <cellStyle name="Normal 2 2 7 25 3 2 2" xfId="15489"/>
    <cellStyle name="Normal 2 2 7 25 3 2 2 2" xfId="15490"/>
    <cellStyle name="Normal 2 2 7 25 3 2 3" xfId="15491"/>
    <cellStyle name="Normal 2 2 7 25 3 3" xfId="15492"/>
    <cellStyle name="Normal 2 2 7 25 3 3 2" xfId="15493"/>
    <cellStyle name="Normal 2 2 7 25 3 4" xfId="15494"/>
    <cellStyle name="Normal 2 2 7 25 4" xfId="15495"/>
    <cellStyle name="Normal 2 2 7 25 4 2" xfId="15496"/>
    <cellStyle name="Normal 2 2 7 25 4 2 2" xfId="15497"/>
    <cellStyle name="Normal 2 2 7 25 4 2 2 2" xfId="15498"/>
    <cellStyle name="Normal 2 2 7 25 4 2 3" xfId="15499"/>
    <cellStyle name="Normal 2 2 7 25 4 3" xfId="15500"/>
    <cellStyle name="Normal 2 2 7 25 4 3 2" xfId="15501"/>
    <cellStyle name="Normal 2 2 7 25 4 4" xfId="15502"/>
    <cellStyle name="Normal 2 2 7 25 5" xfId="15503"/>
    <cellStyle name="Normal 2 2 7 25 5 2" xfId="15504"/>
    <cellStyle name="Normal 2 2 7 25 5 2 2" xfId="15505"/>
    <cellStyle name="Normal 2 2 7 25 5 3" xfId="15506"/>
    <cellStyle name="Normal 2 2 7 25 6" xfId="15507"/>
    <cellStyle name="Normal 2 2 7 25 6 2" xfId="15508"/>
    <cellStyle name="Normal 2 2 7 25 7" xfId="15509"/>
    <cellStyle name="Normal 2 2 7 25 7 2" xfId="15510"/>
    <cellStyle name="Normal 2 2 7 25 8" xfId="15511"/>
    <cellStyle name="Normal 2 2 7 26" xfId="15512"/>
    <cellStyle name="Normal 2 2 7 26 2" xfId="15513"/>
    <cellStyle name="Normal 2 2 7 26 2 2" xfId="15514"/>
    <cellStyle name="Normal 2 2 7 26 2 2 2" xfId="15515"/>
    <cellStyle name="Normal 2 2 7 26 2 2 2 2" xfId="15516"/>
    <cellStyle name="Normal 2 2 7 26 2 2 3" xfId="15517"/>
    <cellStyle name="Normal 2 2 7 26 2 3" xfId="15518"/>
    <cellStyle name="Normal 2 2 7 26 2 3 2" xfId="15519"/>
    <cellStyle name="Normal 2 2 7 26 2 4" xfId="15520"/>
    <cellStyle name="Normal 2 2 7 26 3" xfId="15521"/>
    <cellStyle name="Normal 2 2 7 26 3 2" xfId="15522"/>
    <cellStyle name="Normal 2 2 7 26 3 2 2" xfId="15523"/>
    <cellStyle name="Normal 2 2 7 26 3 2 2 2" xfId="15524"/>
    <cellStyle name="Normal 2 2 7 26 3 2 3" xfId="15525"/>
    <cellStyle name="Normal 2 2 7 26 3 3" xfId="15526"/>
    <cellStyle name="Normal 2 2 7 26 3 3 2" xfId="15527"/>
    <cellStyle name="Normal 2 2 7 26 3 4" xfId="15528"/>
    <cellStyle name="Normal 2 2 7 26 4" xfId="15529"/>
    <cellStyle name="Normal 2 2 7 26 4 2" xfId="15530"/>
    <cellStyle name="Normal 2 2 7 26 4 2 2" xfId="15531"/>
    <cellStyle name="Normal 2 2 7 26 4 2 2 2" xfId="15532"/>
    <cellStyle name="Normal 2 2 7 26 4 2 3" xfId="15533"/>
    <cellStyle name="Normal 2 2 7 26 4 3" xfId="15534"/>
    <cellStyle name="Normal 2 2 7 26 4 3 2" xfId="15535"/>
    <cellStyle name="Normal 2 2 7 26 4 4" xfId="15536"/>
    <cellStyle name="Normal 2 2 7 26 5" xfId="15537"/>
    <cellStyle name="Normal 2 2 7 26 5 2" xfId="15538"/>
    <cellStyle name="Normal 2 2 7 26 5 2 2" xfId="15539"/>
    <cellStyle name="Normal 2 2 7 26 5 3" xfId="15540"/>
    <cellStyle name="Normal 2 2 7 26 6" xfId="15541"/>
    <cellStyle name="Normal 2 2 7 26 6 2" xfId="15542"/>
    <cellStyle name="Normal 2 2 7 26 7" xfId="15543"/>
    <cellStyle name="Normal 2 2 7 26 7 2" xfId="15544"/>
    <cellStyle name="Normal 2 2 7 26 8" xfId="15545"/>
    <cellStyle name="Normal 2 2 7 27" xfId="15546"/>
    <cellStyle name="Normal 2 2 7 27 2" xfId="15547"/>
    <cellStyle name="Normal 2 2 7 27 2 2" xfId="15548"/>
    <cellStyle name="Normal 2 2 7 27 2 2 2" xfId="15549"/>
    <cellStyle name="Normal 2 2 7 27 2 2 2 2" xfId="15550"/>
    <cellStyle name="Normal 2 2 7 27 2 2 3" xfId="15551"/>
    <cellStyle name="Normal 2 2 7 27 2 3" xfId="15552"/>
    <cellStyle name="Normal 2 2 7 27 2 3 2" xfId="15553"/>
    <cellStyle name="Normal 2 2 7 27 2 4" xfId="15554"/>
    <cellStyle name="Normal 2 2 7 27 3" xfId="15555"/>
    <cellStyle name="Normal 2 2 7 27 3 2" xfId="15556"/>
    <cellStyle name="Normal 2 2 7 27 3 2 2" xfId="15557"/>
    <cellStyle name="Normal 2 2 7 27 3 2 2 2" xfId="15558"/>
    <cellStyle name="Normal 2 2 7 27 3 2 3" xfId="15559"/>
    <cellStyle name="Normal 2 2 7 27 3 3" xfId="15560"/>
    <cellStyle name="Normal 2 2 7 27 3 3 2" xfId="15561"/>
    <cellStyle name="Normal 2 2 7 27 3 4" xfId="15562"/>
    <cellStyle name="Normal 2 2 7 27 4" xfId="15563"/>
    <cellStyle name="Normal 2 2 7 27 4 2" xfId="15564"/>
    <cellStyle name="Normal 2 2 7 27 4 2 2" xfId="15565"/>
    <cellStyle name="Normal 2 2 7 27 4 2 2 2" xfId="15566"/>
    <cellStyle name="Normal 2 2 7 27 4 2 3" xfId="15567"/>
    <cellStyle name="Normal 2 2 7 27 4 3" xfId="15568"/>
    <cellStyle name="Normal 2 2 7 27 4 3 2" xfId="15569"/>
    <cellStyle name="Normal 2 2 7 27 4 4" xfId="15570"/>
    <cellStyle name="Normal 2 2 7 27 5" xfId="15571"/>
    <cellStyle name="Normal 2 2 7 27 5 2" xfId="15572"/>
    <cellStyle name="Normal 2 2 7 27 5 2 2" xfId="15573"/>
    <cellStyle name="Normal 2 2 7 27 5 3" xfId="15574"/>
    <cellStyle name="Normal 2 2 7 27 6" xfId="15575"/>
    <cellStyle name="Normal 2 2 7 27 6 2" xfId="15576"/>
    <cellStyle name="Normal 2 2 7 27 7" xfId="15577"/>
    <cellStyle name="Normal 2 2 7 27 7 2" xfId="15578"/>
    <cellStyle name="Normal 2 2 7 27 8" xfId="15579"/>
    <cellStyle name="Normal 2 2 7 28" xfId="15580"/>
    <cellStyle name="Normal 2 2 7 28 2" xfId="15581"/>
    <cellStyle name="Normal 2 2 7 28 2 2" xfId="15582"/>
    <cellStyle name="Normal 2 2 7 28 2 2 2" xfId="15583"/>
    <cellStyle name="Normal 2 2 7 28 2 2 2 2" xfId="15584"/>
    <cellStyle name="Normal 2 2 7 28 2 2 3" xfId="15585"/>
    <cellStyle name="Normal 2 2 7 28 2 3" xfId="15586"/>
    <cellStyle name="Normal 2 2 7 28 2 3 2" xfId="15587"/>
    <cellStyle name="Normal 2 2 7 28 2 4" xfId="15588"/>
    <cellStyle name="Normal 2 2 7 28 3" xfId="15589"/>
    <cellStyle name="Normal 2 2 7 28 3 2" xfId="15590"/>
    <cellStyle name="Normal 2 2 7 28 3 2 2" xfId="15591"/>
    <cellStyle name="Normal 2 2 7 28 3 2 2 2" xfId="15592"/>
    <cellStyle name="Normal 2 2 7 28 3 2 3" xfId="15593"/>
    <cellStyle name="Normal 2 2 7 28 3 3" xfId="15594"/>
    <cellStyle name="Normal 2 2 7 28 3 3 2" xfId="15595"/>
    <cellStyle name="Normal 2 2 7 28 3 4" xfId="15596"/>
    <cellStyle name="Normal 2 2 7 28 4" xfId="15597"/>
    <cellStyle name="Normal 2 2 7 28 4 2" xfId="15598"/>
    <cellStyle name="Normal 2 2 7 28 4 2 2" xfId="15599"/>
    <cellStyle name="Normal 2 2 7 28 4 2 2 2" xfId="15600"/>
    <cellStyle name="Normal 2 2 7 28 4 2 3" xfId="15601"/>
    <cellStyle name="Normal 2 2 7 28 4 3" xfId="15602"/>
    <cellStyle name="Normal 2 2 7 28 4 3 2" xfId="15603"/>
    <cellStyle name="Normal 2 2 7 28 4 4" xfId="15604"/>
    <cellStyle name="Normal 2 2 7 28 5" xfId="15605"/>
    <cellStyle name="Normal 2 2 7 28 5 2" xfId="15606"/>
    <cellStyle name="Normal 2 2 7 28 5 2 2" xfId="15607"/>
    <cellStyle name="Normal 2 2 7 28 5 3" xfId="15608"/>
    <cellStyle name="Normal 2 2 7 28 6" xfId="15609"/>
    <cellStyle name="Normal 2 2 7 28 6 2" xfId="15610"/>
    <cellStyle name="Normal 2 2 7 28 7" xfId="15611"/>
    <cellStyle name="Normal 2 2 7 28 7 2" xfId="15612"/>
    <cellStyle name="Normal 2 2 7 28 8" xfId="15613"/>
    <cellStyle name="Normal 2 2 7 29" xfId="15614"/>
    <cellStyle name="Normal 2 2 7 29 2" xfId="15615"/>
    <cellStyle name="Normal 2 2 7 29 2 2" xfId="15616"/>
    <cellStyle name="Normal 2 2 7 29 2 2 2" xfId="15617"/>
    <cellStyle name="Normal 2 2 7 29 2 2 2 2" xfId="15618"/>
    <cellStyle name="Normal 2 2 7 29 2 2 3" xfId="15619"/>
    <cellStyle name="Normal 2 2 7 29 2 3" xfId="15620"/>
    <cellStyle name="Normal 2 2 7 29 2 3 2" xfId="15621"/>
    <cellStyle name="Normal 2 2 7 29 2 4" xfId="15622"/>
    <cellStyle name="Normal 2 2 7 29 3" xfId="15623"/>
    <cellStyle name="Normal 2 2 7 29 3 2" xfId="15624"/>
    <cellStyle name="Normal 2 2 7 29 3 2 2" xfId="15625"/>
    <cellStyle name="Normal 2 2 7 29 3 2 2 2" xfId="15626"/>
    <cellStyle name="Normal 2 2 7 29 3 2 3" xfId="15627"/>
    <cellStyle name="Normal 2 2 7 29 3 3" xfId="15628"/>
    <cellStyle name="Normal 2 2 7 29 3 3 2" xfId="15629"/>
    <cellStyle name="Normal 2 2 7 29 3 4" xfId="15630"/>
    <cellStyle name="Normal 2 2 7 29 4" xfId="15631"/>
    <cellStyle name="Normal 2 2 7 29 4 2" xfId="15632"/>
    <cellStyle name="Normal 2 2 7 29 4 2 2" xfId="15633"/>
    <cellStyle name="Normal 2 2 7 29 4 2 2 2" xfId="15634"/>
    <cellStyle name="Normal 2 2 7 29 4 2 3" xfId="15635"/>
    <cellStyle name="Normal 2 2 7 29 4 3" xfId="15636"/>
    <cellStyle name="Normal 2 2 7 29 4 3 2" xfId="15637"/>
    <cellStyle name="Normal 2 2 7 29 4 4" xfId="15638"/>
    <cellStyle name="Normal 2 2 7 29 5" xfId="15639"/>
    <cellStyle name="Normal 2 2 7 29 5 2" xfId="15640"/>
    <cellStyle name="Normal 2 2 7 29 5 2 2" xfId="15641"/>
    <cellStyle name="Normal 2 2 7 29 5 3" xfId="15642"/>
    <cellStyle name="Normal 2 2 7 29 6" xfId="15643"/>
    <cellStyle name="Normal 2 2 7 29 6 2" xfId="15644"/>
    <cellStyle name="Normal 2 2 7 29 7" xfId="15645"/>
    <cellStyle name="Normal 2 2 7 29 7 2" xfId="15646"/>
    <cellStyle name="Normal 2 2 7 29 8" xfId="15647"/>
    <cellStyle name="Normal 2 2 7 3" xfId="15648"/>
    <cellStyle name="Normal 2 2 7 3 2" xfId="15649"/>
    <cellStyle name="Normal 2 2 7 3 2 2" xfId="15650"/>
    <cellStyle name="Normal 2 2 7 3 2 2 2" xfId="15651"/>
    <cellStyle name="Normal 2 2 7 3 2 2 2 2" xfId="15652"/>
    <cellStyle name="Normal 2 2 7 3 2 2 3" xfId="15653"/>
    <cellStyle name="Normal 2 2 7 3 2 3" xfId="15654"/>
    <cellStyle name="Normal 2 2 7 3 2 3 2" xfId="15655"/>
    <cellStyle name="Normal 2 2 7 3 2 4" xfId="15656"/>
    <cellStyle name="Normal 2 2 7 3 3" xfId="15657"/>
    <cellStyle name="Normal 2 2 7 3 3 2" xfId="15658"/>
    <cellStyle name="Normal 2 2 7 3 3 2 2" xfId="15659"/>
    <cellStyle name="Normal 2 2 7 3 3 2 2 2" xfId="15660"/>
    <cellStyle name="Normal 2 2 7 3 3 2 3" xfId="15661"/>
    <cellStyle name="Normal 2 2 7 3 3 3" xfId="15662"/>
    <cellStyle name="Normal 2 2 7 3 3 3 2" xfId="15663"/>
    <cellStyle name="Normal 2 2 7 3 3 4" xfId="15664"/>
    <cellStyle name="Normal 2 2 7 3 4" xfId="15665"/>
    <cellStyle name="Normal 2 2 7 3 4 2" xfId="15666"/>
    <cellStyle name="Normal 2 2 7 3 4 2 2" xfId="15667"/>
    <cellStyle name="Normal 2 2 7 3 4 2 2 2" xfId="15668"/>
    <cellStyle name="Normal 2 2 7 3 4 2 3" xfId="15669"/>
    <cellStyle name="Normal 2 2 7 3 4 3" xfId="15670"/>
    <cellStyle name="Normal 2 2 7 3 4 3 2" xfId="15671"/>
    <cellStyle name="Normal 2 2 7 3 4 4" xfId="15672"/>
    <cellStyle name="Normal 2 2 7 3 5" xfId="15673"/>
    <cellStyle name="Normal 2 2 7 3 5 2" xfId="15674"/>
    <cellStyle name="Normal 2 2 7 3 5 2 2" xfId="15675"/>
    <cellStyle name="Normal 2 2 7 3 5 3" xfId="15676"/>
    <cellStyle name="Normal 2 2 7 3 6" xfId="15677"/>
    <cellStyle name="Normal 2 2 7 3 6 2" xfId="15678"/>
    <cellStyle name="Normal 2 2 7 3 7" xfId="15679"/>
    <cellStyle name="Normal 2 2 7 3 7 2" xfId="15680"/>
    <cellStyle name="Normal 2 2 7 3 8" xfId="15681"/>
    <cellStyle name="Normal 2 2 7 30" xfId="15682"/>
    <cellStyle name="Normal 2 2 7 30 2" xfId="15683"/>
    <cellStyle name="Normal 2 2 7 30 2 2" xfId="15684"/>
    <cellStyle name="Normal 2 2 7 30 2 2 2" xfId="15685"/>
    <cellStyle name="Normal 2 2 7 30 2 3" xfId="15686"/>
    <cellStyle name="Normal 2 2 7 30 3" xfId="15687"/>
    <cellStyle name="Normal 2 2 7 30 3 2" xfId="15688"/>
    <cellStyle name="Normal 2 2 7 30 4" xfId="15689"/>
    <cellStyle name="Normal 2 2 7 31" xfId="15690"/>
    <cellStyle name="Normal 2 2 7 31 2" xfId="15691"/>
    <cellStyle name="Normal 2 2 7 31 2 2" xfId="15692"/>
    <cellStyle name="Normal 2 2 7 31 2 2 2" xfId="15693"/>
    <cellStyle name="Normal 2 2 7 31 2 3" xfId="15694"/>
    <cellStyle name="Normal 2 2 7 31 3" xfId="15695"/>
    <cellStyle name="Normal 2 2 7 31 3 2" xfId="15696"/>
    <cellStyle name="Normal 2 2 7 31 4" xfId="15697"/>
    <cellStyle name="Normal 2 2 7 32" xfId="15698"/>
    <cellStyle name="Normal 2 2 7 32 2" xfId="15699"/>
    <cellStyle name="Normal 2 2 7 32 2 2" xfId="15700"/>
    <cellStyle name="Normal 2 2 7 32 2 2 2" xfId="15701"/>
    <cellStyle name="Normal 2 2 7 32 2 3" xfId="15702"/>
    <cellStyle name="Normal 2 2 7 32 3" xfId="15703"/>
    <cellStyle name="Normal 2 2 7 32 3 2" xfId="15704"/>
    <cellStyle name="Normal 2 2 7 32 4" xfId="15705"/>
    <cellStyle name="Normal 2 2 7 33" xfId="15706"/>
    <cellStyle name="Normal 2 2 7 33 2" xfId="15707"/>
    <cellStyle name="Normal 2 2 7 33 2 2" xfId="15708"/>
    <cellStyle name="Normal 2 2 7 33 3" xfId="15709"/>
    <cellStyle name="Normal 2 2 7 34" xfId="15710"/>
    <cellStyle name="Normal 2 2 7 34 2" xfId="15711"/>
    <cellStyle name="Normal 2 2 7 35" xfId="15712"/>
    <cellStyle name="Normal 2 2 7 35 2" xfId="15713"/>
    <cellStyle name="Normal 2 2 7 36" xfId="15714"/>
    <cellStyle name="Normal 2 2 7 4" xfId="15715"/>
    <cellStyle name="Normal 2 2 7 4 2" xfId="15716"/>
    <cellStyle name="Normal 2 2 7 4 2 2" xfId="15717"/>
    <cellStyle name="Normal 2 2 7 4 2 2 2" xfId="15718"/>
    <cellStyle name="Normal 2 2 7 4 2 2 2 2" xfId="15719"/>
    <cellStyle name="Normal 2 2 7 4 2 2 3" xfId="15720"/>
    <cellStyle name="Normal 2 2 7 4 2 3" xfId="15721"/>
    <cellStyle name="Normal 2 2 7 4 2 3 2" xfId="15722"/>
    <cellStyle name="Normal 2 2 7 4 2 4" xfId="15723"/>
    <cellStyle name="Normal 2 2 7 4 3" xfId="15724"/>
    <cellStyle name="Normal 2 2 7 4 3 2" xfId="15725"/>
    <cellStyle name="Normal 2 2 7 4 3 2 2" xfId="15726"/>
    <cellStyle name="Normal 2 2 7 4 3 2 2 2" xfId="15727"/>
    <cellStyle name="Normal 2 2 7 4 3 2 3" xfId="15728"/>
    <cellStyle name="Normal 2 2 7 4 3 3" xfId="15729"/>
    <cellStyle name="Normal 2 2 7 4 3 3 2" xfId="15730"/>
    <cellStyle name="Normal 2 2 7 4 3 4" xfId="15731"/>
    <cellStyle name="Normal 2 2 7 4 4" xfId="15732"/>
    <cellStyle name="Normal 2 2 7 4 4 2" xfId="15733"/>
    <cellStyle name="Normal 2 2 7 4 4 2 2" xfId="15734"/>
    <cellStyle name="Normal 2 2 7 4 4 2 2 2" xfId="15735"/>
    <cellStyle name="Normal 2 2 7 4 4 2 3" xfId="15736"/>
    <cellStyle name="Normal 2 2 7 4 4 3" xfId="15737"/>
    <cellStyle name="Normal 2 2 7 4 4 3 2" xfId="15738"/>
    <cellStyle name="Normal 2 2 7 4 4 4" xfId="15739"/>
    <cellStyle name="Normal 2 2 7 4 5" xfId="15740"/>
    <cellStyle name="Normal 2 2 7 4 5 2" xfId="15741"/>
    <cellStyle name="Normal 2 2 7 4 5 2 2" xfId="15742"/>
    <cellStyle name="Normal 2 2 7 4 5 3" xfId="15743"/>
    <cellStyle name="Normal 2 2 7 4 6" xfId="15744"/>
    <cellStyle name="Normal 2 2 7 4 6 2" xfId="15745"/>
    <cellStyle name="Normal 2 2 7 4 7" xfId="15746"/>
    <cellStyle name="Normal 2 2 7 4 7 2" xfId="15747"/>
    <cellStyle name="Normal 2 2 7 4 8" xfId="15748"/>
    <cellStyle name="Normal 2 2 7 5" xfId="15749"/>
    <cellStyle name="Normal 2 2 7 5 2" xfId="15750"/>
    <cellStyle name="Normal 2 2 7 5 2 2" xfId="15751"/>
    <cellStyle name="Normal 2 2 7 5 2 2 2" xfId="15752"/>
    <cellStyle name="Normal 2 2 7 5 2 2 2 2" xfId="15753"/>
    <cellStyle name="Normal 2 2 7 5 2 2 3" xfId="15754"/>
    <cellStyle name="Normal 2 2 7 5 2 3" xfId="15755"/>
    <cellStyle name="Normal 2 2 7 5 2 3 2" xfId="15756"/>
    <cellStyle name="Normal 2 2 7 5 2 4" xfId="15757"/>
    <cellStyle name="Normal 2 2 7 5 3" xfId="15758"/>
    <cellStyle name="Normal 2 2 7 5 3 2" xfId="15759"/>
    <cellStyle name="Normal 2 2 7 5 3 2 2" xfId="15760"/>
    <cellStyle name="Normal 2 2 7 5 3 2 2 2" xfId="15761"/>
    <cellStyle name="Normal 2 2 7 5 3 2 3" xfId="15762"/>
    <cellStyle name="Normal 2 2 7 5 3 3" xfId="15763"/>
    <cellStyle name="Normal 2 2 7 5 3 3 2" xfId="15764"/>
    <cellStyle name="Normal 2 2 7 5 3 4" xfId="15765"/>
    <cellStyle name="Normal 2 2 7 5 4" xfId="15766"/>
    <cellStyle name="Normal 2 2 7 5 4 2" xfId="15767"/>
    <cellStyle name="Normal 2 2 7 5 4 2 2" xfId="15768"/>
    <cellStyle name="Normal 2 2 7 5 4 2 2 2" xfId="15769"/>
    <cellStyle name="Normal 2 2 7 5 4 2 3" xfId="15770"/>
    <cellStyle name="Normal 2 2 7 5 4 3" xfId="15771"/>
    <cellStyle name="Normal 2 2 7 5 4 3 2" xfId="15772"/>
    <cellStyle name="Normal 2 2 7 5 4 4" xfId="15773"/>
    <cellStyle name="Normal 2 2 7 5 5" xfId="15774"/>
    <cellStyle name="Normal 2 2 7 5 5 2" xfId="15775"/>
    <cellStyle name="Normal 2 2 7 5 5 2 2" xfId="15776"/>
    <cellStyle name="Normal 2 2 7 5 5 3" xfId="15777"/>
    <cellStyle name="Normal 2 2 7 5 6" xfId="15778"/>
    <cellStyle name="Normal 2 2 7 5 6 2" xfId="15779"/>
    <cellStyle name="Normal 2 2 7 5 7" xfId="15780"/>
    <cellStyle name="Normal 2 2 7 5 7 2" xfId="15781"/>
    <cellStyle name="Normal 2 2 7 5 8" xfId="15782"/>
    <cellStyle name="Normal 2 2 7 6" xfId="15783"/>
    <cellStyle name="Normal 2 2 7 6 2" xfId="15784"/>
    <cellStyle name="Normal 2 2 7 6 2 2" xfId="15785"/>
    <cellStyle name="Normal 2 2 7 6 2 2 2" xfId="15786"/>
    <cellStyle name="Normal 2 2 7 6 2 2 2 2" xfId="15787"/>
    <cellStyle name="Normal 2 2 7 6 2 2 3" xfId="15788"/>
    <cellStyle name="Normal 2 2 7 6 2 3" xfId="15789"/>
    <cellStyle name="Normal 2 2 7 6 2 3 2" xfId="15790"/>
    <cellStyle name="Normal 2 2 7 6 2 4" xfId="15791"/>
    <cellStyle name="Normal 2 2 7 6 3" xfId="15792"/>
    <cellStyle name="Normal 2 2 7 6 3 2" xfId="15793"/>
    <cellStyle name="Normal 2 2 7 6 3 2 2" xfId="15794"/>
    <cellStyle name="Normal 2 2 7 6 3 2 2 2" xfId="15795"/>
    <cellStyle name="Normal 2 2 7 6 3 2 3" xfId="15796"/>
    <cellStyle name="Normal 2 2 7 6 3 3" xfId="15797"/>
    <cellStyle name="Normal 2 2 7 6 3 3 2" xfId="15798"/>
    <cellStyle name="Normal 2 2 7 6 3 4" xfId="15799"/>
    <cellStyle name="Normal 2 2 7 6 4" xfId="15800"/>
    <cellStyle name="Normal 2 2 7 6 4 2" xfId="15801"/>
    <cellStyle name="Normal 2 2 7 6 4 2 2" xfId="15802"/>
    <cellStyle name="Normal 2 2 7 6 4 2 2 2" xfId="15803"/>
    <cellStyle name="Normal 2 2 7 6 4 2 3" xfId="15804"/>
    <cellStyle name="Normal 2 2 7 6 4 3" xfId="15805"/>
    <cellStyle name="Normal 2 2 7 6 4 3 2" xfId="15806"/>
    <cellStyle name="Normal 2 2 7 6 4 4" xfId="15807"/>
    <cellStyle name="Normal 2 2 7 6 5" xfId="15808"/>
    <cellStyle name="Normal 2 2 7 6 5 2" xfId="15809"/>
    <cellStyle name="Normal 2 2 7 6 5 2 2" xfId="15810"/>
    <cellStyle name="Normal 2 2 7 6 5 3" xfId="15811"/>
    <cellStyle name="Normal 2 2 7 6 6" xfId="15812"/>
    <cellStyle name="Normal 2 2 7 6 6 2" xfId="15813"/>
    <cellStyle name="Normal 2 2 7 6 7" xfId="15814"/>
    <cellStyle name="Normal 2 2 7 6 7 2" xfId="15815"/>
    <cellStyle name="Normal 2 2 7 6 8" xfId="15816"/>
    <cellStyle name="Normal 2 2 7 7" xfId="15817"/>
    <cellStyle name="Normal 2 2 7 7 2" xfId="15818"/>
    <cellStyle name="Normal 2 2 7 7 2 2" xfId="15819"/>
    <cellStyle name="Normal 2 2 7 7 2 2 2" xfId="15820"/>
    <cellStyle name="Normal 2 2 7 7 2 2 2 2" xfId="15821"/>
    <cellStyle name="Normal 2 2 7 7 2 2 3" xfId="15822"/>
    <cellStyle name="Normal 2 2 7 7 2 3" xfId="15823"/>
    <cellStyle name="Normal 2 2 7 7 2 3 2" xfId="15824"/>
    <cellStyle name="Normal 2 2 7 7 2 4" xfId="15825"/>
    <cellStyle name="Normal 2 2 7 7 3" xfId="15826"/>
    <cellStyle name="Normal 2 2 7 7 3 2" xfId="15827"/>
    <cellStyle name="Normal 2 2 7 7 3 2 2" xfId="15828"/>
    <cellStyle name="Normal 2 2 7 7 3 2 2 2" xfId="15829"/>
    <cellStyle name="Normal 2 2 7 7 3 2 3" xfId="15830"/>
    <cellStyle name="Normal 2 2 7 7 3 3" xfId="15831"/>
    <cellStyle name="Normal 2 2 7 7 3 3 2" xfId="15832"/>
    <cellStyle name="Normal 2 2 7 7 3 4" xfId="15833"/>
    <cellStyle name="Normal 2 2 7 7 4" xfId="15834"/>
    <cellStyle name="Normal 2 2 7 7 4 2" xfId="15835"/>
    <cellStyle name="Normal 2 2 7 7 4 2 2" xfId="15836"/>
    <cellStyle name="Normal 2 2 7 7 4 2 2 2" xfId="15837"/>
    <cellStyle name="Normal 2 2 7 7 4 2 3" xfId="15838"/>
    <cellStyle name="Normal 2 2 7 7 4 3" xfId="15839"/>
    <cellStyle name="Normal 2 2 7 7 4 3 2" xfId="15840"/>
    <cellStyle name="Normal 2 2 7 7 4 4" xfId="15841"/>
    <cellStyle name="Normal 2 2 7 7 5" xfId="15842"/>
    <cellStyle name="Normal 2 2 7 7 5 2" xfId="15843"/>
    <cellStyle name="Normal 2 2 7 7 5 2 2" xfId="15844"/>
    <cellStyle name="Normal 2 2 7 7 5 3" xfId="15845"/>
    <cellStyle name="Normal 2 2 7 7 6" xfId="15846"/>
    <cellStyle name="Normal 2 2 7 7 6 2" xfId="15847"/>
    <cellStyle name="Normal 2 2 7 7 7" xfId="15848"/>
    <cellStyle name="Normal 2 2 7 7 7 2" xfId="15849"/>
    <cellStyle name="Normal 2 2 7 7 8" xfId="15850"/>
    <cellStyle name="Normal 2 2 7 8" xfId="15851"/>
    <cellStyle name="Normal 2 2 7 8 2" xfId="15852"/>
    <cellStyle name="Normal 2 2 7 8 2 2" xfId="15853"/>
    <cellStyle name="Normal 2 2 7 8 2 2 2" xfId="15854"/>
    <cellStyle name="Normal 2 2 7 8 2 2 2 2" xfId="15855"/>
    <cellStyle name="Normal 2 2 7 8 2 2 3" xfId="15856"/>
    <cellStyle name="Normal 2 2 7 8 2 3" xfId="15857"/>
    <cellStyle name="Normal 2 2 7 8 2 3 2" xfId="15858"/>
    <cellStyle name="Normal 2 2 7 8 2 4" xfId="15859"/>
    <cellStyle name="Normal 2 2 7 8 3" xfId="15860"/>
    <cellStyle name="Normal 2 2 7 8 3 2" xfId="15861"/>
    <cellStyle name="Normal 2 2 7 8 3 2 2" xfId="15862"/>
    <cellStyle name="Normal 2 2 7 8 3 2 2 2" xfId="15863"/>
    <cellStyle name="Normal 2 2 7 8 3 2 3" xfId="15864"/>
    <cellStyle name="Normal 2 2 7 8 3 3" xfId="15865"/>
    <cellStyle name="Normal 2 2 7 8 3 3 2" xfId="15866"/>
    <cellStyle name="Normal 2 2 7 8 3 4" xfId="15867"/>
    <cellStyle name="Normal 2 2 7 8 4" xfId="15868"/>
    <cellStyle name="Normal 2 2 7 8 4 2" xfId="15869"/>
    <cellStyle name="Normal 2 2 7 8 4 2 2" xfId="15870"/>
    <cellStyle name="Normal 2 2 7 8 4 2 2 2" xfId="15871"/>
    <cellStyle name="Normal 2 2 7 8 4 2 3" xfId="15872"/>
    <cellStyle name="Normal 2 2 7 8 4 3" xfId="15873"/>
    <cellStyle name="Normal 2 2 7 8 4 3 2" xfId="15874"/>
    <cellStyle name="Normal 2 2 7 8 4 4" xfId="15875"/>
    <cellStyle name="Normal 2 2 7 8 5" xfId="15876"/>
    <cellStyle name="Normal 2 2 7 8 5 2" xfId="15877"/>
    <cellStyle name="Normal 2 2 7 8 5 2 2" xfId="15878"/>
    <cellStyle name="Normal 2 2 7 8 5 3" xfId="15879"/>
    <cellStyle name="Normal 2 2 7 8 6" xfId="15880"/>
    <cellStyle name="Normal 2 2 7 8 6 2" xfId="15881"/>
    <cellStyle name="Normal 2 2 7 8 7" xfId="15882"/>
    <cellStyle name="Normal 2 2 7 8 7 2" xfId="15883"/>
    <cellStyle name="Normal 2 2 7 8 8" xfId="15884"/>
    <cellStyle name="Normal 2 2 7 9" xfId="15885"/>
    <cellStyle name="Normal 2 2 7 9 2" xfId="15886"/>
    <cellStyle name="Normal 2 2 7 9 2 2" xfId="15887"/>
    <cellStyle name="Normal 2 2 7 9 2 2 2" xfId="15888"/>
    <cellStyle name="Normal 2 2 7 9 2 2 2 2" xfId="15889"/>
    <cellStyle name="Normal 2 2 7 9 2 2 3" xfId="15890"/>
    <cellStyle name="Normal 2 2 7 9 2 3" xfId="15891"/>
    <cellStyle name="Normal 2 2 7 9 2 3 2" xfId="15892"/>
    <cellStyle name="Normal 2 2 7 9 2 4" xfId="15893"/>
    <cellStyle name="Normal 2 2 7 9 3" xfId="15894"/>
    <cellStyle name="Normal 2 2 7 9 3 2" xfId="15895"/>
    <cellStyle name="Normal 2 2 7 9 3 2 2" xfId="15896"/>
    <cellStyle name="Normal 2 2 7 9 3 2 2 2" xfId="15897"/>
    <cellStyle name="Normal 2 2 7 9 3 2 3" xfId="15898"/>
    <cellStyle name="Normal 2 2 7 9 3 3" xfId="15899"/>
    <cellStyle name="Normal 2 2 7 9 3 3 2" xfId="15900"/>
    <cellStyle name="Normal 2 2 7 9 3 4" xfId="15901"/>
    <cellStyle name="Normal 2 2 7 9 4" xfId="15902"/>
    <cellStyle name="Normal 2 2 7 9 4 2" xfId="15903"/>
    <cellStyle name="Normal 2 2 7 9 4 2 2" xfId="15904"/>
    <cellStyle name="Normal 2 2 7 9 4 2 2 2" xfId="15905"/>
    <cellStyle name="Normal 2 2 7 9 4 2 3" xfId="15906"/>
    <cellStyle name="Normal 2 2 7 9 4 3" xfId="15907"/>
    <cellStyle name="Normal 2 2 7 9 4 3 2" xfId="15908"/>
    <cellStyle name="Normal 2 2 7 9 4 4" xfId="15909"/>
    <cellStyle name="Normal 2 2 7 9 5" xfId="15910"/>
    <cellStyle name="Normal 2 2 7 9 5 2" xfId="15911"/>
    <cellStyle name="Normal 2 2 7 9 5 2 2" xfId="15912"/>
    <cellStyle name="Normal 2 2 7 9 5 3" xfId="15913"/>
    <cellStyle name="Normal 2 2 7 9 6" xfId="15914"/>
    <cellStyle name="Normal 2 2 7 9 6 2" xfId="15915"/>
    <cellStyle name="Normal 2 2 7 9 7" xfId="15916"/>
    <cellStyle name="Normal 2 2 7 9 7 2" xfId="15917"/>
    <cellStyle name="Normal 2 2 7 9 8" xfId="15918"/>
    <cellStyle name="Normal 2 2 8" xfId="15919"/>
    <cellStyle name="Normal 2 2 8 2" xfId="15920"/>
    <cellStyle name="Normal 2 2 8 2 2" xfId="15921"/>
    <cellStyle name="Normal 2 2 8 2 2 2" xfId="15922"/>
    <cellStyle name="Normal 2 2 8 2 2 2 2" xfId="15923"/>
    <cellStyle name="Normal 2 2 8 2 2 3" xfId="15924"/>
    <cellStyle name="Normal 2 2 8 2 3" xfId="15925"/>
    <cellStyle name="Normal 2 2 8 2 3 2" xfId="15926"/>
    <cellStyle name="Normal 2 2 8 2 4" xfId="15927"/>
    <cellStyle name="Normal 2 2 8 3" xfId="15928"/>
    <cellStyle name="Normal 2 2 8 3 2" xfId="15929"/>
    <cellStyle name="Normal 2 2 8 3 2 2" xfId="15930"/>
    <cellStyle name="Normal 2 2 8 3 2 2 2" xfId="15931"/>
    <cellStyle name="Normal 2 2 8 3 2 3" xfId="15932"/>
    <cellStyle name="Normal 2 2 8 3 3" xfId="15933"/>
    <cellStyle name="Normal 2 2 8 3 3 2" xfId="15934"/>
    <cellStyle name="Normal 2 2 8 3 4" xfId="15935"/>
    <cellStyle name="Normal 2 2 8 4" xfId="15936"/>
    <cellStyle name="Normal 2 2 8 4 2" xfId="15937"/>
    <cellStyle name="Normal 2 2 8 4 2 2" xfId="15938"/>
    <cellStyle name="Normal 2 2 8 4 2 2 2" xfId="15939"/>
    <cellStyle name="Normal 2 2 8 4 2 3" xfId="15940"/>
    <cellStyle name="Normal 2 2 8 4 3" xfId="15941"/>
    <cellStyle name="Normal 2 2 8 4 3 2" xfId="15942"/>
    <cellStyle name="Normal 2 2 8 4 4" xfId="15943"/>
    <cellStyle name="Normal 2 2 8 5" xfId="15944"/>
    <cellStyle name="Normal 2 2 8 5 2" xfId="15945"/>
    <cellStyle name="Normal 2 2 8 5 2 2" xfId="15946"/>
    <cellStyle name="Normal 2 2 8 5 3" xfId="15947"/>
    <cellStyle name="Normal 2 2 8 6" xfId="15948"/>
    <cellStyle name="Normal 2 2 8 6 2" xfId="15949"/>
    <cellStyle name="Normal 2 2 8 7" xfId="15950"/>
    <cellStyle name="Normal 2 2 8 7 2" xfId="15951"/>
    <cellStyle name="Normal 2 2 8 8" xfId="15952"/>
    <cellStyle name="Normal 2 2 9" xfId="15953"/>
    <cellStyle name="Normal 2 2 9 2" xfId="15954"/>
    <cellStyle name="Normal 2 2 9 2 2" xfId="15955"/>
    <cellStyle name="Normal 2 2 9 2 2 2" xfId="15956"/>
    <cellStyle name="Normal 2 2 9 2 2 2 2" xfId="15957"/>
    <cellStyle name="Normal 2 2 9 2 2 3" xfId="15958"/>
    <cellStyle name="Normal 2 2 9 2 3" xfId="15959"/>
    <cellStyle name="Normal 2 2 9 2 3 2" xfId="15960"/>
    <cellStyle name="Normal 2 2 9 2 4" xfId="15961"/>
    <cellStyle name="Normal 2 2 9 3" xfId="15962"/>
    <cellStyle name="Normal 2 2 9 3 2" xfId="15963"/>
    <cellStyle name="Normal 2 2 9 3 2 2" xfId="15964"/>
    <cellStyle name="Normal 2 2 9 3 2 2 2" xfId="15965"/>
    <cellStyle name="Normal 2 2 9 3 2 3" xfId="15966"/>
    <cellStyle name="Normal 2 2 9 3 3" xfId="15967"/>
    <cellStyle name="Normal 2 2 9 3 3 2" xfId="15968"/>
    <cellStyle name="Normal 2 2 9 3 4" xfId="15969"/>
    <cellStyle name="Normal 2 2 9 4" xfId="15970"/>
    <cellStyle name="Normal 2 2 9 4 2" xfId="15971"/>
    <cellStyle name="Normal 2 2 9 4 2 2" xfId="15972"/>
    <cellStyle name="Normal 2 2 9 4 2 2 2" xfId="15973"/>
    <cellStyle name="Normal 2 2 9 4 2 3" xfId="15974"/>
    <cellStyle name="Normal 2 2 9 4 3" xfId="15975"/>
    <cellStyle name="Normal 2 2 9 4 3 2" xfId="15976"/>
    <cellStyle name="Normal 2 2 9 4 4" xfId="15977"/>
    <cellStyle name="Normal 2 2 9 5" xfId="15978"/>
    <cellStyle name="Normal 2 2 9 5 2" xfId="15979"/>
    <cellStyle name="Normal 2 2 9 5 2 2" xfId="15980"/>
    <cellStyle name="Normal 2 2 9 5 3" xfId="15981"/>
    <cellStyle name="Normal 2 2 9 6" xfId="15982"/>
    <cellStyle name="Normal 2 2 9 6 2" xfId="15983"/>
    <cellStyle name="Normal 2 2 9 7" xfId="15984"/>
    <cellStyle name="Normal 2 2 9 7 2" xfId="15985"/>
    <cellStyle name="Normal 2 2 9 8" xfId="15986"/>
    <cellStyle name="Normal 2 20" xfId="15987"/>
    <cellStyle name="Normal 2 20 2" xfId="15988"/>
    <cellStyle name="Normal 2 20 2 2" xfId="15989"/>
    <cellStyle name="Normal 2 20 2 2 2" xfId="15990"/>
    <cellStyle name="Normal 2 20 2 2 2 2" xfId="15991"/>
    <cellStyle name="Normal 2 20 2 2 3" xfId="15992"/>
    <cellStyle name="Normal 2 20 2 3" xfId="15993"/>
    <cellStyle name="Normal 2 20 2 3 2" xfId="15994"/>
    <cellStyle name="Normal 2 20 2 4" xfId="15995"/>
    <cellStyle name="Normal 2 20 3" xfId="15996"/>
    <cellStyle name="Normal 2 20 3 2" xfId="15997"/>
    <cellStyle name="Normal 2 20 3 2 2" xfId="15998"/>
    <cellStyle name="Normal 2 20 3 2 2 2" xfId="15999"/>
    <cellStyle name="Normal 2 20 3 2 3" xfId="16000"/>
    <cellStyle name="Normal 2 20 3 3" xfId="16001"/>
    <cellStyle name="Normal 2 20 3 3 2" xfId="16002"/>
    <cellStyle name="Normal 2 20 3 4" xfId="16003"/>
    <cellStyle name="Normal 2 20 4" xfId="16004"/>
    <cellStyle name="Normal 2 20 4 2" xfId="16005"/>
    <cellStyle name="Normal 2 20 4 2 2" xfId="16006"/>
    <cellStyle name="Normal 2 20 4 2 2 2" xfId="16007"/>
    <cellStyle name="Normal 2 20 4 2 3" xfId="16008"/>
    <cellStyle name="Normal 2 20 4 3" xfId="16009"/>
    <cellStyle name="Normal 2 20 4 3 2" xfId="16010"/>
    <cellStyle name="Normal 2 20 4 4" xfId="16011"/>
    <cellStyle name="Normal 2 20 5" xfId="16012"/>
    <cellStyle name="Normal 2 20 5 2" xfId="16013"/>
    <cellStyle name="Normal 2 20 5 2 2" xfId="16014"/>
    <cellStyle name="Normal 2 20 5 3" xfId="16015"/>
    <cellStyle name="Normal 2 20 6" xfId="16016"/>
    <cellStyle name="Normal 2 20 6 2" xfId="16017"/>
    <cellStyle name="Normal 2 20 7" xfId="16018"/>
    <cellStyle name="Normal 2 20 7 2" xfId="16019"/>
    <cellStyle name="Normal 2 20 8" xfId="16020"/>
    <cellStyle name="Normal 2 21" xfId="16021"/>
    <cellStyle name="Normal 2 21 2" xfId="16022"/>
    <cellStyle name="Normal 2 21 2 2" xfId="16023"/>
    <cellStyle name="Normal 2 21 2 2 2" xfId="16024"/>
    <cellStyle name="Normal 2 21 2 2 2 2" xfId="16025"/>
    <cellStyle name="Normal 2 21 2 2 3" xfId="16026"/>
    <cellStyle name="Normal 2 21 2 3" xfId="16027"/>
    <cellStyle name="Normal 2 21 2 3 2" xfId="16028"/>
    <cellStyle name="Normal 2 21 2 4" xfId="16029"/>
    <cellStyle name="Normal 2 21 3" xfId="16030"/>
    <cellStyle name="Normal 2 21 3 2" xfId="16031"/>
    <cellStyle name="Normal 2 21 3 2 2" xfId="16032"/>
    <cellStyle name="Normal 2 21 3 2 2 2" xfId="16033"/>
    <cellStyle name="Normal 2 21 3 2 3" xfId="16034"/>
    <cellStyle name="Normal 2 21 3 3" xfId="16035"/>
    <cellStyle name="Normal 2 21 3 3 2" xfId="16036"/>
    <cellStyle name="Normal 2 21 3 4" xfId="16037"/>
    <cellStyle name="Normal 2 21 4" xfId="16038"/>
    <cellStyle name="Normal 2 21 4 2" xfId="16039"/>
    <cellStyle name="Normal 2 21 4 2 2" xfId="16040"/>
    <cellStyle name="Normal 2 21 4 2 2 2" xfId="16041"/>
    <cellStyle name="Normal 2 21 4 2 3" xfId="16042"/>
    <cellStyle name="Normal 2 21 4 3" xfId="16043"/>
    <cellStyle name="Normal 2 21 4 3 2" xfId="16044"/>
    <cellStyle name="Normal 2 21 4 4" xfId="16045"/>
    <cellStyle name="Normal 2 21 5" xfId="16046"/>
    <cellStyle name="Normal 2 21 5 2" xfId="16047"/>
    <cellStyle name="Normal 2 21 5 2 2" xfId="16048"/>
    <cellStyle name="Normal 2 21 5 3" xfId="16049"/>
    <cellStyle name="Normal 2 21 6" xfId="16050"/>
    <cellStyle name="Normal 2 21 6 2" xfId="16051"/>
    <cellStyle name="Normal 2 21 7" xfId="16052"/>
    <cellStyle name="Normal 2 21 7 2" xfId="16053"/>
    <cellStyle name="Normal 2 21 8" xfId="16054"/>
    <cellStyle name="Normal 2 22" xfId="16055"/>
    <cellStyle name="Normal 2 22 2" xfId="16056"/>
    <cellStyle name="Normal 2 22 2 2" xfId="16057"/>
    <cellStyle name="Normal 2 22 2 2 2" xfId="16058"/>
    <cellStyle name="Normal 2 22 2 2 2 2" xfId="16059"/>
    <cellStyle name="Normal 2 22 2 2 3" xfId="16060"/>
    <cellStyle name="Normal 2 22 2 3" xfId="16061"/>
    <cellStyle name="Normal 2 22 2 3 2" xfId="16062"/>
    <cellStyle name="Normal 2 22 2 4" xfId="16063"/>
    <cellStyle name="Normal 2 22 3" xfId="16064"/>
    <cellStyle name="Normal 2 22 3 2" xfId="16065"/>
    <cellStyle name="Normal 2 22 3 2 2" xfId="16066"/>
    <cellStyle name="Normal 2 22 3 2 2 2" xfId="16067"/>
    <cellStyle name="Normal 2 22 3 2 3" xfId="16068"/>
    <cellStyle name="Normal 2 22 3 3" xfId="16069"/>
    <cellStyle name="Normal 2 22 3 3 2" xfId="16070"/>
    <cellStyle name="Normal 2 22 3 4" xfId="16071"/>
    <cellStyle name="Normal 2 22 4" xfId="16072"/>
    <cellStyle name="Normal 2 22 4 2" xfId="16073"/>
    <cellStyle name="Normal 2 22 4 2 2" xfId="16074"/>
    <cellStyle name="Normal 2 22 4 2 2 2" xfId="16075"/>
    <cellStyle name="Normal 2 22 4 2 3" xfId="16076"/>
    <cellStyle name="Normal 2 22 4 3" xfId="16077"/>
    <cellStyle name="Normal 2 22 4 3 2" xfId="16078"/>
    <cellStyle name="Normal 2 22 4 4" xfId="16079"/>
    <cellStyle name="Normal 2 22 5" xfId="16080"/>
    <cellStyle name="Normal 2 22 5 2" xfId="16081"/>
    <cellStyle name="Normal 2 22 5 2 2" xfId="16082"/>
    <cellStyle name="Normal 2 22 5 3" xfId="16083"/>
    <cellStyle name="Normal 2 22 6" xfId="16084"/>
    <cellStyle name="Normal 2 22 6 2" xfId="16085"/>
    <cellStyle name="Normal 2 22 7" xfId="16086"/>
    <cellStyle name="Normal 2 22 7 2" xfId="16087"/>
    <cellStyle name="Normal 2 22 8" xfId="16088"/>
    <cellStyle name="Normal 2 23" xfId="16089"/>
    <cellStyle name="Normal 2 23 2" xfId="16090"/>
    <cellStyle name="Normal 2 23 2 2" xfId="16091"/>
    <cellStyle name="Normal 2 23 2 2 2" xfId="16092"/>
    <cellStyle name="Normal 2 23 2 2 2 2" xfId="16093"/>
    <cellStyle name="Normal 2 23 2 2 3" xfId="16094"/>
    <cellStyle name="Normal 2 23 2 3" xfId="16095"/>
    <cellStyle name="Normal 2 23 2 3 2" xfId="16096"/>
    <cellStyle name="Normal 2 23 2 4" xfId="16097"/>
    <cellStyle name="Normal 2 23 3" xfId="16098"/>
    <cellStyle name="Normal 2 23 3 2" xfId="16099"/>
    <cellStyle name="Normal 2 23 3 2 2" xfId="16100"/>
    <cellStyle name="Normal 2 23 3 2 2 2" xfId="16101"/>
    <cellStyle name="Normal 2 23 3 2 3" xfId="16102"/>
    <cellStyle name="Normal 2 23 3 3" xfId="16103"/>
    <cellStyle name="Normal 2 23 3 3 2" xfId="16104"/>
    <cellStyle name="Normal 2 23 3 4" xfId="16105"/>
    <cellStyle name="Normal 2 23 4" xfId="16106"/>
    <cellStyle name="Normal 2 23 4 2" xfId="16107"/>
    <cellStyle name="Normal 2 23 4 2 2" xfId="16108"/>
    <cellStyle name="Normal 2 23 4 2 2 2" xfId="16109"/>
    <cellStyle name="Normal 2 23 4 2 3" xfId="16110"/>
    <cellStyle name="Normal 2 23 4 3" xfId="16111"/>
    <cellStyle name="Normal 2 23 4 3 2" xfId="16112"/>
    <cellStyle name="Normal 2 23 4 4" xfId="16113"/>
    <cellStyle name="Normal 2 23 5" xfId="16114"/>
    <cellStyle name="Normal 2 23 5 2" xfId="16115"/>
    <cellStyle name="Normal 2 23 5 2 2" xfId="16116"/>
    <cellStyle name="Normal 2 23 5 3" xfId="16117"/>
    <cellStyle name="Normal 2 23 6" xfId="16118"/>
    <cellStyle name="Normal 2 23 6 2" xfId="16119"/>
    <cellStyle name="Normal 2 23 7" xfId="16120"/>
    <cellStyle name="Normal 2 23 7 2" xfId="16121"/>
    <cellStyle name="Normal 2 23 8" xfId="16122"/>
    <cellStyle name="Normal 2 24" xfId="16123"/>
    <cellStyle name="Normal 2 24 2" xfId="16124"/>
    <cellStyle name="Normal 2 24 2 2" xfId="16125"/>
    <cellStyle name="Normal 2 24 2 2 2" xfId="16126"/>
    <cellStyle name="Normal 2 24 2 2 2 2" xfId="16127"/>
    <cellStyle name="Normal 2 24 2 2 3" xfId="16128"/>
    <cellStyle name="Normal 2 24 2 3" xfId="16129"/>
    <cellStyle name="Normal 2 24 2 3 2" xfId="16130"/>
    <cellStyle name="Normal 2 24 2 4" xfId="16131"/>
    <cellStyle name="Normal 2 24 3" xfId="16132"/>
    <cellStyle name="Normal 2 24 3 2" xfId="16133"/>
    <cellStyle name="Normal 2 24 3 2 2" xfId="16134"/>
    <cellStyle name="Normal 2 24 3 2 2 2" xfId="16135"/>
    <cellStyle name="Normal 2 24 3 2 3" xfId="16136"/>
    <cellStyle name="Normal 2 24 3 3" xfId="16137"/>
    <cellStyle name="Normal 2 24 3 3 2" xfId="16138"/>
    <cellStyle name="Normal 2 24 3 4" xfId="16139"/>
    <cellStyle name="Normal 2 24 4" xfId="16140"/>
    <cellStyle name="Normal 2 24 4 2" xfId="16141"/>
    <cellStyle name="Normal 2 24 4 2 2" xfId="16142"/>
    <cellStyle name="Normal 2 24 4 2 2 2" xfId="16143"/>
    <cellStyle name="Normal 2 24 4 2 3" xfId="16144"/>
    <cellStyle name="Normal 2 24 4 3" xfId="16145"/>
    <cellStyle name="Normal 2 24 4 3 2" xfId="16146"/>
    <cellStyle name="Normal 2 24 4 4" xfId="16147"/>
    <cellStyle name="Normal 2 24 5" xfId="16148"/>
    <cellStyle name="Normal 2 24 5 2" xfId="16149"/>
    <cellStyle name="Normal 2 24 5 2 2" xfId="16150"/>
    <cellStyle name="Normal 2 24 5 3" xfId="16151"/>
    <cellStyle name="Normal 2 24 6" xfId="16152"/>
    <cellStyle name="Normal 2 24 6 2" xfId="16153"/>
    <cellStyle name="Normal 2 24 7" xfId="16154"/>
    <cellStyle name="Normal 2 24 7 2" xfId="16155"/>
    <cellStyle name="Normal 2 24 8" xfId="16156"/>
    <cellStyle name="Normal 2 25" xfId="16157"/>
    <cellStyle name="Normal 2 25 2" xfId="16158"/>
    <cellStyle name="Normal 2 25 2 2" xfId="16159"/>
    <cellStyle name="Normal 2 25 2 2 2" xfId="16160"/>
    <cellStyle name="Normal 2 25 2 2 2 2" xfId="16161"/>
    <cellStyle name="Normal 2 25 2 2 3" xfId="16162"/>
    <cellStyle name="Normal 2 25 2 3" xfId="16163"/>
    <cellStyle name="Normal 2 25 2 3 2" xfId="16164"/>
    <cellStyle name="Normal 2 25 2 4" xfId="16165"/>
    <cellStyle name="Normal 2 25 3" xfId="16166"/>
    <cellStyle name="Normal 2 25 3 2" xfId="16167"/>
    <cellStyle name="Normal 2 25 3 2 2" xfId="16168"/>
    <cellStyle name="Normal 2 25 3 2 2 2" xfId="16169"/>
    <cellStyle name="Normal 2 25 3 2 3" xfId="16170"/>
    <cellStyle name="Normal 2 25 3 3" xfId="16171"/>
    <cellStyle name="Normal 2 25 3 3 2" xfId="16172"/>
    <cellStyle name="Normal 2 25 3 4" xfId="16173"/>
    <cellStyle name="Normal 2 25 4" xfId="16174"/>
    <cellStyle name="Normal 2 25 4 2" xfId="16175"/>
    <cellStyle name="Normal 2 25 4 2 2" xfId="16176"/>
    <cellStyle name="Normal 2 25 4 2 2 2" xfId="16177"/>
    <cellStyle name="Normal 2 25 4 2 3" xfId="16178"/>
    <cellStyle name="Normal 2 25 4 3" xfId="16179"/>
    <cellStyle name="Normal 2 25 4 3 2" xfId="16180"/>
    <cellStyle name="Normal 2 25 4 4" xfId="16181"/>
    <cellStyle name="Normal 2 25 5" xfId="16182"/>
    <cellStyle name="Normal 2 25 5 2" xfId="16183"/>
    <cellStyle name="Normal 2 25 5 2 2" xfId="16184"/>
    <cellStyle name="Normal 2 25 5 3" xfId="16185"/>
    <cellStyle name="Normal 2 25 6" xfId="16186"/>
    <cellStyle name="Normal 2 25 6 2" xfId="16187"/>
    <cellStyle name="Normal 2 25 7" xfId="16188"/>
    <cellStyle name="Normal 2 25 7 2" xfId="16189"/>
    <cellStyle name="Normal 2 25 8" xfId="16190"/>
    <cellStyle name="Normal 2 26" xfId="16191"/>
    <cellStyle name="Normal 2 26 2" xfId="16192"/>
    <cellStyle name="Normal 2 26 2 2" xfId="16193"/>
    <cellStyle name="Normal 2 26 2 2 2" xfId="16194"/>
    <cellStyle name="Normal 2 26 2 2 2 2" xfId="16195"/>
    <cellStyle name="Normal 2 26 2 2 3" xfId="16196"/>
    <cellStyle name="Normal 2 26 2 3" xfId="16197"/>
    <cellStyle name="Normal 2 26 2 3 2" xfId="16198"/>
    <cellStyle name="Normal 2 26 2 4" xfId="16199"/>
    <cellStyle name="Normal 2 26 3" xfId="16200"/>
    <cellStyle name="Normal 2 26 3 2" xfId="16201"/>
    <cellStyle name="Normal 2 26 3 2 2" xfId="16202"/>
    <cellStyle name="Normal 2 26 3 2 2 2" xfId="16203"/>
    <cellStyle name="Normal 2 26 3 2 3" xfId="16204"/>
    <cellStyle name="Normal 2 26 3 3" xfId="16205"/>
    <cellStyle name="Normal 2 26 3 3 2" xfId="16206"/>
    <cellStyle name="Normal 2 26 3 4" xfId="16207"/>
    <cellStyle name="Normal 2 26 4" xfId="16208"/>
    <cellStyle name="Normal 2 26 4 2" xfId="16209"/>
    <cellStyle name="Normal 2 26 4 2 2" xfId="16210"/>
    <cellStyle name="Normal 2 26 4 2 2 2" xfId="16211"/>
    <cellStyle name="Normal 2 26 4 2 3" xfId="16212"/>
    <cellStyle name="Normal 2 26 4 3" xfId="16213"/>
    <cellStyle name="Normal 2 26 4 3 2" xfId="16214"/>
    <cellStyle name="Normal 2 26 4 4" xfId="16215"/>
    <cellStyle name="Normal 2 26 5" xfId="16216"/>
    <cellStyle name="Normal 2 26 5 2" xfId="16217"/>
    <cellStyle name="Normal 2 26 5 2 2" xfId="16218"/>
    <cellStyle name="Normal 2 26 5 3" xfId="16219"/>
    <cellStyle name="Normal 2 26 6" xfId="16220"/>
    <cellStyle name="Normal 2 26 6 2" xfId="16221"/>
    <cellStyle name="Normal 2 26 7" xfId="16222"/>
    <cellStyle name="Normal 2 26 7 2" xfId="16223"/>
    <cellStyle name="Normal 2 26 8" xfId="16224"/>
    <cellStyle name="Normal 2 27" xfId="16225"/>
    <cellStyle name="Normal 2 27 2" xfId="16226"/>
    <cellStyle name="Normal 2 27 2 2" xfId="16227"/>
    <cellStyle name="Normal 2 27 2 2 2" xfId="16228"/>
    <cellStyle name="Normal 2 27 2 2 2 2" xfId="16229"/>
    <cellStyle name="Normal 2 27 2 2 3" xfId="16230"/>
    <cellStyle name="Normal 2 27 2 3" xfId="16231"/>
    <cellStyle name="Normal 2 27 2 3 2" xfId="16232"/>
    <cellStyle name="Normal 2 27 2 4" xfId="16233"/>
    <cellStyle name="Normal 2 27 3" xfId="16234"/>
    <cellStyle name="Normal 2 27 3 2" xfId="16235"/>
    <cellStyle name="Normal 2 27 3 2 2" xfId="16236"/>
    <cellStyle name="Normal 2 27 3 2 2 2" xfId="16237"/>
    <cellStyle name="Normal 2 27 3 2 3" xfId="16238"/>
    <cellStyle name="Normal 2 27 3 3" xfId="16239"/>
    <cellStyle name="Normal 2 27 3 3 2" xfId="16240"/>
    <cellStyle name="Normal 2 27 3 4" xfId="16241"/>
    <cellStyle name="Normal 2 27 4" xfId="16242"/>
    <cellStyle name="Normal 2 27 4 2" xfId="16243"/>
    <cellStyle name="Normal 2 27 4 2 2" xfId="16244"/>
    <cellStyle name="Normal 2 27 4 2 2 2" xfId="16245"/>
    <cellStyle name="Normal 2 27 4 2 3" xfId="16246"/>
    <cellStyle name="Normal 2 27 4 3" xfId="16247"/>
    <cellStyle name="Normal 2 27 4 3 2" xfId="16248"/>
    <cellStyle name="Normal 2 27 4 4" xfId="16249"/>
    <cellStyle name="Normal 2 27 5" xfId="16250"/>
    <cellStyle name="Normal 2 27 5 2" xfId="16251"/>
    <cellStyle name="Normal 2 27 5 2 2" xfId="16252"/>
    <cellStyle name="Normal 2 27 5 3" xfId="16253"/>
    <cellStyle name="Normal 2 27 6" xfId="16254"/>
    <cellStyle name="Normal 2 27 6 2" xfId="16255"/>
    <cellStyle name="Normal 2 27 7" xfId="16256"/>
    <cellStyle name="Normal 2 27 7 2" xfId="16257"/>
    <cellStyle name="Normal 2 27 8" xfId="16258"/>
    <cellStyle name="Normal 2 28" xfId="16259"/>
    <cellStyle name="Normal 2 28 2" xfId="16260"/>
    <cellStyle name="Normal 2 28 2 2" xfId="16261"/>
    <cellStyle name="Normal 2 28 2 2 2" xfId="16262"/>
    <cellStyle name="Normal 2 28 2 2 2 2" xfId="16263"/>
    <cellStyle name="Normal 2 28 2 2 3" xfId="16264"/>
    <cellStyle name="Normal 2 28 2 3" xfId="16265"/>
    <cellStyle name="Normal 2 28 2 3 2" xfId="16266"/>
    <cellStyle name="Normal 2 28 2 4" xfId="16267"/>
    <cellStyle name="Normal 2 28 3" xfId="16268"/>
    <cellStyle name="Normal 2 28 3 2" xfId="16269"/>
    <cellStyle name="Normal 2 28 3 2 2" xfId="16270"/>
    <cellStyle name="Normal 2 28 3 2 2 2" xfId="16271"/>
    <cellStyle name="Normal 2 28 3 2 3" xfId="16272"/>
    <cellStyle name="Normal 2 28 3 3" xfId="16273"/>
    <cellStyle name="Normal 2 28 3 3 2" xfId="16274"/>
    <cellStyle name="Normal 2 28 3 4" xfId="16275"/>
    <cellStyle name="Normal 2 28 4" xfId="16276"/>
    <cellStyle name="Normal 2 28 4 2" xfId="16277"/>
    <cellStyle name="Normal 2 28 4 2 2" xfId="16278"/>
    <cellStyle name="Normal 2 28 4 2 2 2" xfId="16279"/>
    <cellStyle name="Normal 2 28 4 2 3" xfId="16280"/>
    <cellStyle name="Normal 2 28 4 3" xfId="16281"/>
    <cellStyle name="Normal 2 28 4 3 2" xfId="16282"/>
    <cellStyle name="Normal 2 28 4 4" xfId="16283"/>
    <cellStyle name="Normal 2 28 5" xfId="16284"/>
    <cellStyle name="Normal 2 28 5 2" xfId="16285"/>
    <cellStyle name="Normal 2 28 5 2 2" xfId="16286"/>
    <cellStyle name="Normal 2 28 5 3" xfId="16287"/>
    <cellStyle name="Normal 2 28 6" xfId="16288"/>
    <cellStyle name="Normal 2 28 6 2" xfId="16289"/>
    <cellStyle name="Normal 2 28 7" xfId="16290"/>
    <cellStyle name="Normal 2 28 7 2" xfId="16291"/>
    <cellStyle name="Normal 2 28 8" xfId="16292"/>
    <cellStyle name="Normal 2 29" xfId="16293"/>
    <cellStyle name="Normal 2 29 2" xfId="16294"/>
    <cellStyle name="Normal 2 29 2 2" xfId="16295"/>
    <cellStyle name="Normal 2 29 2 2 2" xfId="16296"/>
    <cellStyle name="Normal 2 29 2 2 2 2" xfId="16297"/>
    <cellStyle name="Normal 2 29 2 2 3" xfId="16298"/>
    <cellStyle name="Normal 2 29 2 3" xfId="16299"/>
    <cellStyle name="Normal 2 29 2 3 2" xfId="16300"/>
    <cellStyle name="Normal 2 29 2 4" xfId="16301"/>
    <cellStyle name="Normal 2 29 3" xfId="16302"/>
    <cellStyle name="Normal 2 29 3 2" xfId="16303"/>
    <cellStyle name="Normal 2 29 3 2 2" xfId="16304"/>
    <cellStyle name="Normal 2 29 3 2 2 2" xfId="16305"/>
    <cellStyle name="Normal 2 29 3 2 3" xfId="16306"/>
    <cellStyle name="Normal 2 29 3 3" xfId="16307"/>
    <cellStyle name="Normal 2 29 3 3 2" xfId="16308"/>
    <cellStyle name="Normal 2 29 3 4" xfId="16309"/>
    <cellStyle name="Normal 2 29 4" xfId="16310"/>
    <cellStyle name="Normal 2 29 4 2" xfId="16311"/>
    <cellStyle name="Normal 2 29 4 2 2" xfId="16312"/>
    <cellStyle name="Normal 2 29 4 2 2 2" xfId="16313"/>
    <cellStyle name="Normal 2 29 4 2 3" xfId="16314"/>
    <cellStyle name="Normal 2 29 4 3" xfId="16315"/>
    <cellStyle name="Normal 2 29 4 3 2" xfId="16316"/>
    <cellStyle name="Normal 2 29 4 4" xfId="16317"/>
    <cellStyle name="Normal 2 29 5" xfId="16318"/>
    <cellStyle name="Normal 2 29 5 2" xfId="16319"/>
    <cellStyle name="Normal 2 29 5 2 2" xfId="16320"/>
    <cellStyle name="Normal 2 29 5 3" xfId="16321"/>
    <cellStyle name="Normal 2 29 6" xfId="16322"/>
    <cellStyle name="Normal 2 29 6 2" xfId="16323"/>
    <cellStyle name="Normal 2 29 7" xfId="16324"/>
    <cellStyle name="Normal 2 29 7 2" xfId="16325"/>
    <cellStyle name="Normal 2 29 8" xfId="16326"/>
    <cellStyle name="Normal 2 3" xfId="16327"/>
    <cellStyle name="Normal 2 3 10" xfId="16328"/>
    <cellStyle name="Normal 2 3 10 2" xfId="16329"/>
    <cellStyle name="Normal 2 3 10 2 2" xfId="16330"/>
    <cellStyle name="Normal 2 3 10 2 2 2" xfId="16331"/>
    <cellStyle name="Normal 2 3 10 2 2 2 2" xfId="16332"/>
    <cellStyle name="Normal 2 3 10 2 2 3" xfId="16333"/>
    <cellStyle name="Normal 2 3 10 2 3" xfId="16334"/>
    <cellStyle name="Normal 2 3 10 2 3 2" xfId="16335"/>
    <cellStyle name="Normal 2 3 10 2 4" xfId="16336"/>
    <cellStyle name="Normal 2 3 10 3" xfId="16337"/>
    <cellStyle name="Normal 2 3 10 3 2" xfId="16338"/>
    <cellStyle name="Normal 2 3 10 3 2 2" xfId="16339"/>
    <cellStyle name="Normal 2 3 10 3 2 2 2" xfId="16340"/>
    <cellStyle name="Normal 2 3 10 3 2 3" xfId="16341"/>
    <cellStyle name="Normal 2 3 10 3 3" xfId="16342"/>
    <cellStyle name="Normal 2 3 10 3 3 2" xfId="16343"/>
    <cellStyle name="Normal 2 3 10 3 4" xfId="16344"/>
    <cellStyle name="Normal 2 3 10 4" xfId="16345"/>
    <cellStyle name="Normal 2 3 10 4 2" xfId="16346"/>
    <cellStyle name="Normal 2 3 10 4 2 2" xfId="16347"/>
    <cellStyle name="Normal 2 3 10 4 2 2 2" xfId="16348"/>
    <cellStyle name="Normal 2 3 10 4 2 3" xfId="16349"/>
    <cellStyle name="Normal 2 3 10 4 3" xfId="16350"/>
    <cellStyle name="Normal 2 3 10 4 3 2" xfId="16351"/>
    <cellStyle name="Normal 2 3 10 4 4" xfId="16352"/>
    <cellStyle name="Normal 2 3 10 5" xfId="16353"/>
    <cellStyle name="Normal 2 3 10 5 2" xfId="16354"/>
    <cellStyle name="Normal 2 3 10 5 2 2" xfId="16355"/>
    <cellStyle name="Normal 2 3 10 5 3" xfId="16356"/>
    <cellStyle name="Normal 2 3 10 6" xfId="16357"/>
    <cellStyle name="Normal 2 3 10 6 2" xfId="16358"/>
    <cellStyle name="Normal 2 3 10 7" xfId="16359"/>
    <cellStyle name="Normal 2 3 10 7 2" xfId="16360"/>
    <cellStyle name="Normal 2 3 10 8" xfId="16361"/>
    <cellStyle name="Normal 2 3 11" xfId="16362"/>
    <cellStyle name="Normal 2 3 11 2" xfId="16363"/>
    <cellStyle name="Normal 2 3 11 2 2" xfId="16364"/>
    <cellStyle name="Normal 2 3 11 2 2 2" xfId="16365"/>
    <cellStyle name="Normal 2 3 11 2 2 2 2" xfId="16366"/>
    <cellStyle name="Normal 2 3 11 2 2 3" xfId="16367"/>
    <cellStyle name="Normal 2 3 11 2 3" xfId="16368"/>
    <cellStyle name="Normal 2 3 11 2 3 2" xfId="16369"/>
    <cellStyle name="Normal 2 3 11 2 4" xfId="16370"/>
    <cellStyle name="Normal 2 3 11 3" xfId="16371"/>
    <cellStyle name="Normal 2 3 11 3 2" xfId="16372"/>
    <cellStyle name="Normal 2 3 11 3 2 2" xfId="16373"/>
    <cellStyle name="Normal 2 3 11 3 2 2 2" xfId="16374"/>
    <cellStyle name="Normal 2 3 11 3 2 3" xfId="16375"/>
    <cellStyle name="Normal 2 3 11 3 3" xfId="16376"/>
    <cellStyle name="Normal 2 3 11 3 3 2" xfId="16377"/>
    <cellStyle name="Normal 2 3 11 3 4" xfId="16378"/>
    <cellStyle name="Normal 2 3 11 4" xfId="16379"/>
    <cellStyle name="Normal 2 3 11 4 2" xfId="16380"/>
    <cellStyle name="Normal 2 3 11 4 2 2" xfId="16381"/>
    <cellStyle name="Normal 2 3 11 4 2 2 2" xfId="16382"/>
    <cellStyle name="Normal 2 3 11 4 2 3" xfId="16383"/>
    <cellStyle name="Normal 2 3 11 4 3" xfId="16384"/>
    <cellStyle name="Normal 2 3 11 4 3 2" xfId="16385"/>
    <cellStyle name="Normal 2 3 11 4 4" xfId="16386"/>
    <cellStyle name="Normal 2 3 11 5" xfId="16387"/>
    <cellStyle name="Normal 2 3 11 5 2" xfId="16388"/>
    <cellStyle name="Normal 2 3 11 5 2 2" xfId="16389"/>
    <cellStyle name="Normal 2 3 11 5 3" xfId="16390"/>
    <cellStyle name="Normal 2 3 11 6" xfId="16391"/>
    <cellStyle name="Normal 2 3 11 6 2" xfId="16392"/>
    <cellStyle name="Normal 2 3 11 7" xfId="16393"/>
    <cellStyle name="Normal 2 3 11 7 2" xfId="16394"/>
    <cellStyle name="Normal 2 3 11 8" xfId="16395"/>
    <cellStyle name="Normal 2 3 12" xfId="16396"/>
    <cellStyle name="Normal 2 3 12 2" xfId="16397"/>
    <cellStyle name="Normal 2 3 12 2 2" xfId="16398"/>
    <cellStyle name="Normal 2 3 12 2 2 2" xfId="16399"/>
    <cellStyle name="Normal 2 3 12 2 2 2 2" xfId="16400"/>
    <cellStyle name="Normal 2 3 12 2 2 3" xfId="16401"/>
    <cellStyle name="Normal 2 3 12 2 3" xfId="16402"/>
    <cellStyle name="Normal 2 3 12 2 3 2" xfId="16403"/>
    <cellStyle name="Normal 2 3 12 2 4" xfId="16404"/>
    <cellStyle name="Normal 2 3 12 3" xfId="16405"/>
    <cellStyle name="Normal 2 3 12 3 2" xfId="16406"/>
    <cellStyle name="Normal 2 3 12 3 2 2" xfId="16407"/>
    <cellStyle name="Normal 2 3 12 3 2 2 2" xfId="16408"/>
    <cellStyle name="Normal 2 3 12 3 2 3" xfId="16409"/>
    <cellStyle name="Normal 2 3 12 3 3" xfId="16410"/>
    <cellStyle name="Normal 2 3 12 3 3 2" xfId="16411"/>
    <cellStyle name="Normal 2 3 12 3 4" xfId="16412"/>
    <cellStyle name="Normal 2 3 12 4" xfId="16413"/>
    <cellStyle name="Normal 2 3 12 4 2" xfId="16414"/>
    <cellStyle name="Normal 2 3 12 4 2 2" xfId="16415"/>
    <cellStyle name="Normal 2 3 12 4 2 2 2" xfId="16416"/>
    <cellStyle name="Normal 2 3 12 4 2 3" xfId="16417"/>
    <cellStyle name="Normal 2 3 12 4 3" xfId="16418"/>
    <cellStyle name="Normal 2 3 12 4 3 2" xfId="16419"/>
    <cellStyle name="Normal 2 3 12 4 4" xfId="16420"/>
    <cellStyle name="Normal 2 3 12 5" xfId="16421"/>
    <cellStyle name="Normal 2 3 12 5 2" xfId="16422"/>
    <cellStyle name="Normal 2 3 12 5 2 2" xfId="16423"/>
    <cellStyle name="Normal 2 3 12 5 3" xfId="16424"/>
    <cellStyle name="Normal 2 3 12 6" xfId="16425"/>
    <cellStyle name="Normal 2 3 12 6 2" xfId="16426"/>
    <cellStyle name="Normal 2 3 12 7" xfId="16427"/>
    <cellStyle name="Normal 2 3 12 7 2" xfId="16428"/>
    <cellStyle name="Normal 2 3 12 8" xfId="16429"/>
    <cellStyle name="Normal 2 3 13" xfId="16430"/>
    <cellStyle name="Normal 2 3 13 2" xfId="16431"/>
    <cellStyle name="Normal 2 3 13 2 2" xfId="16432"/>
    <cellStyle name="Normal 2 3 13 2 2 2" xfId="16433"/>
    <cellStyle name="Normal 2 3 13 2 2 2 2" xfId="16434"/>
    <cellStyle name="Normal 2 3 13 2 2 3" xfId="16435"/>
    <cellStyle name="Normal 2 3 13 2 3" xfId="16436"/>
    <cellStyle name="Normal 2 3 13 2 3 2" xfId="16437"/>
    <cellStyle name="Normal 2 3 13 2 4" xfId="16438"/>
    <cellStyle name="Normal 2 3 13 3" xfId="16439"/>
    <cellStyle name="Normal 2 3 13 3 2" xfId="16440"/>
    <cellStyle name="Normal 2 3 13 3 2 2" xfId="16441"/>
    <cellStyle name="Normal 2 3 13 3 2 2 2" xfId="16442"/>
    <cellStyle name="Normal 2 3 13 3 2 3" xfId="16443"/>
    <cellStyle name="Normal 2 3 13 3 3" xfId="16444"/>
    <cellStyle name="Normal 2 3 13 3 3 2" xfId="16445"/>
    <cellStyle name="Normal 2 3 13 3 4" xfId="16446"/>
    <cellStyle name="Normal 2 3 13 4" xfId="16447"/>
    <cellStyle name="Normal 2 3 13 4 2" xfId="16448"/>
    <cellStyle name="Normal 2 3 13 4 2 2" xfId="16449"/>
    <cellStyle name="Normal 2 3 13 4 2 2 2" xfId="16450"/>
    <cellStyle name="Normal 2 3 13 4 2 3" xfId="16451"/>
    <cellStyle name="Normal 2 3 13 4 3" xfId="16452"/>
    <cellStyle name="Normal 2 3 13 4 3 2" xfId="16453"/>
    <cellStyle name="Normal 2 3 13 4 4" xfId="16454"/>
    <cellStyle name="Normal 2 3 13 5" xfId="16455"/>
    <cellStyle name="Normal 2 3 13 5 2" xfId="16456"/>
    <cellStyle name="Normal 2 3 13 5 2 2" xfId="16457"/>
    <cellStyle name="Normal 2 3 13 5 3" xfId="16458"/>
    <cellStyle name="Normal 2 3 13 6" xfId="16459"/>
    <cellStyle name="Normal 2 3 13 6 2" xfId="16460"/>
    <cellStyle name="Normal 2 3 13 7" xfId="16461"/>
    <cellStyle name="Normal 2 3 13 7 2" xfId="16462"/>
    <cellStyle name="Normal 2 3 13 8" xfId="16463"/>
    <cellStyle name="Normal 2 3 14" xfId="16464"/>
    <cellStyle name="Normal 2 3 14 2" xfId="16465"/>
    <cellStyle name="Normal 2 3 14 2 2" xfId="16466"/>
    <cellStyle name="Normal 2 3 14 2 2 2" xfId="16467"/>
    <cellStyle name="Normal 2 3 14 2 2 2 2" xfId="16468"/>
    <cellStyle name="Normal 2 3 14 2 2 3" xfId="16469"/>
    <cellStyle name="Normal 2 3 14 2 3" xfId="16470"/>
    <cellStyle name="Normal 2 3 14 2 3 2" xfId="16471"/>
    <cellStyle name="Normal 2 3 14 2 4" xfId="16472"/>
    <cellStyle name="Normal 2 3 14 3" xfId="16473"/>
    <cellStyle name="Normal 2 3 14 3 2" xfId="16474"/>
    <cellStyle name="Normal 2 3 14 3 2 2" xfId="16475"/>
    <cellStyle name="Normal 2 3 14 3 2 2 2" xfId="16476"/>
    <cellStyle name="Normal 2 3 14 3 2 3" xfId="16477"/>
    <cellStyle name="Normal 2 3 14 3 3" xfId="16478"/>
    <cellStyle name="Normal 2 3 14 3 3 2" xfId="16479"/>
    <cellStyle name="Normal 2 3 14 3 4" xfId="16480"/>
    <cellStyle name="Normal 2 3 14 4" xfId="16481"/>
    <cellStyle name="Normal 2 3 14 4 2" xfId="16482"/>
    <cellStyle name="Normal 2 3 14 4 2 2" xfId="16483"/>
    <cellStyle name="Normal 2 3 14 4 2 2 2" xfId="16484"/>
    <cellStyle name="Normal 2 3 14 4 2 3" xfId="16485"/>
    <cellStyle name="Normal 2 3 14 4 3" xfId="16486"/>
    <cellStyle name="Normal 2 3 14 4 3 2" xfId="16487"/>
    <cellStyle name="Normal 2 3 14 4 4" xfId="16488"/>
    <cellStyle name="Normal 2 3 14 5" xfId="16489"/>
    <cellStyle name="Normal 2 3 14 5 2" xfId="16490"/>
    <cellStyle name="Normal 2 3 14 5 2 2" xfId="16491"/>
    <cellStyle name="Normal 2 3 14 5 3" xfId="16492"/>
    <cellStyle name="Normal 2 3 14 6" xfId="16493"/>
    <cellStyle name="Normal 2 3 14 6 2" xfId="16494"/>
    <cellStyle name="Normal 2 3 14 7" xfId="16495"/>
    <cellStyle name="Normal 2 3 14 7 2" xfId="16496"/>
    <cellStyle name="Normal 2 3 14 8" xfId="16497"/>
    <cellStyle name="Normal 2 3 15" xfId="16498"/>
    <cellStyle name="Normal 2 3 15 2" xfId="16499"/>
    <cellStyle name="Normal 2 3 15 2 2" xfId="16500"/>
    <cellStyle name="Normal 2 3 15 2 2 2" xfId="16501"/>
    <cellStyle name="Normal 2 3 15 2 2 2 2" xfId="16502"/>
    <cellStyle name="Normal 2 3 15 2 2 3" xfId="16503"/>
    <cellStyle name="Normal 2 3 15 2 3" xfId="16504"/>
    <cellStyle name="Normal 2 3 15 2 3 2" xfId="16505"/>
    <cellStyle name="Normal 2 3 15 2 4" xfId="16506"/>
    <cellStyle name="Normal 2 3 15 3" xfId="16507"/>
    <cellStyle name="Normal 2 3 15 3 2" xfId="16508"/>
    <cellStyle name="Normal 2 3 15 3 2 2" xfId="16509"/>
    <cellStyle name="Normal 2 3 15 3 2 2 2" xfId="16510"/>
    <cellStyle name="Normal 2 3 15 3 2 3" xfId="16511"/>
    <cellStyle name="Normal 2 3 15 3 3" xfId="16512"/>
    <cellStyle name="Normal 2 3 15 3 3 2" xfId="16513"/>
    <cellStyle name="Normal 2 3 15 3 4" xfId="16514"/>
    <cellStyle name="Normal 2 3 15 4" xfId="16515"/>
    <cellStyle name="Normal 2 3 15 4 2" xfId="16516"/>
    <cellStyle name="Normal 2 3 15 4 2 2" xfId="16517"/>
    <cellStyle name="Normal 2 3 15 4 2 2 2" xfId="16518"/>
    <cellStyle name="Normal 2 3 15 4 2 3" xfId="16519"/>
    <cellStyle name="Normal 2 3 15 4 3" xfId="16520"/>
    <cellStyle name="Normal 2 3 15 4 3 2" xfId="16521"/>
    <cellStyle name="Normal 2 3 15 4 4" xfId="16522"/>
    <cellStyle name="Normal 2 3 15 5" xfId="16523"/>
    <cellStyle name="Normal 2 3 15 5 2" xfId="16524"/>
    <cellStyle name="Normal 2 3 15 5 2 2" xfId="16525"/>
    <cellStyle name="Normal 2 3 15 5 3" xfId="16526"/>
    <cellStyle name="Normal 2 3 15 6" xfId="16527"/>
    <cellStyle name="Normal 2 3 15 6 2" xfId="16528"/>
    <cellStyle name="Normal 2 3 15 7" xfId="16529"/>
    <cellStyle name="Normal 2 3 15 7 2" xfId="16530"/>
    <cellStyle name="Normal 2 3 15 8" xfId="16531"/>
    <cellStyle name="Normal 2 3 16" xfId="16532"/>
    <cellStyle name="Normal 2 3 16 2" xfId="16533"/>
    <cellStyle name="Normal 2 3 16 2 2" xfId="16534"/>
    <cellStyle name="Normal 2 3 16 2 2 2" xfId="16535"/>
    <cellStyle name="Normal 2 3 16 2 2 2 2" xfId="16536"/>
    <cellStyle name="Normal 2 3 16 2 2 3" xfId="16537"/>
    <cellStyle name="Normal 2 3 16 2 3" xfId="16538"/>
    <cellStyle name="Normal 2 3 16 2 3 2" xfId="16539"/>
    <cellStyle name="Normal 2 3 16 2 4" xfId="16540"/>
    <cellStyle name="Normal 2 3 16 3" xfId="16541"/>
    <cellStyle name="Normal 2 3 16 3 2" xfId="16542"/>
    <cellStyle name="Normal 2 3 16 3 2 2" xfId="16543"/>
    <cellStyle name="Normal 2 3 16 3 2 2 2" xfId="16544"/>
    <cellStyle name="Normal 2 3 16 3 2 3" xfId="16545"/>
    <cellStyle name="Normal 2 3 16 3 3" xfId="16546"/>
    <cellStyle name="Normal 2 3 16 3 3 2" xfId="16547"/>
    <cellStyle name="Normal 2 3 16 3 4" xfId="16548"/>
    <cellStyle name="Normal 2 3 16 4" xfId="16549"/>
    <cellStyle name="Normal 2 3 16 4 2" xfId="16550"/>
    <cellStyle name="Normal 2 3 16 4 2 2" xfId="16551"/>
    <cellStyle name="Normal 2 3 16 4 2 2 2" xfId="16552"/>
    <cellStyle name="Normal 2 3 16 4 2 3" xfId="16553"/>
    <cellStyle name="Normal 2 3 16 4 3" xfId="16554"/>
    <cellStyle name="Normal 2 3 16 4 3 2" xfId="16555"/>
    <cellStyle name="Normal 2 3 16 4 4" xfId="16556"/>
    <cellStyle name="Normal 2 3 16 5" xfId="16557"/>
    <cellStyle name="Normal 2 3 16 5 2" xfId="16558"/>
    <cellStyle name="Normal 2 3 16 5 2 2" xfId="16559"/>
    <cellStyle name="Normal 2 3 16 5 3" xfId="16560"/>
    <cellStyle name="Normal 2 3 16 6" xfId="16561"/>
    <cellStyle name="Normal 2 3 16 6 2" xfId="16562"/>
    <cellStyle name="Normal 2 3 16 7" xfId="16563"/>
    <cellStyle name="Normal 2 3 16 7 2" xfId="16564"/>
    <cellStyle name="Normal 2 3 16 8" xfId="16565"/>
    <cellStyle name="Normal 2 3 17" xfId="16566"/>
    <cellStyle name="Normal 2 3 17 2" xfId="16567"/>
    <cellStyle name="Normal 2 3 17 2 2" xfId="16568"/>
    <cellStyle name="Normal 2 3 17 2 2 2" xfId="16569"/>
    <cellStyle name="Normal 2 3 17 2 2 2 2" xfId="16570"/>
    <cellStyle name="Normal 2 3 17 2 2 3" xfId="16571"/>
    <cellStyle name="Normal 2 3 17 2 3" xfId="16572"/>
    <cellStyle name="Normal 2 3 17 2 3 2" xfId="16573"/>
    <cellStyle name="Normal 2 3 17 2 4" xfId="16574"/>
    <cellStyle name="Normal 2 3 17 3" xfId="16575"/>
    <cellStyle name="Normal 2 3 17 3 2" xfId="16576"/>
    <cellStyle name="Normal 2 3 17 3 2 2" xfId="16577"/>
    <cellStyle name="Normal 2 3 17 3 2 2 2" xfId="16578"/>
    <cellStyle name="Normal 2 3 17 3 2 3" xfId="16579"/>
    <cellStyle name="Normal 2 3 17 3 3" xfId="16580"/>
    <cellStyle name="Normal 2 3 17 3 3 2" xfId="16581"/>
    <cellStyle name="Normal 2 3 17 3 4" xfId="16582"/>
    <cellStyle name="Normal 2 3 17 4" xfId="16583"/>
    <cellStyle name="Normal 2 3 17 4 2" xfId="16584"/>
    <cellStyle name="Normal 2 3 17 4 2 2" xfId="16585"/>
    <cellStyle name="Normal 2 3 17 4 2 2 2" xfId="16586"/>
    <cellStyle name="Normal 2 3 17 4 2 3" xfId="16587"/>
    <cellStyle name="Normal 2 3 17 4 3" xfId="16588"/>
    <cellStyle name="Normal 2 3 17 4 3 2" xfId="16589"/>
    <cellStyle name="Normal 2 3 17 4 4" xfId="16590"/>
    <cellStyle name="Normal 2 3 17 5" xfId="16591"/>
    <cellStyle name="Normal 2 3 17 5 2" xfId="16592"/>
    <cellStyle name="Normal 2 3 17 5 2 2" xfId="16593"/>
    <cellStyle name="Normal 2 3 17 5 3" xfId="16594"/>
    <cellStyle name="Normal 2 3 17 6" xfId="16595"/>
    <cellStyle name="Normal 2 3 17 6 2" xfId="16596"/>
    <cellStyle name="Normal 2 3 17 7" xfId="16597"/>
    <cellStyle name="Normal 2 3 17 7 2" xfId="16598"/>
    <cellStyle name="Normal 2 3 17 8" xfId="16599"/>
    <cellStyle name="Normal 2 3 18" xfId="16600"/>
    <cellStyle name="Normal 2 3 18 2" xfId="16601"/>
    <cellStyle name="Normal 2 3 18 2 2" xfId="16602"/>
    <cellStyle name="Normal 2 3 18 2 2 2" xfId="16603"/>
    <cellStyle name="Normal 2 3 18 2 2 2 2" xfId="16604"/>
    <cellStyle name="Normal 2 3 18 2 2 3" xfId="16605"/>
    <cellStyle name="Normal 2 3 18 2 3" xfId="16606"/>
    <cellStyle name="Normal 2 3 18 2 3 2" xfId="16607"/>
    <cellStyle name="Normal 2 3 18 2 4" xfId="16608"/>
    <cellStyle name="Normal 2 3 18 3" xfId="16609"/>
    <cellStyle name="Normal 2 3 18 3 2" xfId="16610"/>
    <cellStyle name="Normal 2 3 18 3 2 2" xfId="16611"/>
    <cellStyle name="Normal 2 3 18 3 2 2 2" xfId="16612"/>
    <cellStyle name="Normal 2 3 18 3 2 3" xfId="16613"/>
    <cellStyle name="Normal 2 3 18 3 3" xfId="16614"/>
    <cellStyle name="Normal 2 3 18 3 3 2" xfId="16615"/>
    <cellStyle name="Normal 2 3 18 3 4" xfId="16616"/>
    <cellStyle name="Normal 2 3 18 4" xfId="16617"/>
    <cellStyle name="Normal 2 3 18 4 2" xfId="16618"/>
    <cellStyle name="Normal 2 3 18 4 2 2" xfId="16619"/>
    <cellStyle name="Normal 2 3 18 4 2 2 2" xfId="16620"/>
    <cellStyle name="Normal 2 3 18 4 2 3" xfId="16621"/>
    <cellStyle name="Normal 2 3 18 4 3" xfId="16622"/>
    <cellStyle name="Normal 2 3 18 4 3 2" xfId="16623"/>
    <cellStyle name="Normal 2 3 18 4 4" xfId="16624"/>
    <cellStyle name="Normal 2 3 18 5" xfId="16625"/>
    <cellStyle name="Normal 2 3 18 5 2" xfId="16626"/>
    <cellStyle name="Normal 2 3 18 5 2 2" xfId="16627"/>
    <cellStyle name="Normal 2 3 18 5 3" xfId="16628"/>
    <cellStyle name="Normal 2 3 18 6" xfId="16629"/>
    <cellStyle name="Normal 2 3 18 6 2" xfId="16630"/>
    <cellStyle name="Normal 2 3 18 7" xfId="16631"/>
    <cellStyle name="Normal 2 3 18 7 2" xfId="16632"/>
    <cellStyle name="Normal 2 3 18 8" xfId="16633"/>
    <cellStyle name="Normal 2 3 19" xfId="16634"/>
    <cellStyle name="Normal 2 3 19 2" xfId="16635"/>
    <cellStyle name="Normal 2 3 19 2 2" xfId="16636"/>
    <cellStyle name="Normal 2 3 19 2 2 2" xfId="16637"/>
    <cellStyle name="Normal 2 3 19 2 2 2 2" xfId="16638"/>
    <cellStyle name="Normal 2 3 19 2 2 3" xfId="16639"/>
    <cellStyle name="Normal 2 3 19 2 3" xfId="16640"/>
    <cellStyle name="Normal 2 3 19 2 3 2" xfId="16641"/>
    <cellStyle name="Normal 2 3 19 2 4" xfId="16642"/>
    <cellStyle name="Normal 2 3 19 3" xfId="16643"/>
    <cellStyle name="Normal 2 3 19 3 2" xfId="16644"/>
    <cellStyle name="Normal 2 3 19 3 2 2" xfId="16645"/>
    <cellStyle name="Normal 2 3 19 3 2 2 2" xfId="16646"/>
    <cellStyle name="Normal 2 3 19 3 2 3" xfId="16647"/>
    <cellStyle name="Normal 2 3 19 3 3" xfId="16648"/>
    <cellStyle name="Normal 2 3 19 3 3 2" xfId="16649"/>
    <cellStyle name="Normal 2 3 19 3 4" xfId="16650"/>
    <cellStyle name="Normal 2 3 19 4" xfId="16651"/>
    <cellStyle name="Normal 2 3 19 4 2" xfId="16652"/>
    <cellStyle name="Normal 2 3 19 4 2 2" xfId="16653"/>
    <cellStyle name="Normal 2 3 19 4 2 2 2" xfId="16654"/>
    <cellStyle name="Normal 2 3 19 4 2 3" xfId="16655"/>
    <cellStyle name="Normal 2 3 19 4 3" xfId="16656"/>
    <cellStyle name="Normal 2 3 19 4 3 2" xfId="16657"/>
    <cellStyle name="Normal 2 3 19 4 4" xfId="16658"/>
    <cellStyle name="Normal 2 3 19 5" xfId="16659"/>
    <cellStyle name="Normal 2 3 19 5 2" xfId="16660"/>
    <cellStyle name="Normal 2 3 19 5 2 2" xfId="16661"/>
    <cellStyle name="Normal 2 3 19 5 3" xfId="16662"/>
    <cellStyle name="Normal 2 3 19 6" xfId="16663"/>
    <cellStyle name="Normal 2 3 19 6 2" xfId="16664"/>
    <cellStyle name="Normal 2 3 19 7" xfId="16665"/>
    <cellStyle name="Normal 2 3 19 7 2" xfId="16666"/>
    <cellStyle name="Normal 2 3 19 8" xfId="16667"/>
    <cellStyle name="Normal 2 3 2" xfId="16668"/>
    <cellStyle name="Normal 2 3 2 2" xfId="16669"/>
    <cellStyle name="Normal 2 3 2 2 2" xfId="16670"/>
    <cellStyle name="Normal 2 3 2 2 2 2" xfId="16671"/>
    <cellStyle name="Normal 2 3 2 2 2 2 2" xfId="16672"/>
    <cellStyle name="Normal 2 3 2 2 2 3" xfId="16673"/>
    <cellStyle name="Normal 2 3 2 2 3" xfId="16674"/>
    <cellStyle name="Normal 2 3 2 2 3 2" xfId="16675"/>
    <cellStyle name="Normal 2 3 2 2 4" xfId="16676"/>
    <cellStyle name="Normal 2 3 2 3" xfId="16677"/>
    <cellStyle name="Normal 2 3 2 3 2" xfId="16678"/>
    <cellStyle name="Normal 2 3 2 3 2 2" xfId="16679"/>
    <cellStyle name="Normal 2 3 2 3 2 2 2" xfId="16680"/>
    <cellStyle name="Normal 2 3 2 3 2 3" xfId="16681"/>
    <cellStyle name="Normal 2 3 2 3 3" xfId="16682"/>
    <cellStyle name="Normal 2 3 2 3 3 2" xfId="16683"/>
    <cellStyle name="Normal 2 3 2 3 4" xfId="16684"/>
    <cellStyle name="Normal 2 3 2 4" xfId="16685"/>
    <cellStyle name="Normal 2 3 2 4 2" xfId="16686"/>
    <cellStyle name="Normal 2 3 2 4 2 2" xfId="16687"/>
    <cellStyle name="Normal 2 3 2 4 2 2 2" xfId="16688"/>
    <cellStyle name="Normal 2 3 2 4 2 3" xfId="16689"/>
    <cellStyle name="Normal 2 3 2 4 3" xfId="16690"/>
    <cellStyle name="Normal 2 3 2 4 3 2" xfId="16691"/>
    <cellStyle name="Normal 2 3 2 4 4" xfId="16692"/>
    <cellStyle name="Normal 2 3 2 5" xfId="16693"/>
    <cellStyle name="Normal 2 3 2 5 2" xfId="16694"/>
    <cellStyle name="Normal 2 3 2 5 2 2" xfId="16695"/>
    <cellStyle name="Normal 2 3 2 5 3" xfId="16696"/>
    <cellStyle name="Normal 2 3 2 6" xfId="16697"/>
    <cellStyle name="Normal 2 3 2 6 2" xfId="16698"/>
    <cellStyle name="Normal 2 3 2 7" xfId="16699"/>
    <cellStyle name="Normal 2 3 2 7 2" xfId="16700"/>
    <cellStyle name="Normal 2 3 2 8" xfId="16701"/>
    <cellStyle name="Normal 2 3 20" xfId="16702"/>
    <cellStyle name="Normal 2 3 20 2" xfId="16703"/>
    <cellStyle name="Normal 2 3 20 2 2" xfId="16704"/>
    <cellStyle name="Normal 2 3 20 2 2 2" xfId="16705"/>
    <cellStyle name="Normal 2 3 20 2 2 2 2" xfId="16706"/>
    <cellStyle name="Normal 2 3 20 2 2 3" xfId="16707"/>
    <cellStyle name="Normal 2 3 20 2 3" xfId="16708"/>
    <cellStyle name="Normal 2 3 20 2 3 2" xfId="16709"/>
    <cellStyle name="Normal 2 3 20 2 4" xfId="16710"/>
    <cellStyle name="Normal 2 3 20 3" xfId="16711"/>
    <cellStyle name="Normal 2 3 20 3 2" xfId="16712"/>
    <cellStyle name="Normal 2 3 20 3 2 2" xfId="16713"/>
    <cellStyle name="Normal 2 3 20 3 2 2 2" xfId="16714"/>
    <cellStyle name="Normal 2 3 20 3 2 3" xfId="16715"/>
    <cellStyle name="Normal 2 3 20 3 3" xfId="16716"/>
    <cellStyle name="Normal 2 3 20 3 3 2" xfId="16717"/>
    <cellStyle name="Normal 2 3 20 3 4" xfId="16718"/>
    <cellStyle name="Normal 2 3 20 4" xfId="16719"/>
    <cellStyle name="Normal 2 3 20 4 2" xfId="16720"/>
    <cellStyle name="Normal 2 3 20 4 2 2" xfId="16721"/>
    <cellStyle name="Normal 2 3 20 4 2 2 2" xfId="16722"/>
    <cellStyle name="Normal 2 3 20 4 2 3" xfId="16723"/>
    <cellStyle name="Normal 2 3 20 4 3" xfId="16724"/>
    <cellStyle name="Normal 2 3 20 4 3 2" xfId="16725"/>
    <cellStyle name="Normal 2 3 20 4 4" xfId="16726"/>
    <cellStyle name="Normal 2 3 20 5" xfId="16727"/>
    <cellStyle name="Normal 2 3 20 5 2" xfId="16728"/>
    <cellStyle name="Normal 2 3 20 5 2 2" xfId="16729"/>
    <cellStyle name="Normal 2 3 20 5 3" xfId="16730"/>
    <cellStyle name="Normal 2 3 20 6" xfId="16731"/>
    <cellStyle name="Normal 2 3 20 6 2" xfId="16732"/>
    <cellStyle name="Normal 2 3 20 7" xfId="16733"/>
    <cellStyle name="Normal 2 3 20 7 2" xfId="16734"/>
    <cellStyle name="Normal 2 3 20 8" xfId="16735"/>
    <cellStyle name="Normal 2 3 21" xfId="16736"/>
    <cellStyle name="Normal 2 3 21 2" xfId="16737"/>
    <cellStyle name="Normal 2 3 21 2 2" xfId="16738"/>
    <cellStyle name="Normal 2 3 21 2 2 2" xfId="16739"/>
    <cellStyle name="Normal 2 3 21 2 2 2 2" xfId="16740"/>
    <cellStyle name="Normal 2 3 21 2 2 3" xfId="16741"/>
    <cellStyle name="Normal 2 3 21 2 3" xfId="16742"/>
    <cellStyle name="Normal 2 3 21 2 3 2" xfId="16743"/>
    <cellStyle name="Normal 2 3 21 2 4" xfId="16744"/>
    <cellStyle name="Normal 2 3 21 3" xfId="16745"/>
    <cellStyle name="Normal 2 3 21 3 2" xfId="16746"/>
    <cellStyle name="Normal 2 3 21 3 2 2" xfId="16747"/>
    <cellStyle name="Normal 2 3 21 3 2 2 2" xfId="16748"/>
    <cellStyle name="Normal 2 3 21 3 2 3" xfId="16749"/>
    <cellStyle name="Normal 2 3 21 3 3" xfId="16750"/>
    <cellStyle name="Normal 2 3 21 3 3 2" xfId="16751"/>
    <cellStyle name="Normal 2 3 21 3 4" xfId="16752"/>
    <cellStyle name="Normal 2 3 21 4" xfId="16753"/>
    <cellStyle name="Normal 2 3 21 4 2" xfId="16754"/>
    <cellStyle name="Normal 2 3 21 4 2 2" xfId="16755"/>
    <cellStyle name="Normal 2 3 21 4 2 2 2" xfId="16756"/>
    <cellStyle name="Normal 2 3 21 4 2 3" xfId="16757"/>
    <cellStyle name="Normal 2 3 21 4 3" xfId="16758"/>
    <cellStyle name="Normal 2 3 21 4 3 2" xfId="16759"/>
    <cellStyle name="Normal 2 3 21 4 4" xfId="16760"/>
    <cellStyle name="Normal 2 3 21 5" xfId="16761"/>
    <cellStyle name="Normal 2 3 21 5 2" xfId="16762"/>
    <cellStyle name="Normal 2 3 21 5 2 2" xfId="16763"/>
    <cellStyle name="Normal 2 3 21 5 3" xfId="16764"/>
    <cellStyle name="Normal 2 3 21 6" xfId="16765"/>
    <cellStyle name="Normal 2 3 21 6 2" xfId="16766"/>
    <cellStyle name="Normal 2 3 21 7" xfId="16767"/>
    <cellStyle name="Normal 2 3 21 7 2" xfId="16768"/>
    <cellStyle name="Normal 2 3 21 8" xfId="16769"/>
    <cellStyle name="Normal 2 3 22" xfId="16770"/>
    <cellStyle name="Normal 2 3 22 2" xfId="16771"/>
    <cellStyle name="Normal 2 3 22 2 2" xfId="16772"/>
    <cellStyle name="Normal 2 3 22 2 2 2" xfId="16773"/>
    <cellStyle name="Normal 2 3 22 2 2 2 2" xfId="16774"/>
    <cellStyle name="Normal 2 3 22 2 2 3" xfId="16775"/>
    <cellStyle name="Normal 2 3 22 2 3" xfId="16776"/>
    <cellStyle name="Normal 2 3 22 2 3 2" xfId="16777"/>
    <cellStyle name="Normal 2 3 22 2 4" xfId="16778"/>
    <cellStyle name="Normal 2 3 22 3" xfId="16779"/>
    <cellStyle name="Normal 2 3 22 3 2" xfId="16780"/>
    <cellStyle name="Normal 2 3 22 3 2 2" xfId="16781"/>
    <cellStyle name="Normal 2 3 22 3 2 2 2" xfId="16782"/>
    <cellStyle name="Normal 2 3 22 3 2 3" xfId="16783"/>
    <cellStyle name="Normal 2 3 22 3 3" xfId="16784"/>
    <cellStyle name="Normal 2 3 22 3 3 2" xfId="16785"/>
    <cellStyle name="Normal 2 3 22 3 4" xfId="16786"/>
    <cellStyle name="Normal 2 3 22 4" xfId="16787"/>
    <cellStyle name="Normal 2 3 22 4 2" xfId="16788"/>
    <cellStyle name="Normal 2 3 22 4 2 2" xfId="16789"/>
    <cellStyle name="Normal 2 3 22 4 2 2 2" xfId="16790"/>
    <cellStyle name="Normal 2 3 22 4 2 3" xfId="16791"/>
    <cellStyle name="Normal 2 3 22 4 3" xfId="16792"/>
    <cellStyle name="Normal 2 3 22 4 3 2" xfId="16793"/>
    <cellStyle name="Normal 2 3 22 4 4" xfId="16794"/>
    <cellStyle name="Normal 2 3 22 5" xfId="16795"/>
    <cellStyle name="Normal 2 3 22 5 2" xfId="16796"/>
    <cellStyle name="Normal 2 3 22 5 2 2" xfId="16797"/>
    <cellStyle name="Normal 2 3 22 5 3" xfId="16798"/>
    <cellStyle name="Normal 2 3 22 6" xfId="16799"/>
    <cellStyle name="Normal 2 3 22 6 2" xfId="16800"/>
    <cellStyle name="Normal 2 3 22 7" xfId="16801"/>
    <cellStyle name="Normal 2 3 22 7 2" xfId="16802"/>
    <cellStyle name="Normal 2 3 22 8" xfId="16803"/>
    <cellStyle name="Normal 2 3 23" xfId="16804"/>
    <cellStyle name="Normal 2 3 23 2" xfId="16805"/>
    <cellStyle name="Normal 2 3 23 2 2" xfId="16806"/>
    <cellStyle name="Normal 2 3 23 2 2 2" xfId="16807"/>
    <cellStyle name="Normal 2 3 23 2 2 2 2" xfId="16808"/>
    <cellStyle name="Normal 2 3 23 2 2 3" xfId="16809"/>
    <cellStyle name="Normal 2 3 23 2 3" xfId="16810"/>
    <cellStyle name="Normal 2 3 23 2 3 2" xfId="16811"/>
    <cellStyle name="Normal 2 3 23 2 4" xfId="16812"/>
    <cellStyle name="Normal 2 3 23 3" xfId="16813"/>
    <cellStyle name="Normal 2 3 23 3 2" xfId="16814"/>
    <cellStyle name="Normal 2 3 23 3 2 2" xfId="16815"/>
    <cellStyle name="Normal 2 3 23 3 2 2 2" xfId="16816"/>
    <cellStyle name="Normal 2 3 23 3 2 3" xfId="16817"/>
    <cellStyle name="Normal 2 3 23 3 3" xfId="16818"/>
    <cellStyle name="Normal 2 3 23 3 3 2" xfId="16819"/>
    <cellStyle name="Normal 2 3 23 3 4" xfId="16820"/>
    <cellStyle name="Normal 2 3 23 4" xfId="16821"/>
    <cellStyle name="Normal 2 3 23 4 2" xfId="16822"/>
    <cellStyle name="Normal 2 3 23 4 2 2" xfId="16823"/>
    <cellStyle name="Normal 2 3 23 4 2 2 2" xfId="16824"/>
    <cellStyle name="Normal 2 3 23 4 2 3" xfId="16825"/>
    <cellStyle name="Normal 2 3 23 4 3" xfId="16826"/>
    <cellStyle name="Normal 2 3 23 4 3 2" xfId="16827"/>
    <cellStyle name="Normal 2 3 23 4 4" xfId="16828"/>
    <cellStyle name="Normal 2 3 23 5" xfId="16829"/>
    <cellStyle name="Normal 2 3 23 5 2" xfId="16830"/>
    <cellStyle name="Normal 2 3 23 5 2 2" xfId="16831"/>
    <cellStyle name="Normal 2 3 23 5 3" xfId="16832"/>
    <cellStyle name="Normal 2 3 23 6" xfId="16833"/>
    <cellStyle name="Normal 2 3 23 6 2" xfId="16834"/>
    <cellStyle name="Normal 2 3 23 7" xfId="16835"/>
    <cellStyle name="Normal 2 3 23 7 2" xfId="16836"/>
    <cellStyle name="Normal 2 3 23 8" xfId="16837"/>
    <cellStyle name="Normal 2 3 24" xfId="16838"/>
    <cellStyle name="Normal 2 3 24 2" xfId="16839"/>
    <cellStyle name="Normal 2 3 24 2 2" xfId="16840"/>
    <cellStyle name="Normal 2 3 24 2 2 2" xfId="16841"/>
    <cellStyle name="Normal 2 3 24 2 2 2 2" xfId="16842"/>
    <cellStyle name="Normal 2 3 24 2 2 3" xfId="16843"/>
    <cellStyle name="Normal 2 3 24 2 3" xfId="16844"/>
    <cellStyle name="Normal 2 3 24 2 3 2" xfId="16845"/>
    <cellStyle name="Normal 2 3 24 2 4" xfId="16846"/>
    <cellStyle name="Normal 2 3 24 3" xfId="16847"/>
    <cellStyle name="Normal 2 3 24 3 2" xfId="16848"/>
    <cellStyle name="Normal 2 3 24 3 2 2" xfId="16849"/>
    <cellStyle name="Normal 2 3 24 3 2 2 2" xfId="16850"/>
    <cellStyle name="Normal 2 3 24 3 2 3" xfId="16851"/>
    <cellStyle name="Normal 2 3 24 3 3" xfId="16852"/>
    <cellStyle name="Normal 2 3 24 3 3 2" xfId="16853"/>
    <cellStyle name="Normal 2 3 24 3 4" xfId="16854"/>
    <cellStyle name="Normal 2 3 24 4" xfId="16855"/>
    <cellStyle name="Normal 2 3 24 4 2" xfId="16856"/>
    <cellStyle name="Normal 2 3 24 4 2 2" xfId="16857"/>
    <cellStyle name="Normal 2 3 24 4 2 2 2" xfId="16858"/>
    <cellStyle name="Normal 2 3 24 4 2 3" xfId="16859"/>
    <cellStyle name="Normal 2 3 24 4 3" xfId="16860"/>
    <cellStyle name="Normal 2 3 24 4 3 2" xfId="16861"/>
    <cellStyle name="Normal 2 3 24 4 4" xfId="16862"/>
    <cellStyle name="Normal 2 3 24 5" xfId="16863"/>
    <cellStyle name="Normal 2 3 24 5 2" xfId="16864"/>
    <cellStyle name="Normal 2 3 24 5 2 2" xfId="16865"/>
    <cellStyle name="Normal 2 3 24 5 3" xfId="16866"/>
    <cellStyle name="Normal 2 3 24 6" xfId="16867"/>
    <cellStyle name="Normal 2 3 24 6 2" xfId="16868"/>
    <cellStyle name="Normal 2 3 24 7" xfId="16869"/>
    <cellStyle name="Normal 2 3 24 7 2" xfId="16870"/>
    <cellStyle name="Normal 2 3 24 8" xfId="16871"/>
    <cellStyle name="Normal 2 3 25" xfId="16872"/>
    <cellStyle name="Normal 2 3 25 2" xfId="16873"/>
    <cellStyle name="Normal 2 3 25 2 2" xfId="16874"/>
    <cellStyle name="Normal 2 3 25 2 2 2" xfId="16875"/>
    <cellStyle name="Normal 2 3 25 2 2 2 2" xfId="16876"/>
    <cellStyle name="Normal 2 3 25 2 2 3" xfId="16877"/>
    <cellStyle name="Normal 2 3 25 2 3" xfId="16878"/>
    <cellStyle name="Normal 2 3 25 2 3 2" xfId="16879"/>
    <cellStyle name="Normal 2 3 25 2 4" xfId="16880"/>
    <cellStyle name="Normal 2 3 25 3" xfId="16881"/>
    <cellStyle name="Normal 2 3 25 3 2" xfId="16882"/>
    <cellStyle name="Normal 2 3 25 3 2 2" xfId="16883"/>
    <cellStyle name="Normal 2 3 25 3 2 2 2" xfId="16884"/>
    <cellStyle name="Normal 2 3 25 3 2 3" xfId="16885"/>
    <cellStyle name="Normal 2 3 25 3 3" xfId="16886"/>
    <cellStyle name="Normal 2 3 25 3 3 2" xfId="16887"/>
    <cellStyle name="Normal 2 3 25 3 4" xfId="16888"/>
    <cellStyle name="Normal 2 3 25 4" xfId="16889"/>
    <cellStyle name="Normal 2 3 25 4 2" xfId="16890"/>
    <cellStyle name="Normal 2 3 25 4 2 2" xfId="16891"/>
    <cellStyle name="Normal 2 3 25 4 2 2 2" xfId="16892"/>
    <cellStyle name="Normal 2 3 25 4 2 3" xfId="16893"/>
    <cellStyle name="Normal 2 3 25 4 3" xfId="16894"/>
    <cellStyle name="Normal 2 3 25 4 3 2" xfId="16895"/>
    <cellStyle name="Normal 2 3 25 4 4" xfId="16896"/>
    <cellStyle name="Normal 2 3 25 5" xfId="16897"/>
    <cellStyle name="Normal 2 3 25 5 2" xfId="16898"/>
    <cellStyle name="Normal 2 3 25 5 2 2" xfId="16899"/>
    <cellStyle name="Normal 2 3 25 5 3" xfId="16900"/>
    <cellStyle name="Normal 2 3 25 6" xfId="16901"/>
    <cellStyle name="Normal 2 3 25 6 2" xfId="16902"/>
    <cellStyle name="Normal 2 3 25 7" xfId="16903"/>
    <cellStyle name="Normal 2 3 25 7 2" xfId="16904"/>
    <cellStyle name="Normal 2 3 25 8" xfId="16905"/>
    <cellStyle name="Normal 2 3 26" xfId="16906"/>
    <cellStyle name="Normal 2 3 26 2" xfId="16907"/>
    <cellStyle name="Normal 2 3 26 2 2" xfId="16908"/>
    <cellStyle name="Normal 2 3 26 2 2 2" xfId="16909"/>
    <cellStyle name="Normal 2 3 26 2 2 2 2" xfId="16910"/>
    <cellStyle name="Normal 2 3 26 2 2 3" xfId="16911"/>
    <cellStyle name="Normal 2 3 26 2 3" xfId="16912"/>
    <cellStyle name="Normal 2 3 26 2 3 2" xfId="16913"/>
    <cellStyle name="Normal 2 3 26 2 4" xfId="16914"/>
    <cellStyle name="Normal 2 3 26 3" xfId="16915"/>
    <cellStyle name="Normal 2 3 26 3 2" xfId="16916"/>
    <cellStyle name="Normal 2 3 26 3 2 2" xfId="16917"/>
    <cellStyle name="Normal 2 3 26 3 2 2 2" xfId="16918"/>
    <cellStyle name="Normal 2 3 26 3 2 3" xfId="16919"/>
    <cellStyle name="Normal 2 3 26 3 3" xfId="16920"/>
    <cellStyle name="Normal 2 3 26 3 3 2" xfId="16921"/>
    <cellStyle name="Normal 2 3 26 3 4" xfId="16922"/>
    <cellStyle name="Normal 2 3 26 4" xfId="16923"/>
    <cellStyle name="Normal 2 3 26 4 2" xfId="16924"/>
    <cellStyle name="Normal 2 3 26 4 2 2" xfId="16925"/>
    <cellStyle name="Normal 2 3 26 4 2 2 2" xfId="16926"/>
    <cellStyle name="Normal 2 3 26 4 2 3" xfId="16927"/>
    <cellStyle name="Normal 2 3 26 4 3" xfId="16928"/>
    <cellStyle name="Normal 2 3 26 4 3 2" xfId="16929"/>
    <cellStyle name="Normal 2 3 26 4 4" xfId="16930"/>
    <cellStyle name="Normal 2 3 26 5" xfId="16931"/>
    <cellStyle name="Normal 2 3 26 5 2" xfId="16932"/>
    <cellStyle name="Normal 2 3 26 5 2 2" xfId="16933"/>
    <cellStyle name="Normal 2 3 26 5 3" xfId="16934"/>
    <cellStyle name="Normal 2 3 26 6" xfId="16935"/>
    <cellStyle name="Normal 2 3 26 6 2" xfId="16936"/>
    <cellStyle name="Normal 2 3 26 7" xfId="16937"/>
    <cellStyle name="Normal 2 3 26 7 2" xfId="16938"/>
    <cellStyle name="Normal 2 3 26 8" xfId="16939"/>
    <cellStyle name="Normal 2 3 27" xfId="16940"/>
    <cellStyle name="Normal 2 3 27 2" xfId="16941"/>
    <cellStyle name="Normal 2 3 27 2 2" xfId="16942"/>
    <cellStyle name="Normal 2 3 27 2 2 2" xfId="16943"/>
    <cellStyle name="Normal 2 3 27 2 2 2 2" xfId="16944"/>
    <cellStyle name="Normal 2 3 27 2 2 3" xfId="16945"/>
    <cellStyle name="Normal 2 3 27 2 3" xfId="16946"/>
    <cellStyle name="Normal 2 3 27 2 3 2" xfId="16947"/>
    <cellStyle name="Normal 2 3 27 2 4" xfId="16948"/>
    <cellStyle name="Normal 2 3 27 3" xfId="16949"/>
    <cellStyle name="Normal 2 3 27 3 2" xfId="16950"/>
    <cellStyle name="Normal 2 3 27 3 2 2" xfId="16951"/>
    <cellStyle name="Normal 2 3 27 3 2 2 2" xfId="16952"/>
    <cellStyle name="Normal 2 3 27 3 2 3" xfId="16953"/>
    <cellStyle name="Normal 2 3 27 3 3" xfId="16954"/>
    <cellStyle name="Normal 2 3 27 3 3 2" xfId="16955"/>
    <cellStyle name="Normal 2 3 27 3 4" xfId="16956"/>
    <cellStyle name="Normal 2 3 27 4" xfId="16957"/>
    <cellStyle name="Normal 2 3 27 4 2" xfId="16958"/>
    <cellStyle name="Normal 2 3 27 4 2 2" xfId="16959"/>
    <cellStyle name="Normal 2 3 27 4 2 2 2" xfId="16960"/>
    <cellStyle name="Normal 2 3 27 4 2 3" xfId="16961"/>
    <cellStyle name="Normal 2 3 27 4 3" xfId="16962"/>
    <cellStyle name="Normal 2 3 27 4 3 2" xfId="16963"/>
    <cellStyle name="Normal 2 3 27 4 4" xfId="16964"/>
    <cellStyle name="Normal 2 3 27 5" xfId="16965"/>
    <cellStyle name="Normal 2 3 27 5 2" xfId="16966"/>
    <cellStyle name="Normal 2 3 27 5 2 2" xfId="16967"/>
    <cellStyle name="Normal 2 3 27 5 3" xfId="16968"/>
    <cellStyle name="Normal 2 3 27 6" xfId="16969"/>
    <cellStyle name="Normal 2 3 27 6 2" xfId="16970"/>
    <cellStyle name="Normal 2 3 27 7" xfId="16971"/>
    <cellStyle name="Normal 2 3 27 7 2" xfId="16972"/>
    <cellStyle name="Normal 2 3 27 8" xfId="16973"/>
    <cellStyle name="Normal 2 3 28" xfId="16974"/>
    <cellStyle name="Normal 2 3 28 2" xfId="16975"/>
    <cellStyle name="Normal 2 3 28 2 2" xfId="16976"/>
    <cellStyle name="Normal 2 3 28 2 2 2" xfId="16977"/>
    <cellStyle name="Normal 2 3 28 2 2 2 2" xfId="16978"/>
    <cellStyle name="Normal 2 3 28 2 2 3" xfId="16979"/>
    <cellStyle name="Normal 2 3 28 2 3" xfId="16980"/>
    <cellStyle name="Normal 2 3 28 2 3 2" xfId="16981"/>
    <cellStyle name="Normal 2 3 28 2 4" xfId="16982"/>
    <cellStyle name="Normal 2 3 28 3" xfId="16983"/>
    <cellStyle name="Normal 2 3 28 3 2" xfId="16984"/>
    <cellStyle name="Normal 2 3 28 3 2 2" xfId="16985"/>
    <cellStyle name="Normal 2 3 28 3 2 2 2" xfId="16986"/>
    <cellStyle name="Normal 2 3 28 3 2 3" xfId="16987"/>
    <cellStyle name="Normal 2 3 28 3 3" xfId="16988"/>
    <cellStyle name="Normal 2 3 28 3 3 2" xfId="16989"/>
    <cellStyle name="Normal 2 3 28 3 4" xfId="16990"/>
    <cellStyle name="Normal 2 3 28 4" xfId="16991"/>
    <cellStyle name="Normal 2 3 28 4 2" xfId="16992"/>
    <cellStyle name="Normal 2 3 28 4 2 2" xfId="16993"/>
    <cellStyle name="Normal 2 3 28 4 2 2 2" xfId="16994"/>
    <cellStyle name="Normal 2 3 28 4 2 3" xfId="16995"/>
    <cellStyle name="Normal 2 3 28 4 3" xfId="16996"/>
    <cellStyle name="Normal 2 3 28 4 3 2" xfId="16997"/>
    <cellStyle name="Normal 2 3 28 4 4" xfId="16998"/>
    <cellStyle name="Normal 2 3 28 5" xfId="16999"/>
    <cellStyle name="Normal 2 3 28 5 2" xfId="17000"/>
    <cellStyle name="Normal 2 3 28 5 2 2" xfId="17001"/>
    <cellStyle name="Normal 2 3 28 5 3" xfId="17002"/>
    <cellStyle name="Normal 2 3 28 6" xfId="17003"/>
    <cellStyle name="Normal 2 3 28 6 2" xfId="17004"/>
    <cellStyle name="Normal 2 3 28 7" xfId="17005"/>
    <cellStyle name="Normal 2 3 28 7 2" xfId="17006"/>
    <cellStyle name="Normal 2 3 28 8" xfId="17007"/>
    <cellStyle name="Normal 2 3 29" xfId="17008"/>
    <cellStyle name="Normal 2 3 29 2" xfId="17009"/>
    <cellStyle name="Normal 2 3 29 2 2" xfId="17010"/>
    <cellStyle name="Normal 2 3 29 2 2 2" xfId="17011"/>
    <cellStyle name="Normal 2 3 29 2 2 2 2" xfId="17012"/>
    <cellStyle name="Normal 2 3 29 2 2 3" xfId="17013"/>
    <cellStyle name="Normal 2 3 29 2 3" xfId="17014"/>
    <cellStyle name="Normal 2 3 29 2 3 2" xfId="17015"/>
    <cellStyle name="Normal 2 3 29 2 4" xfId="17016"/>
    <cellStyle name="Normal 2 3 29 3" xfId="17017"/>
    <cellStyle name="Normal 2 3 29 3 2" xfId="17018"/>
    <cellStyle name="Normal 2 3 29 3 2 2" xfId="17019"/>
    <cellStyle name="Normal 2 3 29 3 2 2 2" xfId="17020"/>
    <cellStyle name="Normal 2 3 29 3 2 3" xfId="17021"/>
    <cellStyle name="Normal 2 3 29 3 3" xfId="17022"/>
    <cellStyle name="Normal 2 3 29 3 3 2" xfId="17023"/>
    <cellStyle name="Normal 2 3 29 3 4" xfId="17024"/>
    <cellStyle name="Normal 2 3 29 4" xfId="17025"/>
    <cellStyle name="Normal 2 3 29 4 2" xfId="17026"/>
    <cellStyle name="Normal 2 3 29 4 2 2" xfId="17027"/>
    <cellStyle name="Normal 2 3 29 4 2 2 2" xfId="17028"/>
    <cellStyle name="Normal 2 3 29 4 2 3" xfId="17029"/>
    <cellStyle name="Normal 2 3 29 4 3" xfId="17030"/>
    <cellStyle name="Normal 2 3 29 4 3 2" xfId="17031"/>
    <cellStyle name="Normal 2 3 29 4 4" xfId="17032"/>
    <cellStyle name="Normal 2 3 29 5" xfId="17033"/>
    <cellStyle name="Normal 2 3 29 5 2" xfId="17034"/>
    <cellStyle name="Normal 2 3 29 5 2 2" xfId="17035"/>
    <cellStyle name="Normal 2 3 29 5 3" xfId="17036"/>
    <cellStyle name="Normal 2 3 29 6" xfId="17037"/>
    <cellStyle name="Normal 2 3 29 6 2" xfId="17038"/>
    <cellStyle name="Normal 2 3 29 7" xfId="17039"/>
    <cellStyle name="Normal 2 3 29 7 2" xfId="17040"/>
    <cellStyle name="Normal 2 3 29 8" xfId="17041"/>
    <cellStyle name="Normal 2 3 3" xfId="17042"/>
    <cellStyle name="Normal 2 3 3 2" xfId="17043"/>
    <cellStyle name="Normal 2 3 3 2 2" xfId="17044"/>
    <cellStyle name="Normal 2 3 3 2 2 2" xfId="17045"/>
    <cellStyle name="Normal 2 3 3 2 2 2 2" xfId="17046"/>
    <cellStyle name="Normal 2 3 3 2 2 3" xfId="17047"/>
    <cellStyle name="Normal 2 3 3 2 3" xfId="17048"/>
    <cellStyle name="Normal 2 3 3 2 3 2" xfId="17049"/>
    <cellStyle name="Normal 2 3 3 2 4" xfId="17050"/>
    <cellStyle name="Normal 2 3 3 3" xfId="17051"/>
    <cellStyle name="Normal 2 3 3 3 2" xfId="17052"/>
    <cellStyle name="Normal 2 3 3 3 2 2" xfId="17053"/>
    <cellStyle name="Normal 2 3 3 3 2 2 2" xfId="17054"/>
    <cellStyle name="Normal 2 3 3 3 2 3" xfId="17055"/>
    <cellStyle name="Normal 2 3 3 3 3" xfId="17056"/>
    <cellStyle name="Normal 2 3 3 3 3 2" xfId="17057"/>
    <cellStyle name="Normal 2 3 3 3 4" xfId="17058"/>
    <cellStyle name="Normal 2 3 3 4" xfId="17059"/>
    <cellStyle name="Normal 2 3 3 4 2" xfId="17060"/>
    <cellStyle name="Normal 2 3 3 4 2 2" xfId="17061"/>
    <cellStyle name="Normal 2 3 3 4 2 2 2" xfId="17062"/>
    <cellStyle name="Normal 2 3 3 4 2 3" xfId="17063"/>
    <cellStyle name="Normal 2 3 3 4 3" xfId="17064"/>
    <cellStyle name="Normal 2 3 3 4 3 2" xfId="17065"/>
    <cellStyle name="Normal 2 3 3 4 4" xfId="17066"/>
    <cellStyle name="Normal 2 3 3 5" xfId="17067"/>
    <cellStyle name="Normal 2 3 3 5 2" xfId="17068"/>
    <cellStyle name="Normal 2 3 3 5 2 2" xfId="17069"/>
    <cellStyle name="Normal 2 3 3 5 3" xfId="17070"/>
    <cellStyle name="Normal 2 3 3 6" xfId="17071"/>
    <cellStyle name="Normal 2 3 3 6 2" xfId="17072"/>
    <cellStyle name="Normal 2 3 3 7" xfId="17073"/>
    <cellStyle name="Normal 2 3 3 7 2" xfId="17074"/>
    <cellStyle name="Normal 2 3 3 8" xfId="17075"/>
    <cellStyle name="Normal 2 3 30" xfId="17076"/>
    <cellStyle name="Normal 2 3 30 2" xfId="17077"/>
    <cellStyle name="Normal 2 3 30 2 2" xfId="17078"/>
    <cellStyle name="Normal 2 3 30 2 2 2" xfId="17079"/>
    <cellStyle name="Normal 2 3 30 2 3" xfId="17080"/>
    <cellStyle name="Normal 2 3 30 3" xfId="17081"/>
    <cellStyle name="Normal 2 3 30 3 2" xfId="17082"/>
    <cellStyle name="Normal 2 3 30 4" xfId="17083"/>
    <cellStyle name="Normal 2 3 31" xfId="17084"/>
    <cellStyle name="Normal 2 3 31 2" xfId="17085"/>
    <cellStyle name="Normal 2 3 31 2 2" xfId="17086"/>
    <cellStyle name="Normal 2 3 31 2 2 2" xfId="17087"/>
    <cellStyle name="Normal 2 3 31 2 3" xfId="17088"/>
    <cellStyle name="Normal 2 3 31 3" xfId="17089"/>
    <cellStyle name="Normal 2 3 31 3 2" xfId="17090"/>
    <cellStyle name="Normal 2 3 31 4" xfId="17091"/>
    <cellStyle name="Normal 2 3 32" xfId="17092"/>
    <cellStyle name="Normal 2 3 32 2" xfId="17093"/>
    <cellStyle name="Normal 2 3 32 2 2" xfId="17094"/>
    <cellStyle name="Normal 2 3 32 2 2 2" xfId="17095"/>
    <cellStyle name="Normal 2 3 32 2 3" xfId="17096"/>
    <cellStyle name="Normal 2 3 32 3" xfId="17097"/>
    <cellStyle name="Normal 2 3 32 3 2" xfId="17098"/>
    <cellStyle name="Normal 2 3 32 4" xfId="17099"/>
    <cellStyle name="Normal 2 3 33" xfId="17100"/>
    <cellStyle name="Normal 2 3 33 2" xfId="17101"/>
    <cellStyle name="Normal 2 3 33 2 2" xfId="17102"/>
    <cellStyle name="Normal 2 3 33 3" xfId="17103"/>
    <cellStyle name="Normal 2 3 34" xfId="17104"/>
    <cellStyle name="Normal 2 3 34 2" xfId="17105"/>
    <cellStyle name="Normal 2 3 35" xfId="17106"/>
    <cellStyle name="Normal 2 3 35 2" xfId="17107"/>
    <cellStyle name="Normal 2 3 36" xfId="17108"/>
    <cellStyle name="Normal 2 3 4" xfId="17109"/>
    <cellStyle name="Normal 2 3 4 2" xfId="17110"/>
    <cellStyle name="Normal 2 3 4 2 2" xfId="17111"/>
    <cellStyle name="Normal 2 3 4 2 2 2" xfId="17112"/>
    <cellStyle name="Normal 2 3 4 2 2 2 2" xfId="17113"/>
    <cellStyle name="Normal 2 3 4 2 2 3" xfId="17114"/>
    <cellStyle name="Normal 2 3 4 2 3" xfId="17115"/>
    <cellStyle name="Normal 2 3 4 2 3 2" xfId="17116"/>
    <cellStyle name="Normal 2 3 4 2 4" xfId="17117"/>
    <cellStyle name="Normal 2 3 4 3" xfId="17118"/>
    <cellStyle name="Normal 2 3 4 3 2" xfId="17119"/>
    <cellStyle name="Normal 2 3 4 3 2 2" xfId="17120"/>
    <cellStyle name="Normal 2 3 4 3 2 2 2" xfId="17121"/>
    <cellStyle name="Normal 2 3 4 3 2 3" xfId="17122"/>
    <cellStyle name="Normal 2 3 4 3 3" xfId="17123"/>
    <cellStyle name="Normal 2 3 4 3 3 2" xfId="17124"/>
    <cellStyle name="Normal 2 3 4 3 4" xfId="17125"/>
    <cellStyle name="Normal 2 3 4 4" xfId="17126"/>
    <cellStyle name="Normal 2 3 4 4 2" xfId="17127"/>
    <cellStyle name="Normal 2 3 4 4 2 2" xfId="17128"/>
    <cellStyle name="Normal 2 3 4 4 2 2 2" xfId="17129"/>
    <cellStyle name="Normal 2 3 4 4 2 3" xfId="17130"/>
    <cellStyle name="Normal 2 3 4 4 3" xfId="17131"/>
    <cellStyle name="Normal 2 3 4 4 3 2" xfId="17132"/>
    <cellStyle name="Normal 2 3 4 4 4" xfId="17133"/>
    <cellStyle name="Normal 2 3 4 5" xfId="17134"/>
    <cellStyle name="Normal 2 3 4 5 2" xfId="17135"/>
    <cellStyle name="Normal 2 3 4 5 2 2" xfId="17136"/>
    <cellStyle name="Normal 2 3 4 5 3" xfId="17137"/>
    <cellStyle name="Normal 2 3 4 6" xfId="17138"/>
    <cellStyle name="Normal 2 3 4 6 2" xfId="17139"/>
    <cellStyle name="Normal 2 3 4 7" xfId="17140"/>
    <cellStyle name="Normal 2 3 4 7 2" xfId="17141"/>
    <cellStyle name="Normal 2 3 4 8" xfId="17142"/>
    <cellStyle name="Normal 2 3 5" xfId="17143"/>
    <cellStyle name="Normal 2 3 5 2" xfId="17144"/>
    <cellStyle name="Normal 2 3 5 2 2" xfId="17145"/>
    <cellStyle name="Normal 2 3 5 2 2 2" xfId="17146"/>
    <cellStyle name="Normal 2 3 5 2 2 2 2" xfId="17147"/>
    <cellStyle name="Normal 2 3 5 2 2 3" xfId="17148"/>
    <cellStyle name="Normal 2 3 5 2 3" xfId="17149"/>
    <cellStyle name="Normal 2 3 5 2 3 2" xfId="17150"/>
    <cellStyle name="Normal 2 3 5 2 4" xfId="17151"/>
    <cellStyle name="Normal 2 3 5 3" xfId="17152"/>
    <cellStyle name="Normal 2 3 5 3 2" xfId="17153"/>
    <cellStyle name="Normal 2 3 5 3 2 2" xfId="17154"/>
    <cellStyle name="Normal 2 3 5 3 2 2 2" xfId="17155"/>
    <cellStyle name="Normal 2 3 5 3 2 3" xfId="17156"/>
    <cellStyle name="Normal 2 3 5 3 3" xfId="17157"/>
    <cellStyle name="Normal 2 3 5 3 3 2" xfId="17158"/>
    <cellStyle name="Normal 2 3 5 3 4" xfId="17159"/>
    <cellStyle name="Normal 2 3 5 4" xfId="17160"/>
    <cellStyle name="Normal 2 3 5 4 2" xfId="17161"/>
    <cellStyle name="Normal 2 3 5 4 2 2" xfId="17162"/>
    <cellStyle name="Normal 2 3 5 4 2 2 2" xfId="17163"/>
    <cellStyle name="Normal 2 3 5 4 2 3" xfId="17164"/>
    <cellStyle name="Normal 2 3 5 4 3" xfId="17165"/>
    <cellStyle name="Normal 2 3 5 4 3 2" xfId="17166"/>
    <cellStyle name="Normal 2 3 5 4 4" xfId="17167"/>
    <cellStyle name="Normal 2 3 5 5" xfId="17168"/>
    <cellStyle name="Normal 2 3 5 5 2" xfId="17169"/>
    <cellStyle name="Normal 2 3 5 5 2 2" xfId="17170"/>
    <cellStyle name="Normal 2 3 5 5 3" xfId="17171"/>
    <cellStyle name="Normal 2 3 5 6" xfId="17172"/>
    <cellStyle name="Normal 2 3 5 6 2" xfId="17173"/>
    <cellStyle name="Normal 2 3 5 7" xfId="17174"/>
    <cellStyle name="Normal 2 3 5 7 2" xfId="17175"/>
    <cellStyle name="Normal 2 3 5 8" xfId="17176"/>
    <cellStyle name="Normal 2 3 6" xfId="17177"/>
    <cellStyle name="Normal 2 3 6 2" xfId="17178"/>
    <cellStyle name="Normal 2 3 6 2 2" xfId="17179"/>
    <cellStyle name="Normal 2 3 6 2 2 2" xfId="17180"/>
    <cellStyle name="Normal 2 3 6 2 2 2 2" xfId="17181"/>
    <cellStyle name="Normal 2 3 6 2 2 3" xfId="17182"/>
    <cellStyle name="Normal 2 3 6 2 3" xfId="17183"/>
    <cellStyle name="Normal 2 3 6 2 3 2" xfId="17184"/>
    <cellStyle name="Normal 2 3 6 2 4" xfId="17185"/>
    <cellStyle name="Normal 2 3 6 3" xfId="17186"/>
    <cellStyle name="Normal 2 3 6 3 2" xfId="17187"/>
    <cellStyle name="Normal 2 3 6 3 2 2" xfId="17188"/>
    <cellStyle name="Normal 2 3 6 3 2 2 2" xfId="17189"/>
    <cellStyle name="Normal 2 3 6 3 2 3" xfId="17190"/>
    <cellStyle name="Normal 2 3 6 3 3" xfId="17191"/>
    <cellStyle name="Normal 2 3 6 3 3 2" xfId="17192"/>
    <cellStyle name="Normal 2 3 6 3 4" xfId="17193"/>
    <cellStyle name="Normal 2 3 6 4" xfId="17194"/>
    <cellStyle name="Normal 2 3 6 4 2" xfId="17195"/>
    <cellStyle name="Normal 2 3 6 4 2 2" xfId="17196"/>
    <cellStyle name="Normal 2 3 6 4 2 2 2" xfId="17197"/>
    <cellStyle name="Normal 2 3 6 4 2 3" xfId="17198"/>
    <cellStyle name="Normal 2 3 6 4 3" xfId="17199"/>
    <cellStyle name="Normal 2 3 6 4 3 2" xfId="17200"/>
    <cellStyle name="Normal 2 3 6 4 4" xfId="17201"/>
    <cellStyle name="Normal 2 3 6 5" xfId="17202"/>
    <cellStyle name="Normal 2 3 6 5 2" xfId="17203"/>
    <cellStyle name="Normal 2 3 6 5 2 2" xfId="17204"/>
    <cellStyle name="Normal 2 3 6 5 3" xfId="17205"/>
    <cellStyle name="Normal 2 3 6 6" xfId="17206"/>
    <cellStyle name="Normal 2 3 6 6 2" xfId="17207"/>
    <cellStyle name="Normal 2 3 6 7" xfId="17208"/>
    <cellStyle name="Normal 2 3 6 7 2" xfId="17209"/>
    <cellStyle name="Normal 2 3 6 8" xfId="17210"/>
    <cellStyle name="Normal 2 3 7" xfId="17211"/>
    <cellStyle name="Normal 2 3 7 2" xfId="17212"/>
    <cellStyle name="Normal 2 3 7 2 2" xfId="17213"/>
    <cellStyle name="Normal 2 3 7 2 2 2" xfId="17214"/>
    <cellStyle name="Normal 2 3 7 2 2 2 2" xfId="17215"/>
    <cellStyle name="Normal 2 3 7 2 2 3" xfId="17216"/>
    <cellStyle name="Normal 2 3 7 2 3" xfId="17217"/>
    <cellStyle name="Normal 2 3 7 2 3 2" xfId="17218"/>
    <cellStyle name="Normal 2 3 7 2 4" xfId="17219"/>
    <cellStyle name="Normal 2 3 7 3" xfId="17220"/>
    <cellStyle name="Normal 2 3 7 3 2" xfId="17221"/>
    <cellStyle name="Normal 2 3 7 3 2 2" xfId="17222"/>
    <cellStyle name="Normal 2 3 7 3 2 2 2" xfId="17223"/>
    <cellStyle name="Normal 2 3 7 3 2 3" xfId="17224"/>
    <cellStyle name="Normal 2 3 7 3 3" xfId="17225"/>
    <cellStyle name="Normal 2 3 7 3 3 2" xfId="17226"/>
    <cellStyle name="Normal 2 3 7 3 4" xfId="17227"/>
    <cellStyle name="Normal 2 3 7 4" xfId="17228"/>
    <cellStyle name="Normal 2 3 7 4 2" xfId="17229"/>
    <cellStyle name="Normal 2 3 7 4 2 2" xfId="17230"/>
    <cellStyle name="Normal 2 3 7 4 2 2 2" xfId="17231"/>
    <cellStyle name="Normal 2 3 7 4 2 3" xfId="17232"/>
    <cellStyle name="Normal 2 3 7 4 3" xfId="17233"/>
    <cellStyle name="Normal 2 3 7 4 3 2" xfId="17234"/>
    <cellStyle name="Normal 2 3 7 4 4" xfId="17235"/>
    <cellStyle name="Normal 2 3 7 5" xfId="17236"/>
    <cellStyle name="Normal 2 3 7 5 2" xfId="17237"/>
    <cellStyle name="Normal 2 3 7 5 2 2" xfId="17238"/>
    <cellStyle name="Normal 2 3 7 5 3" xfId="17239"/>
    <cellStyle name="Normal 2 3 7 6" xfId="17240"/>
    <cellStyle name="Normal 2 3 7 6 2" xfId="17241"/>
    <cellStyle name="Normal 2 3 7 7" xfId="17242"/>
    <cellStyle name="Normal 2 3 7 7 2" xfId="17243"/>
    <cellStyle name="Normal 2 3 7 8" xfId="17244"/>
    <cellStyle name="Normal 2 3 8" xfId="17245"/>
    <cellStyle name="Normal 2 3 8 2" xfId="17246"/>
    <cellStyle name="Normal 2 3 8 2 2" xfId="17247"/>
    <cellStyle name="Normal 2 3 8 2 2 2" xfId="17248"/>
    <cellStyle name="Normal 2 3 8 2 2 2 2" xfId="17249"/>
    <cellStyle name="Normal 2 3 8 2 2 3" xfId="17250"/>
    <cellStyle name="Normal 2 3 8 2 3" xfId="17251"/>
    <cellStyle name="Normal 2 3 8 2 3 2" xfId="17252"/>
    <cellStyle name="Normal 2 3 8 2 4" xfId="17253"/>
    <cellStyle name="Normal 2 3 8 3" xfId="17254"/>
    <cellStyle name="Normal 2 3 8 3 2" xfId="17255"/>
    <cellStyle name="Normal 2 3 8 3 2 2" xfId="17256"/>
    <cellStyle name="Normal 2 3 8 3 2 2 2" xfId="17257"/>
    <cellStyle name="Normal 2 3 8 3 2 3" xfId="17258"/>
    <cellStyle name="Normal 2 3 8 3 3" xfId="17259"/>
    <cellStyle name="Normal 2 3 8 3 3 2" xfId="17260"/>
    <cellStyle name="Normal 2 3 8 3 4" xfId="17261"/>
    <cellStyle name="Normal 2 3 8 4" xfId="17262"/>
    <cellStyle name="Normal 2 3 8 4 2" xfId="17263"/>
    <cellStyle name="Normal 2 3 8 4 2 2" xfId="17264"/>
    <cellStyle name="Normal 2 3 8 4 2 2 2" xfId="17265"/>
    <cellStyle name="Normal 2 3 8 4 2 3" xfId="17266"/>
    <cellStyle name="Normal 2 3 8 4 3" xfId="17267"/>
    <cellStyle name="Normal 2 3 8 4 3 2" xfId="17268"/>
    <cellStyle name="Normal 2 3 8 4 4" xfId="17269"/>
    <cellStyle name="Normal 2 3 8 5" xfId="17270"/>
    <cellStyle name="Normal 2 3 8 5 2" xfId="17271"/>
    <cellStyle name="Normal 2 3 8 5 2 2" xfId="17272"/>
    <cellStyle name="Normal 2 3 8 5 3" xfId="17273"/>
    <cellStyle name="Normal 2 3 8 6" xfId="17274"/>
    <cellStyle name="Normal 2 3 8 6 2" xfId="17275"/>
    <cellStyle name="Normal 2 3 8 7" xfId="17276"/>
    <cellStyle name="Normal 2 3 8 7 2" xfId="17277"/>
    <cellStyle name="Normal 2 3 8 8" xfId="17278"/>
    <cellStyle name="Normal 2 3 9" xfId="17279"/>
    <cellStyle name="Normal 2 3 9 2" xfId="17280"/>
    <cellStyle name="Normal 2 3 9 2 2" xfId="17281"/>
    <cellStyle name="Normal 2 3 9 2 2 2" xfId="17282"/>
    <cellStyle name="Normal 2 3 9 2 2 2 2" xfId="17283"/>
    <cellStyle name="Normal 2 3 9 2 2 3" xfId="17284"/>
    <cellStyle name="Normal 2 3 9 2 3" xfId="17285"/>
    <cellStyle name="Normal 2 3 9 2 3 2" xfId="17286"/>
    <cellStyle name="Normal 2 3 9 2 4" xfId="17287"/>
    <cellStyle name="Normal 2 3 9 3" xfId="17288"/>
    <cellStyle name="Normal 2 3 9 3 2" xfId="17289"/>
    <cellStyle name="Normal 2 3 9 3 2 2" xfId="17290"/>
    <cellStyle name="Normal 2 3 9 3 2 2 2" xfId="17291"/>
    <cellStyle name="Normal 2 3 9 3 2 3" xfId="17292"/>
    <cellStyle name="Normal 2 3 9 3 3" xfId="17293"/>
    <cellStyle name="Normal 2 3 9 3 3 2" xfId="17294"/>
    <cellStyle name="Normal 2 3 9 3 4" xfId="17295"/>
    <cellStyle name="Normal 2 3 9 4" xfId="17296"/>
    <cellStyle name="Normal 2 3 9 4 2" xfId="17297"/>
    <cellStyle name="Normal 2 3 9 4 2 2" xfId="17298"/>
    <cellStyle name="Normal 2 3 9 4 2 2 2" xfId="17299"/>
    <cellStyle name="Normal 2 3 9 4 2 3" xfId="17300"/>
    <cellStyle name="Normal 2 3 9 4 3" xfId="17301"/>
    <cellStyle name="Normal 2 3 9 4 3 2" xfId="17302"/>
    <cellStyle name="Normal 2 3 9 4 4" xfId="17303"/>
    <cellStyle name="Normal 2 3 9 5" xfId="17304"/>
    <cellStyle name="Normal 2 3 9 5 2" xfId="17305"/>
    <cellStyle name="Normal 2 3 9 5 2 2" xfId="17306"/>
    <cellStyle name="Normal 2 3 9 5 3" xfId="17307"/>
    <cellStyle name="Normal 2 3 9 6" xfId="17308"/>
    <cellStyle name="Normal 2 3 9 6 2" xfId="17309"/>
    <cellStyle name="Normal 2 3 9 7" xfId="17310"/>
    <cellStyle name="Normal 2 3 9 7 2" xfId="17311"/>
    <cellStyle name="Normal 2 3 9 8" xfId="17312"/>
    <cellStyle name="Normal 2 30" xfId="17313"/>
    <cellStyle name="Normal 2 30 2" xfId="17314"/>
    <cellStyle name="Normal 2 30 2 2" xfId="17315"/>
    <cellStyle name="Normal 2 30 2 2 2" xfId="17316"/>
    <cellStyle name="Normal 2 30 2 2 2 2" xfId="17317"/>
    <cellStyle name="Normal 2 30 2 2 3" xfId="17318"/>
    <cellStyle name="Normal 2 30 2 3" xfId="17319"/>
    <cellStyle name="Normal 2 30 2 3 2" xfId="17320"/>
    <cellStyle name="Normal 2 30 2 4" xfId="17321"/>
    <cellStyle name="Normal 2 30 3" xfId="17322"/>
    <cellStyle name="Normal 2 30 3 2" xfId="17323"/>
    <cellStyle name="Normal 2 30 3 2 2" xfId="17324"/>
    <cellStyle name="Normal 2 30 3 2 2 2" xfId="17325"/>
    <cellStyle name="Normal 2 30 3 2 3" xfId="17326"/>
    <cellStyle name="Normal 2 30 3 3" xfId="17327"/>
    <cellStyle name="Normal 2 30 3 3 2" xfId="17328"/>
    <cellStyle name="Normal 2 30 3 4" xfId="17329"/>
    <cellStyle name="Normal 2 30 4" xfId="17330"/>
    <cellStyle name="Normal 2 30 4 2" xfId="17331"/>
    <cellStyle name="Normal 2 30 4 2 2" xfId="17332"/>
    <cellStyle name="Normal 2 30 4 2 2 2" xfId="17333"/>
    <cellStyle name="Normal 2 30 4 2 3" xfId="17334"/>
    <cellStyle name="Normal 2 30 4 3" xfId="17335"/>
    <cellStyle name="Normal 2 30 4 3 2" xfId="17336"/>
    <cellStyle name="Normal 2 30 4 4" xfId="17337"/>
    <cellStyle name="Normal 2 30 5" xfId="17338"/>
    <cellStyle name="Normal 2 30 5 2" xfId="17339"/>
    <cellStyle name="Normal 2 30 5 2 2" xfId="17340"/>
    <cellStyle name="Normal 2 30 5 3" xfId="17341"/>
    <cellStyle name="Normal 2 30 6" xfId="17342"/>
    <cellStyle name="Normal 2 30 6 2" xfId="17343"/>
    <cellStyle name="Normal 2 30 7" xfId="17344"/>
    <cellStyle name="Normal 2 30 7 2" xfId="17345"/>
    <cellStyle name="Normal 2 30 8" xfId="17346"/>
    <cellStyle name="Normal 2 31" xfId="17347"/>
    <cellStyle name="Normal 2 31 2" xfId="17348"/>
    <cellStyle name="Normal 2 31 2 2" xfId="17349"/>
    <cellStyle name="Normal 2 31 2 2 2" xfId="17350"/>
    <cellStyle name="Normal 2 31 2 2 2 2" xfId="17351"/>
    <cellStyle name="Normal 2 31 2 2 3" xfId="17352"/>
    <cellStyle name="Normal 2 31 2 3" xfId="17353"/>
    <cellStyle name="Normal 2 31 2 3 2" xfId="17354"/>
    <cellStyle name="Normal 2 31 2 4" xfId="17355"/>
    <cellStyle name="Normal 2 31 3" xfId="17356"/>
    <cellStyle name="Normal 2 31 3 2" xfId="17357"/>
    <cellStyle name="Normal 2 31 3 2 2" xfId="17358"/>
    <cellStyle name="Normal 2 31 3 2 2 2" xfId="17359"/>
    <cellStyle name="Normal 2 31 3 2 3" xfId="17360"/>
    <cellStyle name="Normal 2 31 3 3" xfId="17361"/>
    <cellStyle name="Normal 2 31 3 3 2" xfId="17362"/>
    <cellStyle name="Normal 2 31 3 4" xfId="17363"/>
    <cellStyle name="Normal 2 31 4" xfId="17364"/>
    <cellStyle name="Normal 2 31 4 2" xfId="17365"/>
    <cellStyle name="Normal 2 31 4 2 2" xfId="17366"/>
    <cellStyle name="Normal 2 31 4 2 2 2" xfId="17367"/>
    <cellStyle name="Normal 2 31 4 2 3" xfId="17368"/>
    <cellStyle name="Normal 2 31 4 3" xfId="17369"/>
    <cellStyle name="Normal 2 31 4 3 2" xfId="17370"/>
    <cellStyle name="Normal 2 31 4 4" xfId="17371"/>
    <cellStyle name="Normal 2 31 5" xfId="17372"/>
    <cellStyle name="Normal 2 31 5 2" xfId="17373"/>
    <cellStyle name="Normal 2 31 5 2 2" xfId="17374"/>
    <cellStyle name="Normal 2 31 5 3" xfId="17375"/>
    <cellStyle name="Normal 2 31 6" xfId="17376"/>
    <cellStyle name="Normal 2 31 6 2" xfId="17377"/>
    <cellStyle name="Normal 2 31 7" xfId="17378"/>
    <cellStyle name="Normal 2 31 7 2" xfId="17379"/>
    <cellStyle name="Normal 2 31 8" xfId="17380"/>
    <cellStyle name="Normal 2 32" xfId="17381"/>
    <cellStyle name="Normal 2 32 2" xfId="17382"/>
    <cellStyle name="Normal 2 32 2 2" xfId="17383"/>
    <cellStyle name="Normal 2 32 2 2 2" xfId="17384"/>
    <cellStyle name="Normal 2 32 2 2 2 2" xfId="17385"/>
    <cellStyle name="Normal 2 32 2 2 3" xfId="17386"/>
    <cellStyle name="Normal 2 32 2 3" xfId="17387"/>
    <cellStyle name="Normal 2 32 2 3 2" xfId="17388"/>
    <cellStyle name="Normal 2 32 2 4" xfId="17389"/>
    <cellStyle name="Normal 2 32 3" xfId="17390"/>
    <cellStyle name="Normal 2 32 3 2" xfId="17391"/>
    <cellStyle name="Normal 2 32 3 2 2" xfId="17392"/>
    <cellStyle name="Normal 2 32 3 2 2 2" xfId="17393"/>
    <cellStyle name="Normal 2 32 3 2 3" xfId="17394"/>
    <cellStyle name="Normal 2 32 3 3" xfId="17395"/>
    <cellStyle name="Normal 2 32 3 3 2" xfId="17396"/>
    <cellStyle name="Normal 2 32 3 4" xfId="17397"/>
    <cellStyle name="Normal 2 32 4" xfId="17398"/>
    <cellStyle name="Normal 2 32 4 2" xfId="17399"/>
    <cellStyle name="Normal 2 32 4 2 2" xfId="17400"/>
    <cellStyle name="Normal 2 32 4 2 2 2" xfId="17401"/>
    <cellStyle name="Normal 2 32 4 2 3" xfId="17402"/>
    <cellStyle name="Normal 2 32 4 3" xfId="17403"/>
    <cellStyle name="Normal 2 32 4 3 2" xfId="17404"/>
    <cellStyle name="Normal 2 32 4 4" xfId="17405"/>
    <cellStyle name="Normal 2 32 5" xfId="17406"/>
    <cellStyle name="Normal 2 32 5 2" xfId="17407"/>
    <cellStyle name="Normal 2 32 5 2 2" xfId="17408"/>
    <cellStyle name="Normal 2 32 5 3" xfId="17409"/>
    <cellStyle name="Normal 2 32 6" xfId="17410"/>
    <cellStyle name="Normal 2 32 6 2" xfId="17411"/>
    <cellStyle name="Normal 2 32 7" xfId="17412"/>
    <cellStyle name="Normal 2 32 7 2" xfId="17413"/>
    <cellStyle name="Normal 2 32 8" xfId="17414"/>
    <cellStyle name="Normal 2 33" xfId="17415"/>
    <cellStyle name="Normal 2 33 2" xfId="17416"/>
    <cellStyle name="Normal 2 33 2 2" xfId="17417"/>
    <cellStyle name="Normal 2 33 2 2 2" xfId="17418"/>
    <cellStyle name="Normal 2 33 2 2 2 2" xfId="17419"/>
    <cellStyle name="Normal 2 33 2 2 3" xfId="17420"/>
    <cellStyle name="Normal 2 33 2 3" xfId="17421"/>
    <cellStyle name="Normal 2 33 2 3 2" xfId="17422"/>
    <cellStyle name="Normal 2 33 2 4" xfId="17423"/>
    <cellStyle name="Normal 2 33 3" xfId="17424"/>
    <cellStyle name="Normal 2 33 3 2" xfId="17425"/>
    <cellStyle name="Normal 2 33 3 2 2" xfId="17426"/>
    <cellStyle name="Normal 2 33 3 2 2 2" xfId="17427"/>
    <cellStyle name="Normal 2 33 3 2 3" xfId="17428"/>
    <cellStyle name="Normal 2 33 3 3" xfId="17429"/>
    <cellStyle name="Normal 2 33 3 3 2" xfId="17430"/>
    <cellStyle name="Normal 2 33 3 4" xfId="17431"/>
    <cellStyle name="Normal 2 33 4" xfId="17432"/>
    <cellStyle name="Normal 2 33 4 2" xfId="17433"/>
    <cellStyle name="Normal 2 33 4 2 2" xfId="17434"/>
    <cellStyle name="Normal 2 33 4 2 2 2" xfId="17435"/>
    <cellStyle name="Normal 2 33 4 2 3" xfId="17436"/>
    <cellStyle name="Normal 2 33 4 3" xfId="17437"/>
    <cellStyle name="Normal 2 33 4 3 2" xfId="17438"/>
    <cellStyle name="Normal 2 33 4 4" xfId="17439"/>
    <cellStyle name="Normal 2 33 5" xfId="17440"/>
    <cellStyle name="Normal 2 33 5 2" xfId="17441"/>
    <cellStyle name="Normal 2 33 5 2 2" xfId="17442"/>
    <cellStyle name="Normal 2 33 5 3" xfId="17443"/>
    <cellStyle name="Normal 2 33 6" xfId="17444"/>
    <cellStyle name="Normal 2 33 6 2" xfId="17445"/>
    <cellStyle name="Normal 2 33 7" xfId="17446"/>
    <cellStyle name="Normal 2 33 7 2" xfId="17447"/>
    <cellStyle name="Normal 2 33 8" xfId="17448"/>
    <cellStyle name="Normal 2 34" xfId="17449"/>
    <cellStyle name="Normal 2 34 2" xfId="17450"/>
    <cellStyle name="Normal 2 34 2 2" xfId="17451"/>
    <cellStyle name="Normal 2 34 2 2 2" xfId="17452"/>
    <cellStyle name="Normal 2 34 2 2 2 2" xfId="17453"/>
    <cellStyle name="Normal 2 34 2 2 3" xfId="17454"/>
    <cellStyle name="Normal 2 34 2 3" xfId="17455"/>
    <cellStyle name="Normal 2 34 2 3 2" xfId="17456"/>
    <cellStyle name="Normal 2 34 2 4" xfId="17457"/>
    <cellStyle name="Normal 2 34 3" xfId="17458"/>
    <cellStyle name="Normal 2 34 3 2" xfId="17459"/>
    <cellStyle name="Normal 2 34 3 2 2" xfId="17460"/>
    <cellStyle name="Normal 2 34 3 2 2 2" xfId="17461"/>
    <cellStyle name="Normal 2 34 3 2 3" xfId="17462"/>
    <cellStyle name="Normal 2 34 3 3" xfId="17463"/>
    <cellStyle name="Normal 2 34 3 3 2" xfId="17464"/>
    <cellStyle name="Normal 2 34 3 4" xfId="17465"/>
    <cellStyle name="Normal 2 34 4" xfId="17466"/>
    <cellStyle name="Normal 2 34 4 2" xfId="17467"/>
    <cellStyle name="Normal 2 34 4 2 2" xfId="17468"/>
    <cellStyle name="Normal 2 34 4 2 2 2" xfId="17469"/>
    <cellStyle name="Normal 2 34 4 2 3" xfId="17470"/>
    <cellStyle name="Normal 2 34 4 3" xfId="17471"/>
    <cellStyle name="Normal 2 34 4 3 2" xfId="17472"/>
    <cellStyle name="Normal 2 34 4 4" xfId="17473"/>
    <cellStyle name="Normal 2 34 5" xfId="17474"/>
    <cellStyle name="Normal 2 34 5 2" xfId="17475"/>
    <cellStyle name="Normal 2 34 5 2 2" xfId="17476"/>
    <cellStyle name="Normal 2 34 5 3" xfId="17477"/>
    <cellStyle name="Normal 2 34 6" xfId="17478"/>
    <cellStyle name="Normal 2 34 6 2" xfId="17479"/>
    <cellStyle name="Normal 2 34 7" xfId="17480"/>
    <cellStyle name="Normal 2 34 7 2" xfId="17481"/>
    <cellStyle name="Normal 2 34 8" xfId="17482"/>
    <cellStyle name="Normal 2 35" xfId="17483"/>
    <cellStyle name="Normal 2 35 2" xfId="17484"/>
    <cellStyle name="Normal 2 35 2 2" xfId="17485"/>
    <cellStyle name="Normal 2 35 2 2 2" xfId="17486"/>
    <cellStyle name="Normal 2 35 2 2 2 2" xfId="17487"/>
    <cellStyle name="Normal 2 35 2 2 3" xfId="17488"/>
    <cellStyle name="Normal 2 35 2 3" xfId="17489"/>
    <cellStyle name="Normal 2 35 2 3 2" xfId="17490"/>
    <cellStyle name="Normal 2 35 2 4" xfId="17491"/>
    <cellStyle name="Normal 2 35 3" xfId="17492"/>
    <cellStyle name="Normal 2 35 3 2" xfId="17493"/>
    <cellStyle name="Normal 2 35 3 2 2" xfId="17494"/>
    <cellStyle name="Normal 2 35 3 2 2 2" xfId="17495"/>
    <cellStyle name="Normal 2 35 3 2 3" xfId="17496"/>
    <cellStyle name="Normal 2 35 3 3" xfId="17497"/>
    <cellStyle name="Normal 2 35 3 3 2" xfId="17498"/>
    <cellStyle name="Normal 2 35 3 4" xfId="17499"/>
    <cellStyle name="Normal 2 35 4" xfId="17500"/>
    <cellStyle name="Normal 2 35 4 2" xfId="17501"/>
    <cellStyle name="Normal 2 35 4 2 2" xfId="17502"/>
    <cellStyle name="Normal 2 35 4 2 2 2" xfId="17503"/>
    <cellStyle name="Normal 2 35 4 2 3" xfId="17504"/>
    <cellStyle name="Normal 2 35 4 3" xfId="17505"/>
    <cellStyle name="Normal 2 35 4 3 2" xfId="17506"/>
    <cellStyle name="Normal 2 35 4 4" xfId="17507"/>
    <cellStyle name="Normal 2 35 5" xfId="17508"/>
    <cellStyle name="Normal 2 35 5 2" xfId="17509"/>
    <cellStyle name="Normal 2 35 5 2 2" xfId="17510"/>
    <cellStyle name="Normal 2 35 5 3" xfId="17511"/>
    <cellStyle name="Normal 2 35 6" xfId="17512"/>
    <cellStyle name="Normal 2 35 6 2" xfId="17513"/>
    <cellStyle name="Normal 2 35 7" xfId="17514"/>
    <cellStyle name="Normal 2 35 7 2" xfId="17515"/>
    <cellStyle name="Normal 2 35 8" xfId="17516"/>
    <cellStyle name="Normal 2 36" xfId="17517"/>
    <cellStyle name="Normal 2 36 2" xfId="17518"/>
    <cellStyle name="Normal 2 36 2 2" xfId="17519"/>
    <cellStyle name="Normal 2 36 2 2 2" xfId="17520"/>
    <cellStyle name="Normal 2 36 2 2 2 2" xfId="17521"/>
    <cellStyle name="Normal 2 36 2 2 3" xfId="17522"/>
    <cellStyle name="Normal 2 36 2 3" xfId="17523"/>
    <cellStyle name="Normal 2 36 2 3 2" xfId="17524"/>
    <cellStyle name="Normal 2 36 2 4" xfId="17525"/>
    <cellStyle name="Normal 2 36 3" xfId="17526"/>
    <cellStyle name="Normal 2 36 3 2" xfId="17527"/>
    <cellStyle name="Normal 2 36 3 2 2" xfId="17528"/>
    <cellStyle name="Normal 2 36 3 2 2 2" xfId="17529"/>
    <cellStyle name="Normal 2 36 3 2 3" xfId="17530"/>
    <cellStyle name="Normal 2 36 3 3" xfId="17531"/>
    <cellStyle name="Normal 2 36 3 3 2" xfId="17532"/>
    <cellStyle name="Normal 2 36 3 4" xfId="17533"/>
    <cellStyle name="Normal 2 36 4" xfId="17534"/>
    <cellStyle name="Normal 2 36 4 2" xfId="17535"/>
    <cellStyle name="Normal 2 36 4 2 2" xfId="17536"/>
    <cellStyle name="Normal 2 36 4 2 2 2" xfId="17537"/>
    <cellStyle name="Normal 2 36 4 2 3" xfId="17538"/>
    <cellStyle name="Normal 2 36 4 3" xfId="17539"/>
    <cellStyle name="Normal 2 36 4 3 2" xfId="17540"/>
    <cellStyle name="Normal 2 36 4 4" xfId="17541"/>
    <cellStyle name="Normal 2 36 5" xfId="17542"/>
    <cellStyle name="Normal 2 36 5 2" xfId="17543"/>
    <cellStyle name="Normal 2 36 5 2 2" xfId="17544"/>
    <cellStyle name="Normal 2 36 5 3" xfId="17545"/>
    <cellStyle name="Normal 2 36 6" xfId="17546"/>
    <cellStyle name="Normal 2 36 6 2" xfId="17547"/>
    <cellStyle name="Normal 2 36 7" xfId="17548"/>
    <cellStyle name="Normal 2 36 7 2" xfId="17549"/>
    <cellStyle name="Normal 2 36 8" xfId="17550"/>
    <cellStyle name="Normal 2 37" xfId="17551"/>
    <cellStyle name="Normal 2 37 2" xfId="17552"/>
    <cellStyle name="Normal 2 37 2 2" xfId="17553"/>
    <cellStyle name="Normal 2 37 2 2 2" xfId="17554"/>
    <cellStyle name="Normal 2 37 2 3" xfId="17555"/>
    <cellStyle name="Normal 2 37 3" xfId="17556"/>
    <cellStyle name="Normal 2 37 3 2" xfId="17557"/>
    <cellStyle name="Normal 2 37 4" xfId="17558"/>
    <cellStyle name="Normal 2 38" xfId="17559"/>
    <cellStyle name="Normal 2 38 2" xfId="17560"/>
    <cellStyle name="Normal 2 38 2 2" xfId="17561"/>
    <cellStyle name="Normal 2 38 2 2 2" xfId="17562"/>
    <cellStyle name="Normal 2 38 2 3" xfId="17563"/>
    <cellStyle name="Normal 2 38 3" xfId="17564"/>
    <cellStyle name="Normal 2 38 3 2" xfId="17565"/>
    <cellStyle name="Normal 2 38 4" xfId="17566"/>
    <cellStyle name="Normal 2 39" xfId="17567"/>
    <cellStyle name="Normal 2 39 2" xfId="17568"/>
    <cellStyle name="Normal 2 39 2 2" xfId="17569"/>
    <cellStyle name="Normal 2 39 2 2 2" xfId="17570"/>
    <cellStyle name="Normal 2 39 2 3" xfId="17571"/>
    <cellStyle name="Normal 2 39 3" xfId="17572"/>
    <cellStyle name="Normal 2 39 3 2" xfId="17573"/>
    <cellStyle name="Normal 2 39 4" xfId="17574"/>
    <cellStyle name="Normal 2 4" xfId="17575"/>
    <cellStyle name="Normal 2 4 10" xfId="17576"/>
    <cellStyle name="Normal 2 4 10 2" xfId="17577"/>
    <cellStyle name="Normal 2 4 10 2 2" xfId="17578"/>
    <cellStyle name="Normal 2 4 10 2 2 2" xfId="17579"/>
    <cellStyle name="Normal 2 4 10 2 2 2 2" xfId="17580"/>
    <cellStyle name="Normal 2 4 10 2 2 3" xfId="17581"/>
    <cellStyle name="Normal 2 4 10 2 3" xfId="17582"/>
    <cellStyle name="Normal 2 4 10 2 3 2" xfId="17583"/>
    <cellStyle name="Normal 2 4 10 2 4" xfId="17584"/>
    <cellStyle name="Normal 2 4 10 3" xfId="17585"/>
    <cellStyle name="Normal 2 4 10 3 2" xfId="17586"/>
    <cellStyle name="Normal 2 4 10 3 2 2" xfId="17587"/>
    <cellStyle name="Normal 2 4 10 3 2 2 2" xfId="17588"/>
    <cellStyle name="Normal 2 4 10 3 2 3" xfId="17589"/>
    <cellStyle name="Normal 2 4 10 3 3" xfId="17590"/>
    <cellStyle name="Normal 2 4 10 3 3 2" xfId="17591"/>
    <cellStyle name="Normal 2 4 10 3 4" xfId="17592"/>
    <cellStyle name="Normal 2 4 10 4" xfId="17593"/>
    <cellStyle name="Normal 2 4 10 4 2" xfId="17594"/>
    <cellStyle name="Normal 2 4 10 4 2 2" xfId="17595"/>
    <cellStyle name="Normal 2 4 10 4 2 2 2" xfId="17596"/>
    <cellStyle name="Normal 2 4 10 4 2 3" xfId="17597"/>
    <cellStyle name="Normal 2 4 10 4 3" xfId="17598"/>
    <cellStyle name="Normal 2 4 10 4 3 2" xfId="17599"/>
    <cellStyle name="Normal 2 4 10 4 4" xfId="17600"/>
    <cellStyle name="Normal 2 4 10 5" xfId="17601"/>
    <cellStyle name="Normal 2 4 10 5 2" xfId="17602"/>
    <cellStyle name="Normal 2 4 10 5 2 2" xfId="17603"/>
    <cellStyle name="Normal 2 4 10 5 3" xfId="17604"/>
    <cellStyle name="Normal 2 4 10 6" xfId="17605"/>
    <cellStyle name="Normal 2 4 10 6 2" xfId="17606"/>
    <cellStyle name="Normal 2 4 10 7" xfId="17607"/>
    <cellStyle name="Normal 2 4 10 7 2" xfId="17608"/>
    <cellStyle name="Normal 2 4 10 8" xfId="17609"/>
    <cellStyle name="Normal 2 4 11" xfId="17610"/>
    <cellStyle name="Normal 2 4 11 2" xfId="17611"/>
    <cellStyle name="Normal 2 4 11 2 2" xfId="17612"/>
    <cellStyle name="Normal 2 4 11 2 2 2" xfId="17613"/>
    <cellStyle name="Normal 2 4 11 2 2 2 2" xfId="17614"/>
    <cellStyle name="Normal 2 4 11 2 2 3" xfId="17615"/>
    <cellStyle name="Normal 2 4 11 2 3" xfId="17616"/>
    <cellStyle name="Normal 2 4 11 2 3 2" xfId="17617"/>
    <cellStyle name="Normal 2 4 11 2 4" xfId="17618"/>
    <cellStyle name="Normal 2 4 11 3" xfId="17619"/>
    <cellStyle name="Normal 2 4 11 3 2" xfId="17620"/>
    <cellStyle name="Normal 2 4 11 3 2 2" xfId="17621"/>
    <cellStyle name="Normal 2 4 11 3 2 2 2" xfId="17622"/>
    <cellStyle name="Normal 2 4 11 3 2 3" xfId="17623"/>
    <cellStyle name="Normal 2 4 11 3 3" xfId="17624"/>
    <cellStyle name="Normal 2 4 11 3 3 2" xfId="17625"/>
    <cellStyle name="Normal 2 4 11 3 4" xfId="17626"/>
    <cellStyle name="Normal 2 4 11 4" xfId="17627"/>
    <cellStyle name="Normal 2 4 11 4 2" xfId="17628"/>
    <cellStyle name="Normal 2 4 11 4 2 2" xfId="17629"/>
    <cellStyle name="Normal 2 4 11 4 2 2 2" xfId="17630"/>
    <cellStyle name="Normal 2 4 11 4 2 3" xfId="17631"/>
    <cellStyle name="Normal 2 4 11 4 3" xfId="17632"/>
    <cellStyle name="Normal 2 4 11 4 3 2" xfId="17633"/>
    <cellStyle name="Normal 2 4 11 4 4" xfId="17634"/>
    <cellStyle name="Normal 2 4 11 5" xfId="17635"/>
    <cellStyle name="Normal 2 4 11 5 2" xfId="17636"/>
    <cellStyle name="Normal 2 4 11 5 2 2" xfId="17637"/>
    <cellStyle name="Normal 2 4 11 5 3" xfId="17638"/>
    <cellStyle name="Normal 2 4 11 6" xfId="17639"/>
    <cellStyle name="Normal 2 4 11 6 2" xfId="17640"/>
    <cellStyle name="Normal 2 4 11 7" xfId="17641"/>
    <cellStyle name="Normal 2 4 11 7 2" xfId="17642"/>
    <cellStyle name="Normal 2 4 11 8" xfId="17643"/>
    <cellStyle name="Normal 2 4 12" xfId="17644"/>
    <cellStyle name="Normal 2 4 12 2" xfId="17645"/>
    <cellStyle name="Normal 2 4 12 2 2" xfId="17646"/>
    <cellStyle name="Normal 2 4 12 2 2 2" xfId="17647"/>
    <cellStyle name="Normal 2 4 12 2 2 2 2" xfId="17648"/>
    <cellStyle name="Normal 2 4 12 2 2 3" xfId="17649"/>
    <cellStyle name="Normal 2 4 12 2 3" xfId="17650"/>
    <cellStyle name="Normal 2 4 12 2 3 2" xfId="17651"/>
    <cellStyle name="Normal 2 4 12 2 4" xfId="17652"/>
    <cellStyle name="Normal 2 4 12 3" xfId="17653"/>
    <cellStyle name="Normal 2 4 12 3 2" xfId="17654"/>
    <cellStyle name="Normal 2 4 12 3 2 2" xfId="17655"/>
    <cellStyle name="Normal 2 4 12 3 2 2 2" xfId="17656"/>
    <cellStyle name="Normal 2 4 12 3 2 3" xfId="17657"/>
    <cellStyle name="Normal 2 4 12 3 3" xfId="17658"/>
    <cellStyle name="Normal 2 4 12 3 3 2" xfId="17659"/>
    <cellStyle name="Normal 2 4 12 3 4" xfId="17660"/>
    <cellStyle name="Normal 2 4 12 4" xfId="17661"/>
    <cellStyle name="Normal 2 4 12 4 2" xfId="17662"/>
    <cellStyle name="Normal 2 4 12 4 2 2" xfId="17663"/>
    <cellStyle name="Normal 2 4 12 4 2 2 2" xfId="17664"/>
    <cellStyle name="Normal 2 4 12 4 2 3" xfId="17665"/>
    <cellStyle name="Normal 2 4 12 4 3" xfId="17666"/>
    <cellStyle name="Normal 2 4 12 4 3 2" xfId="17667"/>
    <cellStyle name="Normal 2 4 12 4 4" xfId="17668"/>
    <cellStyle name="Normal 2 4 12 5" xfId="17669"/>
    <cellStyle name="Normal 2 4 12 5 2" xfId="17670"/>
    <cellStyle name="Normal 2 4 12 5 2 2" xfId="17671"/>
    <cellStyle name="Normal 2 4 12 5 3" xfId="17672"/>
    <cellStyle name="Normal 2 4 12 6" xfId="17673"/>
    <cellStyle name="Normal 2 4 12 6 2" xfId="17674"/>
    <cellStyle name="Normal 2 4 12 7" xfId="17675"/>
    <cellStyle name="Normal 2 4 12 7 2" xfId="17676"/>
    <cellStyle name="Normal 2 4 12 8" xfId="17677"/>
    <cellStyle name="Normal 2 4 13" xfId="17678"/>
    <cellStyle name="Normal 2 4 13 2" xfId="17679"/>
    <cellStyle name="Normal 2 4 13 2 2" xfId="17680"/>
    <cellStyle name="Normal 2 4 13 2 2 2" xfId="17681"/>
    <cellStyle name="Normal 2 4 13 2 2 2 2" xfId="17682"/>
    <cellStyle name="Normal 2 4 13 2 2 3" xfId="17683"/>
    <cellStyle name="Normal 2 4 13 2 3" xfId="17684"/>
    <cellStyle name="Normal 2 4 13 2 3 2" xfId="17685"/>
    <cellStyle name="Normal 2 4 13 2 4" xfId="17686"/>
    <cellStyle name="Normal 2 4 13 3" xfId="17687"/>
    <cellStyle name="Normal 2 4 13 3 2" xfId="17688"/>
    <cellStyle name="Normal 2 4 13 3 2 2" xfId="17689"/>
    <cellStyle name="Normal 2 4 13 3 2 2 2" xfId="17690"/>
    <cellStyle name="Normal 2 4 13 3 2 3" xfId="17691"/>
    <cellStyle name="Normal 2 4 13 3 3" xfId="17692"/>
    <cellStyle name="Normal 2 4 13 3 3 2" xfId="17693"/>
    <cellStyle name="Normal 2 4 13 3 4" xfId="17694"/>
    <cellStyle name="Normal 2 4 13 4" xfId="17695"/>
    <cellStyle name="Normal 2 4 13 4 2" xfId="17696"/>
    <cellStyle name="Normal 2 4 13 4 2 2" xfId="17697"/>
    <cellStyle name="Normal 2 4 13 4 2 2 2" xfId="17698"/>
    <cellStyle name="Normal 2 4 13 4 2 3" xfId="17699"/>
    <cellStyle name="Normal 2 4 13 4 3" xfId="17700"/>
    <cellStyle name="Normal 2 4 13 4 3 2" xfId="17701"/>
    <cellStyle name="Normal 2 4 13 4 4" xfId="17702"/>
    <cellStyle name="Normal 2 4 13 5" xfId="17703"/>
    <cellStyle name="Normal 2 4 13 5 2" xfId="17704"/>
    <cellStyle name="Normal 2 4 13 5 2 2" xfId="17705"/>
    <cellStyle name="Normal 2 4 13 5 3" xfId="17706"/>
    <cellStyle name="Normal 2 4 13 6" xfId="17707"/>
    <cellStyle name="Normal 2 4 13 6 2" xfId="17708"/>
    <cellStyle name="Normal 2 4 13 7" xfId="17709"/>
    <cellStyle name="Normal 2 4 13 7 2" xfId="17710"/>
    <cellStyle name="Normal 2 4 13 8" xfId="17711"/>
    <cellStyle name="Normal 2 4 14" xfId="17712"/>
    <cellStyle name="Normal 2 4 14 2" xfId="17713"/>
    <cellStyle name="Normal 2 4 14 2 2" xfId="17714"/>
    <cellStyle name="Normal 2 4 14 2 2 2" xfId="17715"/>
    <cellStyle name="Normal 2 4 14 2 2 2 2" xfId="17716"/>
    <cellStyle name="Normal 2 4 14 2 2 3" xfId="17717"/>
    <cellStyle name="Normal 2 4 14 2 3" xfId="17718"/>
    <cellStyle name="Normal 2 4 14 2 3 2" xfId="17719"/>
    <cellStyle name="Normal 2 4 14 2 4" xfId="17720"/>
    <cellStyle name="Normal 2 4 14 3" xfId="17721"/>
    <cellStyle name="Normal 2 4 14 3 2" xfId="17722"/>
    <cellStyle name="Normal 2 4 14 3 2 2" xfId="17723"/>
    <cellStyle name="Normal 2 4 14 3 2 2 2" xfId="17724"/>
    <cellStyle name="Normal 2 4 14 3 2 3" xfId="17725"/>
    <cellStyle name="Normal 2 4 14 3 3" xfId="17726"/>
    <cellStyle name="Normal 2 4 14 3 3 2" xfId="17727"/>
    <cellStyle name="Normal 2 4 14 3 4" xfId="17728"/>
    <cellStyle name="Normal 2 4 14 4" xfId="17729"/>
    <cellStyle name="Normal 2 4 14 4 2" xfId="17730"/>
    <cellStyle name="Normal 2 4 14 4 2 2" xfId="17731"/>
    <cellStyle name="Normal 2 4 14 4 2 2 2" xfId="17732"/>
    <cellStyle name="Normal 2 4 14 4 2 3" xfId="17733"/>
    <cellStyle name="Normal 2 4 14 4 3" xfId="17734"/>
    <cellStyle name="Normal 2 4 14 4 3 2" xfId="17735"/>
    <cellStyle name="Normal 2 4 14 4 4" xfId="17736"/>
    <cellStyle name="Normal 2 4 14 5" xfId="17737"/>
    <cellStyle name="Normal 2 4 14 5 2" xfId="17738"/>
    <cellStyle name="Normal 2 4 14 5 2 2" xfId="17739"/>
    <cellStyle name="Normal 2 4 14 5 3" xfId="17740"/>
    <cellStyle name="Normal 2 4 14 6" xfId="17741"/>
    <cellStyle name="Normal 2 4 14 6 2" xfId="17742"/>
    <cellStyle name="Normal 2 4 14 7" xfId="17743"/>
    <cellStyle name="Normal 2 4 14 7 2" xfId="17744"/>
    <cellStyle name="Normal 2 4 14 8" xfId="17745"/>
    <cellStyle name="Normal 2 4 15" xfId="17746"/>
    <cellStyle name="Normal 2 4 15 2" xfId="17747"/>
    <cellStyle name="Normal 2 4 15 2 2" xfId="17748"/>
    <cellStyle name="Normal 2 4 15 2 2 2" xfId="17749"/>
    <cellStyle name="Normal 2 4 15 2 2 2 2" xfId="17750"/>
    <cellStyle name="Normal 2 4 15 2 2 3" xfId="17751"/>
    <cellStyle name="Normal 2 4 15 2 3" xfId="17752"/>
    <cellStyle name="Normal 2 4 15 2 3 2" xfId="17753"/>
    <cellStyle name="Normal 2 4 15 2 4" xfId="17754"/>
    <cellStyle name="Normal 2 4 15 3" xfId="17755"/>
    <cellStyle name="Normal 2 4 15 3 2" xfId="17756"/>
    <cellStyle name="Normal 2 4 15 3 2 2" xfId="17757"/>
    <cellStyle name="Normal 2 4 15 3 2 2 2" xfId="17758"/>
    <cellStyle name="Normal 2 4 15 3 2 3" xfId="17759"/>
    <cellStyle name="Normal 2 4 15 3 3" xfId="17760"/>
    <cellStyle name="Normal 2 4 15 3 3 2" xfId="17761"/>
    <cellStyle name="Normal 2 4 15 3 4" xfId="17762"/>
    <cellStyle name="Normal 2 4 15 4" xfId="17763"/>
    <cellStyle name="Normal 2 4 15 4 2" xfId="17764"/>
    <cellStyle name="Normal 2 4 15 4 2 2" xfId="17765"/>
    <cellStyle name="Normal 2 4 15 4 2 2 2" xfId="17766"/>
    <cellStyle name="Normal 2 4 15 4 2 3" xfId="17767"/>
    <cellStyle name="Normal 2 4 15 4 3" xfId="17768"/>
    <cellStyle name="Normal 2 4 15 4 3 2" xfId="17769"/>
    <cellStyle name="Normal 2 4 15 4 4" xfId="17770"/>
    <cellStyle name="Normal 2 4 15 5" xfId="17771"/>
    <cellStyle name="Normal 2 4 15 5 2" xfId="17772"/>
    <cellStyle name="Normal 2 4 15 5 2 2" xfId="17773"/>
    <cellStyle name="Normal 2 4 15 5 3" xfId="17774"/>
    <cellStyle name="Normal 2 4 15 6" xfId="17775"/>
    <cellStyle name="Normal 2 4 15 6 2" xfId="17776"/>
    <cellStyle name="Normal 2 4 15 7" xfId="17777"/>
    <cellStyle name="Normal 2 4 15 7 2" xfId="17778"/>
    <cellStyle name="Normal 2 4 15 8" xfId="17779"/>
    <cellStyle name="Normal 2 4 16" xfId="17780"/>
    <cellStyle name="Normal 2 4 16 2" xfId="17781"/>
    <cellStyle name="Normal 2 4 16 2 2" xfId="17782"/>
    <cellStyle name="Normal 2 4 16 2 2 2" xfId="17783"/>
    <cellStyle name="Normal 2 4 16 2 2 2 2" xfId="17784"/>
    <cellStyle name="Normal 2 4 16 2 2 3" xfId="17785"/>
    <cellStyle name="Normal 2 4 16 2 3" xfId="17786"/>
    <cellStyle name="Normal 2 4 16 2 3 2" xfId="17787"/>
    <cellStyle name="Normal 2 4 16 2 4" xfId="17788"/>
    <cellStyle name="Normal 2 4 16 3" xfId="17789"/>
    <cellStyle name="Normal 2 4 16 3 2" xfId="17790"/>
    <cellStyle name="Normal 2 4 16 3 2 2" xfId="17791"/>
    <cellStyle name="Normal 2 4 16 3 2 2 2" xfId="17792"/>
    <cellStyle name="Normal 2 4 16 3 2 3" xfId="17793"/>
    <cellStyle name="Normal 2 4 16 3 3" xfId="17794"/>
    <cellStyle name="Normal 2 4 16 3 3 2" xfId="17795"/>
    <cellStyle name="Normal 2 4 16 3 4" xfId="17796"/>
    <cellStyle name="Normal 2 4 16 4" xfId="17797"/>
    <cellStyle name="Normal 2 4 16 4 2" xfId="17798"/>
    <cellStyle name="Normal 2 4 16 4 2 2" xfId="17799"/>
    <cellStyle name="Normal 2 4 16 4 2 2 2" xfId="17800"/>
    <cellStyle name="Normal 2 4 16 4 2 3" xfId="17801"/>
    <cellStyle name="Normal 2 4 16 4 3" xfId="17802"/>
    <cellStyle name="Normal 2 4 16 4 3 2" xfId="17803"/>
    <cellStyle name="Normal 2 4 16 4 4" xfId="17804"/>
    <cellStyle name="Normal 2 4 16 5" xfId="17805"/>
    <cellStyle name="Normal 2 4 16 5 2" xfId="17806"/>
    <cellStyle name="Normal 2 4 16 5 2 2" xfId="17807"/>
    <cellStyle name="Normal 2 4 16 5 3" xfId="17808"/>
    <cellStyle name="Normal 2 4 16 6" xfId="17809"/>
    <cellStyle name="Normal 2 4 16 6 2" xfId="17810"/>
    <cellStyle name="Normal 2 4 16 7" xfId="17811"/>
    <cellStyle name="Normal 2 4 16 7 2" xfId="17812"/>
    <cellStyle name="Normal 2 4 16 8" xfId="17813"/>
    <cellStyle name="Normal 2 4 17" xfId="17814"/>
    <cellStyle name="Normal 2 4 17 2" xfId="17815"/>
    <cellStyle name="Normal 2 4 17 2 2" xfId="17816"/>
    <cellStyle name="Normal 2 4 17 2 2 2" xfId="17817"/>
    <cellStyle name="Normal 2 4 17 2 2 2 2" xfId="17818"/>
    <cellStyle name="Normal 2 4 17 2 2 3" xfId="17819"/>
    <cellStyle name="Normal 2 4 17 2 3" xfId="17820"/>
    <cellStyle name="Normal 2 4 17 2 3 2" xfId="17821"/>
    <cellStyle name="Normal 2 4 17 2 4" xfId="17822"/>
    <cellStyle name="Normal 2 4 17 3" xfId="17823"/>
    <cellStyle name="Normal 2 4 17 3 2" xfId="17824"/>
    <cellStyle name="Normal 2 4 17 3 2 2" xfId="17825"/>
    <cellStyle name="Normal 2 4 17 3 2 2 2" xfId="17826"/>
    <cellStyle name="Normal 2 4 17 3 2 3" xfId="17827"/>
    <cellStyle name="Normal 2 4 17 3 3" xfId="17828"/>
    <cellStyle name="Normal 2 4 17 3 3 2" xfId="17829"/>
    <cellStyle name="Normal 2 4 17 3 4" xfId="17830"/>
    <cellStyle name="Normal 2 4 17 4" xfId="17831"/>
    <cellStyle name="Normal 2 4 17 4 2" xfId="17832"/>
    <cellStyle name="Normal 2 4 17 4 2 2" xfId="17833"/>
    <cellStyle name="Normal 2 4 17 4 2 2 2" xfId="17834"/>
    <cellStyle name="Normal 2 4 17 4 2 3" xfId="17835"/>
    <cellStyle name="Normal 2 4 17 4 3" xfId="17836"/>
    <cellStyle name="Normal 2 4 17 4 3 2" xfId="17837"/>
    <cellStyle name="Normal 2 4 17 4 4" xfId="17838"/>
    <cellStyle name="Normal 2 4 17 5" xfId="17839"/>
    <cellStyle name="Normal 2 4 17 5 2" xfId="17840"/>
    <cellStyle name="Normal 2 4 17 5 2 2" xfId="17841"/>
    <cellStyle name="Normal 2 4 17 5 3" xfId="17842"/>
    <cellStyle name="Normal 2 4 17 6" xfId="17843"/>
    <cellStyle name="Normal 2 4 17 6 2" xfId="17844"/>
    <cellStyle name="Normal 2 4 17 7" xfId="17845"/>
    <cellStyle name="Normal 2 4 17 7 2" xfId="17846"/>
    <cellStyle name="Normal 2 4 17 8" xfId="17847"/>
    <cellStyle name="Normal 2 4 18" xfId="17848"/>
    <cellStyle name="Normal 2 4 18 2" xfId="17849"/>
    <cellStyle name="Normal 2 4 18 2 2" xfId="17850"/>
    <cellStyle name="Normal 2 4 18 2 2 2" xfId="17851"/>
    <cellStyle name="Normal 2 4 18 2 2 2 2" xfId="17852"/>
    <cellStyle name="Normal 2 4 18 2 2 3" xfId="17853"/>
    <cellStyle name="Normal 2 4 18 2 3" xfId="17854"/>
    <cellStyle name="Normal 2 4 18 2 3 2" xfId="17855"/>
    <cellStyle name="Normal 2 4 18 2 4" xfId="17856"/>
    <cellStyle name="Normal 2 4 18 3" xfId="17857"/>
    <cellStyle name="Normal 2 4 18 3 2" xfId="17858"/>
    <cellStyle name="Normal 2 4 18 3 2 2" xfId="17859"/>
    <cellStyle name="Normal 2 4 18 3 2 2 2" xfId="17860"/>
    <cellStyle name="Normal 2 4 18 3 2 3" xfId="17861"/>
    <cellStyle name="Normal 2 4 18 3 3" xfId="17862"/>
    <cellStyle name="Normal 2 4 18 3 3 2" xfId="17863"/>
    <cellStyle name="Normal 2 4 18 3 4" xfId="17864"/>
    <cellStyle name="Normal 2 4 18 4" xfId="17865"/>
    <cellStyle name="Normal 2 4 18 4 2" xfId="17866"/>
    <cellStyle name="Normal 2 4 18 4 2 2" xfId="17867"/>
    <cellStyle name="Normal 2 4 18 4 2 2 2" xfId="17868"/>
    <cellStyle name="Normal 2 4 18 4 2 3" xfId="17869"/>
    <cellStyle name="Normal 2 4 18 4 3" xfId="17870"/>
    <cellStyle name="Normal 2 4 18 4 3 2" xfId="17871"/>
    <cellStyle name="Normal 2 4 18 4 4" xfId="17872"/>
    <cellStyle name="Normal 2 4 18 5" xfId="17873"/>
    <cellStyle name="Normal 2 4 18 5 2" xfId="17874"/>
    <cellStyle name="Normal 2 4 18 5 2 2" xfId="17875"/>
    <cellStyle name="Normal 2 4 18 5 3" xfId="17876"/>
    <cellStyle name="Normal 2 4 18 6" xfId="17877"/>
    <cellStyle name="Normal 2 4 18 6 2" xfId="17878"/>
    <cellStyle name="Normal 2 4 18 7" xfId="17879"/>
    <cellStyle name="Normal 2 4 18 7 2" xfId="17880"/>
    <cellStyle name="Normal 2 4 18 8" xfId="17881"/>
    <cellStyle name="Normal 2 4 19" xfId="17882"/>
    <cellStyle name="Normal 2 4 19 2" xfId="17883"/>
    <cellStyle name="Normal 2 4 19 2 2" xfId="17884"/>
    <cellStyle name="Normal 2 4 19 2 2 2" xfId="17885"/>
    <cellStyle name="Normal 2 4 19 2 2 2 2" xfId="17886"/>
    <cellStyle name="Normal 2 4 19 2 2 3" xfId="17887"/>
    <cellStyle name="Normal 2 4 19 2 3" xfId="17888"/>
    <cellStyle name="Normal 2 4 19 2 3 2" xfId="17889"/>
    <cellStyle name="Normal 2 4 19 2 4" xfId="17890"/>
    <cellStyle name="Normal 2 4 19 3" xfId="17891"/>
    <cellStyle name="Normal 2 4 19 3 2" xfId="17892"/>
    <cellStyle name="Normal 2 4 19 3 2 2" xfId="17893"/>
    <cellStyle name="Normal 2 4 19 3 2 2 2" xfId="17894"/>
    <cellStyle name="Normal 2 4 19 3 2 3" xfId="17895"/>
    <cellStyle name="Normal 2 4 19 3 3" xfId="17896"/>
    <cellStyle name="Normal 2 4 19 3 3 2" xfId="17897"/>
    <cellStyle name="Normal 2 4 19 3 4" xfId="17898"/>
    <cellStyle name="Normal 2 4 19 4" xfId="17899"/>
    <cellStyle name="Normal 2 4 19 4 2" xfId="17900"/>
    <cellStyle name="Normal 2 4 19 4 2 2" xfId="17901"/>
    <cellStyle name="Normal 2 4 19 4 2 2 2" xfId="17902"/>
    <cellStyle name="Normal 2 4 19 4 2 3" xfId="17903"/>
    <cellStyle name="Normal 2 4 19 4 3" xfId="17904"/>
    <cellStyle name="Normal 2 4 19 4 3 2" xfId="17905"/>
    <cellStyle name="Normal 2 4 19 4 4" xfId="17906"/>
    <cellStyle name="Normal 2 4 19 5" xfId="17907"/>
    <cellStyle name="Normal 2 4 19 5 2" xfId="17908"/>
    <cellStyle name="Normal 2 4 19 5 2 2" xfId="17909"/>
    <cellStyle name="Normal 2 4 19 5 3" xfId="17910"/>
    <cellStyle name="Normal 2 4 19 6" xfId="17911"/>
    <cellStyle name="Normal 2 4 19 6 2" xfId="17912"/>
    <cellStyle name="Normal 2 4 19 7" xfId="17913"/>
    <cellStyle name="Normal 2 4 19 7 2" xfId="17914"/>
    <cellStyle name="Normal 2 4 19 8" xfId="17915"/>
    <cellStyle name="Normal 2 4 2" xfId="17916"/>
    <cellStyle name="Normal 2 4 2 2" xfId="17917"/>
    <cellStyle name="Normal 2 4 2 2 2" xfId="17918"/>
    <cellStyle name="Normal 2 4 2 2 2 2" xfId="17919"/>
    <cellStyle name="Normal 2 4 2 2 2 2 2" xfId="17920"/>
    <cellStyle name="Normal 2 4 2 2 2 3" xfId="17921"/>
    <cellStyle name="Normal 2 4 2 2 3" xfId="17922"/>
    <cellStyle name="Normal 2 4 2 2 3 2" xfId="17923"/>
    <cellStyle name="Normal 2 4 2 2 4" xfId="17924"/>
    <cellStyle name="Normal 2 4 2 3" xfId="17925"/>
    <cellStyle name="Normal 2 4 2 3 2" xfId="17926"/>
    <cellStyle name="Normal 2 4 2 3 2 2" xfId="17927"/>
    <cellStyle name="Normal 2 4 2 3 2 2 2" xfId="17928"/>
    <cellStyle name="Normal 2 4 2 3 2 3" xfId="17929"/>
    <cellStyle name="Normal 2 4 2 3 3" xfId="17930"/>
    <cellStyle name="Normal 2 4 2 3 3 2" xfId="17931"/>
    <cellStyle name="Normal 2 4 2 3 4" xfId="17932"/>
    <cellStyle name="Normal 2 4 2 4" xfId="17933"/>
    <cellStyle name="Normal 2 4 2 4 2" xfId="17934"/>
    <cellStyle name="Normal 2 4 2 4 2 2" xfId="17935"/>
    <cellStyle name="Normal 2 4 2 4 2 2 2" xfId="17936"/>
    <cellStyle name="Normal 2 4 2 4 2 3" xfId="17937"/>
    <cellStyle name="Normal 2 4 2 4 3" xfId="17938"/>
    <cellStyle name="Normal 2 4 2 4 3 2" xfId="17939"/>
    <cellStyle name="Normal 2 4 2 4 4" xfId="17940"/>
    <cellStyle name="Normal 2 4 2 5" xfId="17941"/>
    <cellStyle name="Normal 2 4 2 5 2" xfId="17942"/>
    <cellStyle name="Normal 2 4 2 5 2 2" xfId="17943"/>
    <cellStyle name="Normal 2 4 2 5 3" xfId="17944"/>
    <cellStyle name="Normal 2 4 2 6" xfId="17945"/>
    <cellStyle name="Normal 2 4 2 6 2" xfId="17946"/>
    <cellStyle name="Normal 2 4 2 7" xfId="17947"/>
    <cellStyle name="Normal 2 4 2 7 2" xfId="17948"/>
    <cellStyle name="Normal 2 4 2 8" xfId="17949"/>
    <cellStyle name="Normal 2 4 20" xfId="17950"/>
    <cellStyle name="Normal 2 4 20 2" xfId="17951"/>
    <cellStyle name="Normal 2 4 20 2 2" xfId="17952"/>
    <cellStyle name="Normal 2 4 20 2 2 2" xfId="17953"/>
    <cellStyle name="Normal 2 4 20 2 2 2 2" xfId="17954"/>
    <cellStyle name="Normal 2 4 20 2 2 3" xfId="17955"/>
    <cellStyle name="Normal 2 4 20 2 3" xfId="17956"/>
    <cellStyle name="Normal 2 4 20 2 3 2" xfId="17957"/>
    <cellStyle name="Normal 2 4 20 2 4" xfId="17958"/>
    <cellStyle name="Normal 2 4 20 3" xfId="17959"/>
    <cellStyle name="Normal 2 4 20 3 2" xfId="17960"/>
    <cellStyle name="Normal 2 4 20 3 2 2" xfId="17961"/>
    <cellStyle name="Normal 2 4 20 3 2 2 2" xfId="17962"/>
    <cellStyle name="Normal 2 4 20 3 2 3" xfId="17963"/>
    <cellStyle name="Normal 2 4 20 3 3" xfId="17964"/>
    <cellStyle name="Normal 2 4 20 3 3 2" xfId="17965"/>
    <cellStyle name="Normal 2 4 20 3 4" xfId="17966"/>
    <cellStyle name="Normal 2 4 20 4" xfId="17967"/>
    <cellStyle name="Normal 2 4 20 4 2" xfId="17968"/>
    <cellStyle name="Normal 2 4 20 4 2 2" xfId="17969"/>
    <cellStyle name="Normal 2 4 20 4 2 2 2" xfId="17970"/>
    <cellStyle name="Normal 2 4 20 4 2 3" xfId="17971"/>
    <cellStyle name="Normal 2 4 20 4 3" xfId="17972"/>
    <cellStyle name="Normal 2 4 20 4 3 2" xfId="17973"/>
    <cellStyle name="Normal 2 4 20 4 4" xfId="17974"/>
    <cellStyle name="Normal 2 4 20 5" xfId="17975"/>
    <cellStyle name="Normal 2 4 20 5 2" xfId="17976"/>
    <cellStyle name="Normal 2 4 20 5 2 2" xfId="17977"/>
    <cellStyle name="Normal 2 4 20 5 3" xfId="17978"/>
    <cellStyle name="Normal 2 4 20 6" xfId="17979"/>
    <cellStyle name="Normal 2 4 20 6 2" xfId="17980"/>
    <cellStyle name="Normal 2 4 20 7" xfId="17981"/>
    <cellStyle name="Normal 2 4 20 7 2" xfId="17982"/>
    <cellStyle name="Normal 2 4 20 8" xfId="17983"/>
    <cellStyle name="Normal 2 4 21" xfId="17984"/>
    <cellStyle name="Normal 2 4 21 2" xfId="17985"/>
    <cellStyle name="Normal 2 4 21 2 2" xfId="17986"/>
    <cellStyle name="Normal 2 4 21 2 2 2" xfId="17987"/>
    <cellStyle name="Normal 2 4 21 2 2 2 2" xfId="17988"/>
    <cellStyle name="Normal 2 4 21 2 2 3" xfId="17989"/>
    <cellStyle name="Normal 2 4 21 2 3" xfId="17990"/>
    <cellStyle name="Normal 2 4 21 2 3 2" xfId="17991"/>
    <cellStyle name="Normal 2 4 21 2 4" xfId="17992"/>
    <cellStyle name="Normal 2 4 21 3" xfId="17993"/>
    <cellStyle name="Normal 2 4 21 3 2" xfId="17994"/>
    <cellStyle name="Normal 2 4 21 3 2 2" xfId="17995"/>
    <cellStyle name="Normal 2 4 21 3 2 2 2" xfId="17996"/>
    <cellStyle name="Normal 2 4 21 3 2 3" xfId="17997"/>
    <cellStyle name="Normal 2 4 21 3 3" xfId="17998"/>
    <cellStyle name="Normal 2 4 21 3 3 2" xfId="17999"/>
    <cellStyle name="Normal 2 4 21 3 4" xfId="18000"/>
    <cellStyle name="Normal 2 4 21 4" xfId="18001"/>
    <cellStyle name="Normal 2 4 21 4 2" xfId="18002"/>
    <cellStyle name="Normal 2 4 21 4 2 2" xfId="18003"/>
    <cellStyle name="Normal 2 4 21 4 2 2 2" xfId="18004"/>
    <cellStyle name="Normal 2 4 21 4 2 3" xfId="18005"/>
    <cellStyle name="Normal 2 4 21 4 3" xfId="18006"/>
    <cellStyle name="Normal 2 4 21 4 3 2" xfId="18007"/>
    <cellStyle name="Normal 2 4 21 4 4" xfId="18008"/>
    <cellStyle name="Normal 2 4 21 5" xfId="18009"/>
    <cellStyle name="Normal 2 4 21 5 2" xfId="18010"/>
    <cellStyle name="Normal 2 4 21 5 2 2" xfId="18011"/>
    <cellStyle name="Normal 2 4 21 5 3" xfId="18012"/>
    <cellStyle name="Normal 2 4 21 6" xfId="18013"/>
    <cellStyle name="Normal 2 4 21 6 2" xfId="18014"/>
    <cellStyle name="Normal 2 4 21 7" xfId="18015"/>
    <cellStyle name="Normal 2 4 21 7 2" xfId="18016"/>
    <cellStyle name="Normal 2 4 21 8" xfId="18017"/>
    <cellStyle name="Normal 2 4 22" xfId="18018"/>
    <cellStyle name="Normal 2 4 22 2" xfId="18019"/>
    <cellStyle name="Normal 2 4 22 2 2" xfId="18020"/>
    <cellStyle name="Normal 2 4 22 2 2 2" xfId="18021"/>
    <cellStyle name="Normal 2 4 22 2 2 2 2" xfId="18022"/>
    <cellStyle name="Normal 2 4 22 2 2 3" xfId="18023"/>
    <cellStyle name="Normal 2 4 22 2 3" xfId="18024"/>
    <cellStyle name="Normal 2 4 22 2 3 2" xfId="18025"/>
    <cellStyle name="Normal 2 4 22 2 4" xfId="18026"/>
    <cellStyle name="Normal 2 4 22 3" xfId="18027"/>
    <cellStyle name="Normal 2 4 22 3 2" xfId="18028"/>
    <cellStyle name="Normal 2 4 22 3 2 2" xfId="18029"/>
    <cellStyle name="Normal 2 4 22 3 2 2 2" xfId="18030"/>
    <cellStyle name="Normal 2 4 22 3 2 3" xfId="18031"/>
    <cellStyle name="Normal 2 4 22 3 3" xfId="18032"/>
    <cellStyle name="Normal 2 4 22 3 3 2" xfId="18033"/>
    <cellStyle name="Normal 2 4 22 3 4" xfId="18034"/>
    <cellStyle name="Normal 2 4 22 4" xfId="18035"/>
    <cellStyle name="Normal 2 4 22 4 2" xfId="18036"/>
    <cellStyle name="Normal 2 4 22 4 2 2" xfId="18037"/>
    <cellStyle name="Normal 2 4 22 4 2 2 2" xfId="18038"/>
    <cellStyle name="Normal 2 4 22 4 2 3" xfId="18039"/>
    <cellStyle name="Normal 2 4 22 4 3" xfId="18040"/>
    <cellStyle name="Normal 2 4 22 4 3 2" xfId="18041"/>
    <cellStyle name="Normal 2 4 22 4 4" xfId="18042"/>
    <cellStyle name="Normal 2 4 22 5" xfId="18043"/>
    <cellStyle name="Normal 2 4 22 5 2" xfId="18044"/>
    <cellStyle name="Normal 2 4 22 5 2 2" xfId="18045"/>
    <cellStyle name="Normal 2 4 22 5 3" xfId="18046"/>
    <cellStyle name="Normal 2 4 22 6" xfId="18047"/>
    <cellStyle name="Normal 2 4 22 6 2" xfId="18048"/>
    <cellStyle name="Normal 2 4 22 7" xfId="18049"/>
    <cellStyle name="Normal 2 4 22 7 2" xfId="18050"/>
    <cellStyle name="Normal 2 4 22 8" xfId="18051"/>
    <cellStyle name="Normal 2 4 23" xfId="18052"/>
    <cellStyle name="Normal 2 4 23 2" xfId="18053"/>
    <cellStyle name="Normal 2 4 23 2 2" xfId="18054"/>
    <cellStyle name="Normal 2 4 23 2 2 2" xfId="18055"/>
    <cellStyle name="Normal 2 4 23 2 2 2 2" xfId="18056"/>
    <cellStyle name="Normal 2 4 23 2 2 3" xfId="18057"/>
    <cellStyle name="Normal 2 4 23 2 3" xfId="18058"/>
    <cellStyle name="Normal 2 4 23 2 3 2" xfId="18059"/>
    <cellStyle name="Normal 2 4 23 2 4" xfId="18060"/>
    <cellStyle name="Normal 2 4 23 3" xfId="18061"/>
    <cellStyle name="Normal 2 4 23 3 2" xfId="18062"/>
    <cellStyle name="Normal 2 4 23 3 2 2" xfId="18063"/>
    <cellStyle name="Normal 2 4 23 3 2 2 2" xfId="18064"/>
    <cellStyle name="Normal 2 4 23 3 2 3" xfId="18065"/>
    <cellStyle name="Normal 2 4 23 3 3" xfId="18066"/>
    <cellStyle name="Normal 2 4 23 3 3 2" xfId="18067"/>
    <cellStyle name="Normal 2 4 23 3 4" xfId="18068"/>
    <cellStyle name="Normal 2 4 23 4" xfId="18069"/>
    <cellStyle name="Normal 2 4 23 4 2" xfId="18070"/>
    <cellStyle name="Normal 2 4 23 4 2 2" xfId="18071"/>
    <cellStyle name="Normal 2 4 23 4 2 2 2" xfId="18072"/>
    <cellStyle name="Normal 2 4 23 4 2 3" xfId="18073"/>
    <cellStyle name="Normal 2 4 23 4 3" xfId="18074"/>
    <cellStyle name="Normal 2 4 23 4 3 2" xfId="18075"/>
    <cellStyle name="Normal 2 4 23 4 4" xfId="18076"/>
    <cellStyle name="Normal 2 4 23 5" xfId="18077"/>
    <cellStyle name="Normal 2 4 23 5 2" xfId="18078"/>
    <cellStyle name="Normal 2 4 23 5 2 2" xfId="18079"/>
    <cellStyle name="Normal 2 4 23 5 3" xfId="18080"/>
    <cellStyle name="Normal 2 4 23 6" xfId="18081"/>
    <cellStyle name="Normal 2 4 23 6 2" xfId="18082"/>
    <cellStyle name="Normal 2 4 23 7" xfId="18083"/>
    <cellStyle name="Normal 2 4 23 7 2" xfId="18084"/>
    <cellStyle name="Normal 2 4 23 8" xfId="18085"/>
    <cellStyle name="Normal 2 4 24" xfId="18086"/>
    <cellStyle name="Normal 2 4 24 2" xfId="18087"/>
    <cellStyle name="Normal 2 4 24 2 2" xfId="18088"/>
    <cellStyle name="Normal 2 4 24 2 2 2" xfId="18089"/>
    <cellStyle name="Normal 2 4 24 2 2 2 2" xfId="18090"/>
    <cellStyle name="Normal 2 4 24 2 2 3" xfId="18091"/>
    <cellStyle name="Normal 2 4 24 2 3" xfId="18092"/>
    <cellStyle name="Normal 2 4 24 2 3 2" xfId="18093"/>
    <cellStyle name="Normal 2 4 24 2 4" xfId="18094"/>
    <cellStyle name="Normal 2 4 24 3" xfId="18095"/>
    <cellStyle name="Normal 2 4 24 3 2" xfId="18096"/>
    <cellStyle name="Normal 2 4 24 3 2 2" xfId="18097"/>
    <cellStyle name="Normal 2 4 24 3 2 2 2" xfId="18098"/>
    <cellStyle name="Normal 2 4 24 3 2 3" xfId="18099"/>
    <cellStyle name="Normal 2 4 24 3 3" xfId="18100"/>
    <cellStyle name="Normal 2 4 24 3 3 2" xfId="18101"/>
    <cellStyle name="Normal 2 4 24 3 4" xfId="18102"/>
    <cellStyle name="Normal 2 4 24 4" xfId="18103"/>
    <cellStyle name="Normal 2 4 24 4 2" xfId="18104"/>
    <cellStyle name="Normal 2 4 24 4 2 2" xfId="18105"/>
    <cellStyle name="Normal 2 4 24 4 2 2 2" xfId="18106"/>
    <cellStyle name="Normal 2 4 24 4 2 3" xfId="18107"/>
    <cellStyle name="Normal 2 4 24 4 3" xfId="18108"/>
    <cellStyle name="Normal 2 4 24 4 3 2" xfId="18109"/>
    <cellStyle name="Normal 2 4 24 4 4" xfId="18110"/>
    <cellStyle name="Normal 2 4 24 5" xfId="18111"/>
    <cellStyle name="Normal 2 4 24 5 2" xfId="18112"/>
    <cellStyle name="Normal 2 4 24 5 2 2" xfId="18113"/>
    <cellStyle name="Normal 2 4 24 5 3" xfId="18114"/>
    <cellStyle name="Normal 2 4 24 6" xfId="18115"/>
    <cellStyle name="Normal 2 4 24 6 2" xfId="18116"/>
    <cellStyle name="Normal 2 4 24 7" xfId="18117"/>
    <cellStyle name="Normal 2 4 24 7 2" xfId="18118"/>
    <cellStyle name="Normal 2 4 24 8" xfId="18119"/>
    <cellStyle name="Normal 2 4 25" xfId="18120"/>
    <cellStyle name="Normal 2 4 25 2" xfId="18121"/>
    <cellStyle name="Normal 2 4 25 2 2" xfId="18122"/>
    <cellStyle name="Normal 2 4 25 2 2 2" xfId="18123"/>
    <cellStyle name="Normal 2 4 25 2 2 2 2" xfId="18124"/>
    <cellStyle name="Normal 2 4 25 2 2 3" xfId="18125"/>
    <cellStyle name="Normal 2 4 25 2 3" xfId="18126"/>
    <cellStyle name="Normal 2 4 25 2 3 2" xfId="18127"/>
    <cellStyle name="Normal 2 4 25 2 4" xfId="18128"/>
    <cellStyle name="Normal 2 4 25 3" xfId="18129"/>
    <cellStyle name="Normal 2 4 25 3 2" xfId="18130"/>
    <cellStyle name="Normal 2 4 25 3 2 2" xfId="18131"/>
    <cellStyle name="Normal 2 4 25 3 2 2 2" xfId="18132"/>
    <cellStyle name="Normal 2 4 25 3 2 3" xfId="18133"/>
    <cellStyle name="Normal 2 4 25 3 3" xfId="18134"/>
    <cellStyle name="Normal 2 4 25 3 3 2" xfId="18135"/>
    <cellStyle name="Normal 2 4 25 3 4" xfId="18136"/>
    <cellStyle name="Normal 2 4 25 4" xfId="18137"/>
    <cellStyle name="Normal 2 4 25 4 2" xfId="18138"/>
    <cellStyle name="Normal 2 4 25 4 2 2" xfId="18139"/>
    <cellStyle name="Normal 2 4 25 4 2 2 2" xfId="18140"/>
    <cellStyle name="Normal 2 4 25 4 2 3" xfId="18141"/>
    <cellStyle name="Normal 2 4 25 4 3" xfId="18142"/>
    <cellStyle name="Normal 2 4 25 4 3 2" xfId="18143"/>
    <cellStyle name="Normal 2 4 25 4 4" xfId="18144"/>
    <cellStyle name="Normal 2 4 25 5" xfId="18145"/>
    <cellStyle name="Normal 2 4 25 5 2" xfId="18146"/>
    <cellStyle name="Normal 2 4 25 5 2 2" xfId="18147"/>
    <cellStyle name="Normal 2 4 25 5 3" xfId="18148"/>
    <cellStyle name="Normal 2 4 25 6" xfId="18149"/>
    <cellStyle name="Normal 2 4 25 6 2" xfId="18150"/>
    <cellStyle name="Normal 2 4 25 7" xfId="18151"/>
    <cellStyle name="Normal 2 4 25 7 2" xfId="18152"/>
    <cellStyle name="Normal 2 4 25 8" xfId="18153"/>
    <cellStyle name="Normal 2 4 26" xfId="18154"/>
    <cellStyle name="Normal 2 4 26 2" xfId="18155"/>
    <cellStyle name="Normal 2 4 26 2 2" xfId="18156"/>
    <cellStyle name="Normal 2 4 26 2 2 2" xfId="18157"/>
    <cellStyle name="Normal 2 4 26 2 2 2 2" xfId="18158"/>
    <cellStyle name="Normal 2 4 26 2 2 3" xfId="18159"/>
    <cellStyle name="Normal 2 4 26 2 3" xfId="18160"/>
    <cellStyle name="Normal 2 4 26 2 3 2" xfId="18161"/>
    <cellStyle name="Normal 2 4 26 2 4" xfId="18162"/>
    <cellStyle name="Normal 2 4 26 3" xfId="18163"/>
    <cellStyle name="Normal 2 4 26 3 2" xfId="18164"/>
    <cellStyle name="Normal 2 4 26 3 2 2" xfId="18165"/>
    <cellStyle name="Normal 2 4 26 3 2 2 2" xfId="18166"/>
    <cellStyle name="Normal 2 4 26 3 2 3" xfId="18167"/>
    <cellStyle name="Normal 2 4 26 3 3" xfId="18168"/>
    <cellStyle name="Normal 2 4 26 3 3 2" xfId="18169"/>
    <cellStyle name="Normal 2 4 26 3 4" xfId="18170"/>
    <cellStyle name="Normal 2 4 26 4" xfId="18171"/>
    <cellStyle name="Normal 2 4 26 4 2" xfId="18172"/>
    <cellStyle name="Normal 2 4 26 4 2 2" xfId="18173"/>
    <cellStyle name="Normal 2 4 26 4 2 2 2" xfId="18174"/>
    <cellStyle name="Normal 2 4 26 4 2 3" xfId="18175"/>
    <cellStyle name="Normal 2 4 26 4 3" xfId="18176"/>
    <cellStyle name="Normal 2 4 26 4 3 2" xfId="18177"/>
    <cellStyle name="Normal 2 4 26 4 4" xfId="18178"/>
    <cellStyle name="Normal 2 4 26 5" xfId="18179"/>
    <cellStyle name="Normal 2 4 26 5 2" xfId="18180"/>
    <cellStyle name="Normal 2 4 26 5 2 2" xfId="18181"/>
    <cellStyle name="Normal 2 4 26 5 3" xfId="18182"/>
    <cellStyle name="Normal 2 4 26 6" xfId="18183"/>
    <cellStyle name="Normal 2 4 26 6 2" xfId="18184"/>
    <cellStyle name="Normal 2 4 26 7" xfId="18185"/>
    <cellStyle name="Normal 2 4 26 7 2" xfId="18186"/>
    <cellStyle name="Normal 2 4 26 8" xfId="18187"/>
    <cellStyle name="Normal 2 4 27" xfId="18188"/>
    <cellStyle name="Normal 2 4 27 2" xfId="18189"/>
    <cellStyle name="Normal 2 4 27 2 2" xfId="18190"/>
    <cellStyle name="Normal 2 4 27 2 2 2" xfId="18191"/>
    <cellStyle name="Normal 2 4 27 2 2 2 2" xfId="18192"/>
    <cellStyle name="Normal 2 4 27 2 2 3" xfId="18193"/>
    <cellStyle name="Normal 2 4 27 2 3" xfId="18194"/>
    <cellStyle name="Normal 2 4 27 2 3 2" xfId="18195"/>
    <cellStyle name="Normal 2 4 27 2 4" xfId="18196"/>
    <cellStyle name="Normal 2 4 27 3" xfId="18197"/>
    <cellStyle name="Normal 2 4 27 3 2" xfId="18198"/>
    <cellStyle name="Normal 2 4 27 3 2 2" xfId="18199"/>
    <cellStyle name="Normal 2 4 27 3 2 2 2" xfId="18200"/>
    <cellStyle name="Normal 2 4 27 3 2 3" xfId="18201"/>
    <cellStyle name="Normal 2 4 27 3 3" xfId="18202"/>
    <cellStyle name="Normal 2 4 27 3 3 2" xfId="18203"/>
    <cellStyle name="Normal 2 4 27 3 4" xfId="18204"/>
    <cellStyle name="Normal 2 4 27 4" xfId="18205"/>
    <cellStyle name="Normal 2 4 27 4 2" xfId="18206"/>
    <cellStyle name="Normal 2 4 27 4 2 2" xfId="18207"/>
    <cellStyle name="Normal 2 4 27 4 2 2 2" xfId="18208"/>
    <cellStyle name="Normal 2 4 27 4 2 3" xfId="18209"/>
    <cellStyle name="Normal 2 4 27 4 3" xfId="18210"/>
    <cellStyle name="Normal 2 4 27 4 3 2" xfId="18211"/>
    <cellStyle name="Normal 2 4 27 4 4" xfId="18212"/>
    <cellStyle name="Normal 2 4 27 5" xfId="18213"/>
    <cellStyle name="Normal 2 4 27 5 2" xfId="18214"/>
    <cellStyle name="Normal 2 4 27 5 2 2" xfId="18215"/>
    <cellStyle name="Normal 2 4 27 5 3" xfId="18216"/>
    <cellStyle name="Normal 2 4 27 6" xfId="18217"/>
    <cellStyle name="Normal 2 4 27 6 2" xfId="18218"/>
    <cellStyle name="Normal 2 4 27 7" xfId="18219"/>
    <cellStyle name="Normal 2 4 27 7 2" xfId="18220"/>
    <cellStyle name="Normal 2 4 27 8" xfId="18221"/>
    <cellStyle name="Normal 2 4 28" xfId="18222"/>
    <cellStyle name="Normal 2 4 28 2" xfId="18223"/>
    <cellStyle name="Normal 2 4 28 2 2" xfId="18224"/>
    <cellStyle name="Normal 2 4 28 2 2 2" xfId="18225"/>
    <cellStyle name="Normal 2 4 28 2 2 2 2" xfId="18226"/>
    <cellStyle name="Normal 2 4 28 2 2 3" xfId="18227"/>
    <cellStyle name="Normal 2 4 28 2 3" xfId="18228"/>
    <cellStyle name="Normal 2 4 28 2 3 2" xfId="18229"/>
    <cellStyle name="Normal 2 4 28 2 4" xfId="18230"/>
    <cellStyle name="Normal 2 4 28 3" xfId="18231"/>
    <cellStyle name="Normal 2 4 28 3 2" xfId="18232"/>
    <cellStyle name="Normal 2 4 28 3 2 2" xfId="18233"/>
    <cellStyle name="Normal 2 4 28 3 2 2 2" xfId="18234"/>
    <cellStyle name="Normal 2 4 28 3 2 3" xfId="18235"/>
    <cellStyle name="Normal 2 4 28 3 3" xfId="18236"/>
    <cellStyle name="Normal 2 4 28 3 3 2" xfId="18237"/>
    <cellStyle name="Normal 2 4 28 3 4" xfId="18238"/>
    <cellStyle name="Normal 2 4 28 4" xfId="18239"/>
    <cellStyle name="Normal 2 4 28 4 2" xfId="18240"/>
    <cellStyle name="Normal 2 4 28 4 2 2" xfId="18241"/>
    <cellStyle name="Normal 2 4 28 4 2 2 2" xfId="18242"/>
    <cellStyle name="Normal 2 4 28 4 2 3" xfId="18243"/>
    <cellStyle name="Normal 2 4 28 4 3" xfId="18244"/>
    <cellStyle name="Normal 2 4 28 4 3 2" xfId="18245"/>
    <cellStyle name="Normal 2 4 28 4 4" xfId="18246"/>
    <cellStyle name="Normal 2 4 28 5" xfId="18247"/>
    <cellStyle name="Normal 2 4 28 5 2" xfId="18248"/>
    <cellStyle name="Normal 2 4 28 5 2 2" xfId="18249"/>
    <cellStyle name="Normal 2 4 28 5 3" xfId="18250"/>
    <cellStyle name="Normal 2 4 28 6" xfId="18251"/>
    <cellStyle name="Normal 2 4 28 6 2" xfId="18252"/>
    <cellStyle name="Normal 2 4 28 7" xfId="18253"/>
    <cellStyle name="Normal 2 4 28 7 2" xfId="18254"/>
    <cellStyle name="Normal 2 4 28 8" xfId="18255"/>
    <cellStyle name="Normal 2 4 29" xfId="18256"/>
    <cellStyle name="Normal 2 4 29 2" xfId="18257"/>
    <cellStyle name="Normal 2 4 29 2 2" xfId="18258"/>
    <cellStyle name="Normal 2 4 29 2 2 2" xfId="18259"/>
    <cellStyle name="Normal 2 4 29 2 2 2 2" xfId="18260"/>
    <cellStyle name="Normal 2 4 29 2 2 3" xfId="18261"/>
    <cellStyle name="Normal 2 4 29 2 3" xfId="18262"/>
    <cellStyle name="Normal 2 4 29 2 3 2" xfId="18263"/>
    <cellStyle name="Normal 2 4 29 2 4" xfId="18264"/>
    <cellStyle name="Normal 2 4 29 3" xfId="18265"/>
    <cellStyle name="Normal 2 4 29 3 2" xfId="18266"/>
    <cellStyle name="Normal 2 4 29 3 2 2" xfId="18267"/>
    <cellStyle name="Normal 2 4 29 3 2 2 2" xfId="18268"/>
    <cellStyle name="Normal 2 4 29 3 2 3" xfId="18269"/>
    <cellStyle name="Normal 2 4 29 3 3" xfId="18270"/>
    <cellStyle name="Normal 2 4 29 3 3 2" xfId="18271"/>
    <cellStyle name="Normal 2 4 29 3 4" xfId="18272"/>
    <cellStyle name="Normal 2 4 29 4" xfId="18273"/>
    <cellStyle name="Normal 2 4 29 4 2" xfId="18274"/>
    <cellStyle name="Normal 2 4 29 4 2 2" xfId="18275"/>
    <cellStyle name="Normal 2 4 29 4 2 2 2" xfId="18276"/>
    <cellStyle name="Normal 2 4 29 4 2 3" xfId="18277"/>
    <cellStyle name="Normal 2 4 29 4 3" xfId="18278"/>
    <cellStyle name="Normal 2 4 29 4 3 2" xfId="18279"/>
    <cellStyle name="Normal 2 4 29 4 4" xfId="18280"/>
    <cellStyle name="Normal 2 4 29 5" xfId="18281"/>
    <cellStyle name="Normal 2 4 29 5 2" xfId="18282"/>
    <cellStyle name="Normal 2 4 29 5 2 2" xfId="18283"/>
    <cellStyle name="Normal 2 4 29 5 3" xfId="18284"/>
    <cellStyle name="Normal 2 4 29 6" xfId="18285"/>
    <cellStyle name="Normal 2 4 29 6 2" xfId="18286"/>
    <cellStyle name="Normal 2 4 29 7" xfId="18287"/>
    <cellStyle name="Normal 2 4 29 7 2" xfId="18288"/>
    <cellStyle name="Normal 2 4 29 8" xfId="18289"/>
    <cellStyle name="Normal 2 4 3" xfId="18290"/>
    <cellStyle name="Normal 2 4 3 2" xfId="18291"/>
    <cellStyle name="Normal 2 4 3 2 2" xfId="18292"/>
    <cellStyle name="Normal 2 4 3 2 2 2" xfId="18293"/>
    <cellStyle name="Normal 2 4 3 2 2 2 2" xfId="18294"/>
    <cellStyle name="Normal 2 4 3 2 2 3" xfId="18295"/>
    <cellStyle name="Normal 2 4 3 2 3" xfId="18296"/>
    <cellStyle name="Normal 2 4 3 2 3 2" xfId="18297"/>
    <cellStyle name="Normal 2 4 3 2 4" xfId="18298"/>
    <cellStyle name="Normal 2 4 3 3" xfId="18299"/>
    <cellStyle name="Normal 2 4 3 3 2" xfId="18300"/>
    <cellStyle name="Normal 2 4 3 3 2 2" xfId="18301"/>
    <cellStyle name="Normal 2 4 3 3 2 2 2" xfId="18302"/>
    <cellStyle name="Normal 2 4 3 3 2 3" xfId="18303"/>
    <cellStyle name="Normal 2 4 3 3 3" xfId="18304"/>
    <cellStyle name="Normal 2 4 3 3 3 2" xfId="18305"/>
    <cellStyle name="Normal 2 4 3 3 4" xfId="18306"/>
    <cellStyle name="Normal 2 4 3 4" xfId="18307"/>
    <cellStyle name="Normal 2 4 3 4 2" xfId="18308"/>
    <cellStyle name="Normal 2 4 3 4 2 2" xfId="18309"/>
    <cellStyle name="Normal 2 4 3 4 2 2 2" xfId="18310"/>
    <cellStyle name="Normal 2 4 3 4 2 3" xfId="18311"/>
    <cellStyle name="Normal 2 4 3 4 3" xfId="18312"/>
    <cellStyle name="Normal 2 4 3 4 3 2" xfId="18313"/>
    <cellStyle name="Normal 2 4 3 4 4" xfId="18314"/>
    <cellStyle name="Normal 2 4 3 5" xfId="18315"/>
    <cellStyle name="Normal 2 4 3 5 2" xfId="18316"/>
    <cellStyle name="Normal 2 4 3 5 2 2" xfId="18317"/>
    <cellStyle name="Normal 2 4 3 5 3" xfId="18318"/>
    <cellStyle name="Normal 2 4 3 6" xfId="18319"/>
    <cellStyle name="Normal 2 4 3 6 2" xfId="18320"/>
    <cellStyle name="Normal 2 4 3 7" xfId="18321"/>
    <cellStyle name="Normal 2 4 3 7 2" xfId="18322"/>
    <cellStyle name="Normal 2 4 3 8" xfId="18323"/>
    <cellStyle name="Normal 2 4 30" xfId="18324"/>
    <cellStyle name="Normal 2 4 30 2" xfId="18325"/>
    <cellStyle name="Normal 2 4 30 2 2" xfId="18326"/>
    <cellStyle name="Normal 2 4 30 2 2 2" xfId="18327"/>
    <cellStyle name="Normal 2 4 30 2 3" xfId="18328"/>
    <cellStyle name="Normal 2 4 30 3" xfId="18329"/>
    <cellStyle name="Normal 2 4 30 3 2" xfId="18330"/>
    <cellStyle name="Normal 2 4 30 4" xfId="18331"/>
    <cellStyle name="Normal 2 4 31" xfId="18332"/>
    <cellStyle name="Normal 2 4 31 2" xfId="18333"/>
    <cellStyle name="Normal 2 4 31 2 2" xfId="18334"/>
    <cellStyle name="Normal 2 4 31 2 2 2" xfId="18335"/>
    <cellStyle name="Normal 2 4 31 2 3" xfId="18336"/>
    <cellStyle name="Normal 2 4 31 3" xfId="18337"/>
    <cellStyle name="Normal 2 4 31 3 2" xfId="18338"/>
    <cellStyle name="Normal 2 4 31 4" xfId="18339"/>
    <cellStyle name="Normal 2 4 32" xfId="18340"/>
    <cellStyle name="Normal 2 4 32 2" xfId="18341"/>
    <cellStyle name="Normal 2 4 32 2 2" xfId="18342"/>
    <cellStyle name="Normal 2 4 32 2 2 2" xfId="18343"/>
    <cellStyle name="Normal 2 4 32 2 3" xfId="18344"/>
    <cellStyle name="Normal 2 4 32 3" xfId="18345"/>
    <cellStyle name="Normal 2 4 32 3 2" xfId="18346"/>
    <cellStyle name="Normal 2 4 32 4" xfId="18347"/>
    <cellStyle name="Normal 2 4 33" xfId="18348"/>
    <cellStyle name="Normal 2 4 33 2" xfId="18349"/>
    <cellStyle name="Normal 2 4 33 2 2" xfId="18350"/>
    <cellStyle name="Normal 2 4 33 3" xfId="18351"/>
    <cellStyle name="Normal 2 4 34" xfId="18352"/>
    <cellStyle name="Normal 2 4 34 2" xfId="18353"/>
    <cellStyle name="Normal 2 4 35" xfId="18354"/>
    <cellStyle name="Normal 2 4 35 2" xfId="18355"/>
    <cellStyle name="Normal 2 4 36" xfId="18356"/>
    <cellStyle name="Normal 2 4 4" xfId="18357"/>
    <cellStyle name="Normal 2 4 4 2" xfId="18358"/>
    <cellStyle name="Normal 2 4 4 2 2" xfId="18359"/>
    <cellStyle name="Normal 2 4 4 2 2 2" xfId="18360"/>
    <cellStyle name="Normal 2 4 4 2 2 2 2" xfId="18361"/>
    <cellStyle name="Normal 2 4 4 2 2 3" xfId="18362"/>
    <cellStyle name="Normal 2 4 4 2 3" xfId="18363"/>
    <cellStyle name="Normal 2 4 4 2 3 2" xfId="18364"/>
    <cellStyle name="Normal 2 4 4 2 4" xfId="18365"/>
    <cellStyle name="Normal 2 4 4 3" xfId="18366"/>
    <cellStyle name="Normal 2 4 4 3 2" xfId="18367"/>
    <cellStyle name="Normal 2 4 4 3 2 2" xfId="18368"/>
    <cellStyle name="Normal 2 4 4 3 2 2 2" xfId="18369"/>
    <cellStyle name="Normal 2 4 4 3 2 3" xfId="18370"/>
    <cellStyle name="Normal 2 4 4 3 3" xfId="18371"/>
    <cellStyle name="Normal 2 4 4 3 3 2" xfId="18372"/>
    <cellStyle name="Normal 2 4 4 3 4" xfId="18373"/>
    <cellStyle name="Normal 2 4 4 4" xfId="18374"/>
    <cellStyle name="Normal 2 4 4 4 2" xfId="18375"/>
    <cellStyle name="Normal 2 4 4 4 2 2" xfId="18376"/>
    <cellStyle name="Normal 2 4 4 4 2 2 2" xfId="18377"/>
    <cellStyle name="Normal 2 4 4 4 2 3" xfId="18378"/>
    <cellStyle name="Normal 2 4 4 4 3" xfId="18379"/>
    <cellStyle name="Normal 2 4 4 4 3 2" xfId="18380"/>
    <cellStyle name="Normal 2 4 4 4 4" xfId="18381"/>
    <cellStyle name="Normal 2 4 4 5" xfId="18382"/>
    <cellStyle name="Normal 2 4 4 5 2" xfId="18383"/>
    <cellStyle name="Normal 2 4 4 5 2 2" xfId="18384"/>
    <cellStyle name="Normal 2 4 4 5 3" xfId="18385"/>
    <cellStyle name="Normal 2 4 4 6" xfId="18386"/>
    <cellStyle name="Normal 2 4 4 6 2" xfId="18387"/>
    <cellStyle name="Normal 2 4 4 7" xfId="18388"/>
    <cellStyle name="Normal 2 4 4 7 2" xfId="18389"/>
    <cellStyle name="Normal 2 4 4 8" xfId="18390"/>
    <cellStyle name="Normal 2 4 5" xfId="18391"/>
    <cellStyle name="Normal 2 4 5 2" xfId="18392"/>
    <cellStyle name="Normal 2 4 5 2 2" xfId="18393"/>
    <cellStyle name="Normal 2 4 5 2 2 2" xfId="18394"/>
    <cellStyle name="Normal 2 4 5 2 2 2 2" xfId="18395"/>
    <cellStyle name="Normal 2 4 5 2 2 3" xfId="18396"/>
    <cellStyle name="Normal 2 4 5 2 3" xfId="18397"/>
    <cellStyle name="Normal 2 4 5 2 3 2" xfId="18398"/>
    <cellStyle name="Normal 2 4 5 2 4" xfId="18399"/>
    <cellStyle name="Normal 2 4 5 3" xfId="18400"/>
    <cellStyle name="Normal 2 4 5 3 2" xfId="18401"/>
    <cellStyle name="Normal 2 4 5 3 2 2" xfId="18402"/>
    <cellStyle name="Normal 2 4 5 3 2 2 2" xfId="18403"/>
    <cellStyle name="Normal 2 4 5 3 2 3" xfId="18404"/>
    <cellStyle name="Normal 2 4 5 3 3" xfId="18405"/>
    <cellStyle name="Normal 2 4 5 3 3 2" xfId="18406"/>
    <cellStyle name="Normal 2 4 5 3 4" xfId="18407"/>
    <cellStyle name="Normal 2 4 5 4" xfId="18408"/>
    <cellStyle name="Normal 2 4 5 4 2" xfId="18409"/>
    <cellStyle name="Normal 2 4 5 4 2 2" xfId="18410"/>
    <cellStyle name="Normal 2 4 5 4 2 2 2" xfId="18411"/>
    <cellStyle name="Normal 2 4 5 4 2 3" xfId="18412"/>
    <cellStyle name="Normal 2 4 5 4 3" xfId="18413"/>
    <cellStyle name="Normal 2 4 5 4 3 2" xfId="18414"/>
    <cellStyle name="Normal 2 4 5 4 4" xfId="18415"/>
    <cellStyle name="Normal 2 4 5 5" xfId="18416"/>
    <cellStyle name="Normal 2 4 5 5 2" xfId="18417"/>
    <cellStyle name="Normal 2 4 5 5 2 2" xfId="18418"/>
    <cellStyle name="Normal 2 4 5 5 3" xfId="18419"/>
    <cellStyle name="Normal 2 4 5 6" xfId="18420"/>
    <cellStyle name="Normal 2 4 5 6 2" xfId="18421"/>
    <cellStyle name="Normal 2 4 5 7" xfId="18422"/>
    <cellStyle name="Normal 2 4 5 7 2" xfId="18423"/>
    <cellStyle name="Normal 2 4 5 8" xfId="18424"/>
    <cellStyle name="Normal 2 4 6" xfId="18425"/>
    <cellStyle name="Normal 2 4 6 2" xfId="18426"/>
    <cellStyle name="Normal 2 4 6 2 2" xfId="18427"/>
    <cellStyle name="Normal 2 4 6 2 2 2" xfId="18428"/>
    <cellStyle name="Normal 2 4 6 2 2 2 2" xfId="18429"/>
    <cellStyle name="Normal 2 4 6 2 2 3" xfId="18430"/>
    <cellStyle name="Normal 2 4 6 2 3" xfId="18431"/>
    <cellStyle name="Normal 2 4 6 2 3 2" xfId="18432"/>
    <cellStyle name="Normal 2 4 6 2 4" xfId="18433"/>
    <cellStyle name="Normal 2 4 6 3" xfId="18434"/>
    <cellStyle name="Normal 2 4 6 3 2" xfId="18435"/>
    <cellStyle name="Normal 2 4 6 3 2 2" xfId="18436"/>
    <cellStyle name="Normal 2 4 6 3 2 2 2" xfId="18437"/>
    <cellStyle name="Normal 2 4 6 3 2 3" xfId="18438"/>
    <cellStyle name="Normal 2 4 6 3 3" xfId="18439"/>
    <cellStyle name="Normal 2 4 6 3 3 2" xfId="18440"/>
    <cellStyle name="Normal 2 4 6 3 4" xfId="18441"/>
    <cellStyle name="Normal 2 4 6 4" xfId="18442"/>
    <cellStyle name="Normal 2 4 6 4 2" xfId="18443"/>
    <cellStyle name="Normal 2 4 6 4 2 2" xfId="18444"/>
    <cellStyle name="Normal 2 4 6 4 2 2 2" xfId="18445"/>
    <cellStyle name="Normal 2 4 6 4 2 3" xfId="18446"/>
    <cellStyle name="Normal 2 4 6 4 3" xfId="18447"/>
    <cellStyle name="Normal 2 4 6 4 3 2" xfId="18448"/>
    <cellStyle name="Normal 2 4 6 4 4" xfId="18449"/>
    <cellStyle name="Normal 2 4 6 5" xfId="18450"/>
    <cellStyle name="Normal 2 4 6 5 2" xfId="18451"/>
    <cellStyle name="Normal 2 4 6 5 2 2" xfId="18452"/>
    <cellStyle name="Normal 2 4 6 5 3" xfId="18453"/>
    <cellStyle name="Normal 2 4 6 6" xfId="18454"/>
    <cellStyle name="Normal 2 4 6 6 2" xfId="18455"/>
    <cellStyle name="Normal 2 4 6 7" xfId="18456"/>
    <cellStyle name="Normal 2 4 6 7 2" xfId="18457"/>
    <cellStyle name="Normal 2 4 6 8" xfId="18458"/>
    <cellStyle name="Normal 2 4 7" xfId="18459"/>
    <cellStyle name="Normal 2 4 7 2" xfId="18460"/>
    <cellStyle name="Normal 2 4 7 2 2" xfId="18461"/>
    <cellStyle name="Normal 2 4 7 2 2 2" xfId="18462"/>
    <cellStyle name="Normal 2 4 7 2 2 2 2" xfId="18463"/>
    <cellStyle name="Normal 2 4 7 2 2 3" xfId="18464"/>
    <cellStyle name="Normal 2 4 7 2 3" xfId="18465"/>
    <cellStyle name="Normal 2 4 7 2 3 2" xfId="18466"/>
    <cellStyle name="Normal 2 4 7 2 4" xfId="18467"/>
    <cellStyle name="Normal 2 4 7 3" xfId="18468"/>
    <cellStyle name="Normal 2 4 7 3 2" xfId="18469"/>
    <cellStyle name="Normal 2 4 7 3 2 2" xfId="18470"/>
    <cellStyle name="Normal 2 4 7 3 2 2 2" xfId="18471"/>
    <cellStyle name="Normal 2 4 7 3 2 3" xfId="18472"/>
    <cellStyle name="Normal 2 4 7 3 3" xfId="18473"/>
    <cellStyle name="Normal 2 4 7 3 3 2" xfId="18474"/>
    <cellStyle name="Normal 2 4 7 3 4" xfId="18475"/>
    <cellStyle name="Normal 2 4 7 4" xfId="18476"/>
    <cellStyle name="Normal 2 4 7 4 2" xfId="18477"/>
    <cellStyle name="Normal 2 4 7 4 2 2" xfId="18478"/>
    <cellStyle name="Normal 2 4 7 4 2 2 2" xfId="18479"/>
    <cellStyle name="Normal 2 4 7 4 2 3" xfId="18480"/>
    <cellStyle name="Normal 2 4 7 4 3" xfId="18481"/>
    <cellStyle name="Normal 2 4 7 4 3 2" xfId="18482"/>
    <cellStyle name="Normal 2 4 7 4 4" xfId="18483"/>
    <cellStyle name="Normal 2 4 7 5" xfId="18484"/>
    <cellStyle name="Normal 2 4 7 5 2" xfId="18485"/>
    <cellStyle name="Normal 2 4 7 5 2 2" xfId="18486"/>
    <cellStyle name="Normal 2 4 7 5 3" xfId="18487"/>
    <cellStyle name="Normal 2 4 7 6" xfId="18488"/>
    <cellStyle name="Normal 2 4 7 6 2" xfId="18489"/>
    <cellStyle name="Normal 2 4 7 7" xfId="18490"/>
    <cellStyle name="Normal 2 4 7 7 2" xfId="18491"/>
    <cellStyle name="Normal 2 4 7 8" xfId="18492"/>
    <cellStyle name="Normal 2 4 8" xfId="18493"/>
    <cellStyle name="Normal 2 4 8 2" xfId="18494"/>
    <cellStyle name="Normal 2 4 8 2 2" xfId="18495"/>
    <cellStyle name="Normal 2 4 8 2 2 2" xfId="18496"/>
    <cellStyle name="Normal 2 4 8 2 2 2 2" xfId="18497"/>
    <cellStyle name="Normal 2 4 8 2 2 3" xfId="18498"/>
    <cellStyle name="Normal 2 4 8 2 3" xfId="18499"/>
    <cellStyle name="Normal 2 4 8 2 3 2" xfId="18500"/>
    <cellStyle name="Normal 2 4 8 2 4" xfId="18501"/>
    <cellStyle name="Normal 2 4 8 3" xfId="18502"/>
    <cellStyle name="Normal 2 4 8 3 2" xfId="18503"/>
    <cellStyle name="Normal 2 4 8 3 2 2" xfId="18504"/>
    <cellStyle name="Normal 2 4 8 3 2 2 2" xfId="18505"/>
    <cellStyle name="Normal 2 4 8 3 2 3" xfId="18506"/>
    <cellStyle name="Normal 2 4 8 3 3" xfId="18507"/>
    <cellStyle name="Normal 2 4 8 3 3 2" xfId="18508"/>
    <cellStyle name="Normal 2 4 8 3 4" xfId="18509"/>
    <cellStyle name="Normal 2 4 8 4" xfId="18510"/>
    <cellStyle name="Normal 2 4 8 4 2" xfId="18511"/>
    <cellStyle name="Normal 2 4 8 4 2 2" xfId="18512"/>
    <cellStyle name="Normal 2 4 8 4 2 2 2" xfId="18513"/>
    <cellStyle name="Normal 2 4 8 4 2 3" xfId="18514"/>
    <cellStyle name="Normal 2 4 8 4 3" xfId="18515"/>
    <cellStyle name="Normal 2 4 8 4 3 2" xfId="18516"/>
    <cellStyle name="Normal 2 4 8 4 4" xfId="18517"/>
    <cellStyle name="Normal 2 4 8 5" xfId="18518"/>
    <cellStyle name="Normal 2 4 8 5 2" xfId="18519"/>
    <cellStyle name="Normal 2 4 8 5 2 2" xfId="18520"/>
    <cellStyle name="Normal 2 4 8 5 3" xfId="18521"/>
    <cellStyle name="Normal 2 4 8 6" xfId="18522"/>
    <cellStyle name="Normal 2 4 8 6 2" xfId="18523"/>
    <cellStyle name="Normal 2 4 8 7" xfId="18524"/>
    <cellStyle name="Normal 2 4 8 7 2" xfId="18525"/>
    <cellStyle name="Normal 2 4 8 8" xfId="18526"/>
    <cellStyle name="Normal 2 4 9" xfId="18527"/>
    <cellStyle name="Normal 2 4 9 2" xfId="18528"/>
    <cellStyle name="Normal 2 4 9 2 2" xfId="18529"/>
    <cellStyle name="Normal 2 4 9 2 2 2" xfId="18530"/>
    <cellStyle name="Normal 2 4 9 2 2 2 2" xfId="18531"/>
    <cellStyle name="Normal 2 4 9 2 2 3" xfId="18532"/>
    <cellStyle name="Normal 2 4 9 2 3" xfId="18533"/>
    <cellStyle name="Normal 2 4 9 2 3 2" xfId="18534"/>
    <cellStyle name="Normal 2 4 9 2 4" xfId="18535"/>
    <cellStyle name="Normal 2 4 9 3" xfId="18536"/>
    <cellStyle name="Normal 2 4 9 3 2" xfId="18537"/>
    <cellStyle name="Normal 2 4 9 3 2 2" xfId="18538"/>
    <cellStyle name="Normal 2 4 9 3 2 2 2" xfId="18539"/>
    <cellStyle name="Normal 2 4 9 3 2 3" xfId="18540"/>
    <cellStyle name="Normal 2 4 9 3 3" xfId="18541"/>
    <cellStyle name="Normal 2 4 9 3 3 2" xfId="18542"/>
    <cellStyle name="Normal 2 4 9 3 4" xfId="18543"/>
    <cellStyle name="Normal 2 4 9 4" xfId="18544"/>
    <cellStyle name="Normal 2 4 9 4 2" xfId="18545"/>
    <cellStyle name="Normal 2 4 9 4 2 2" xfId="18546"/>
    <cellStyle name="Normal 2 4 9 4 2 2 2" xfId="18547"/>
    <cellStyle name="Normal 2 4 9 4 2 3" xfId="18548"/>
    <cellStyle name="Normal 2 4 9 4 3" xfId="18549"/>
    <cellStyle name="Normal 2 4 9 4 3 2" xfId="18550"/>
    <cellStyle name="Normal 2 4 9 4 4" xfId="18551"/>
    <cellStyle name="Normal 2 4 9 5" xfId="18552"/>
    <cellStyle name="Normal 2 4 9 5 2" xfId="18553"/>
    <cellStyle name="Normal 2 4 9 5 2 2" xfId="18554"/>
    <cellStyle name="Normal 2 4 9 5 3" xfId="18555"/>
    <cellStyle name="Normal 2 4 9 6" xfId="18556"/>
    <cellStyle name="Normal 2 4 9 6 2" xfId="18557"/>
    <cellStyle name="Normal 2 4 9 7" xfId="18558"/>
    <cellStyle name="Normal 2 4 9 7 2" xfId="18559"/>
    <cellStyle name="Normal 2 4 9 8" xfId="18560"/>
    <cellStyle name="Normal 2 40" xfId="18561"/>
    <cellStyle name="Normal 2 40 2" xfId="18562"/>
    <cellStyle name="Normal 2 40 2 2" xfId="18563"/>
    <cellStyle name="Normal 2 40 3" xfId="18564"/>
    <cellStyle name="Normal 2 41" xfId="18565"/>
    <cellStyle name="Normal 2 41 2" xfId="18566"/>
    <cellStyle name="Normal 2 42" xfId="18567"/>
    <cellStyle name="Normal 2 42 2" xfId="18568"/>
    <cellStyle name="Normal 2 43" xfId="18569"/>
    <cellStyle name="Normal 2 44" xfId="18570"/>
    <cellStyle name="Normal 2 45" xfId="18571"/>
    <cellStyle name="Normal 2 5" xfId="18572"/>
    <cellStyle name="Normal 2 5 10" xfId="18573"/>
    <cellStyle name="Normal 2 5 10 2" xfId="18574"/>
    <cellStyle name="Normal 2 5 10 2 2" xfId="18575"/>
    <cellStyle name="Normal 2 5 10 2 2 2" xfId="18576"/>
    <cellStyle name="Normal 2 5 10 2 2 2 2" xfId="18577"/>
    <cellStyle name="Normal 2 5 10 2 2 3" xfId="18578"/>
    <cellStyle name="Normal 2 5 10 2 3" xfId="18579"/>
    <cellStyle name="Normal 2 5 10 2 3 2" xfId="18580"/>
    <cellStyle name="Normal 2 5 10 2 4" xfId="18581"/>
    <cellStyle name="Normal 2 5 10 3" xfId="18582"/>
    <cellStyle name="Normal 2 5 10 3 2" xfId="18583"/>
    <cellStyle name="Normal 2 5 10 3 2 2" xfId="18584"/>
    <cellStyle name="Normal 2 5 10 3 2 2 2" xfId="18585"/>
    <cellStyle name="Normal 2 5 10 3 2 3" xfId="18586"/>
    <cellStyle name="Normal 2 5 10 3 3" xfId="18587"/>
    <cellStyle name="Normal 2 5 10 3 3 2" xfId="18588"/>
    <cellStyle name="Normal 2 5 10 3 4" xfId="18589"/>
    <cellStyle name="Normal 2 5 10 4" xfId="18590"/>
    <cellStyle name="Normal 2 5 10 4 2" xfId="18591"/>
    <cellStyle name="Normal 2 5 10 4 2 2" xfId="18592"/>
    <cellStyle name="Normal 2 5 10 4 2 2 2" xfId="18593"/>
    <cellStyle name="Normal 2 5 10 4 2 3" xfId="18594"/>
    <cellStyle name="Normal 2 5 10 4 3" xfId="18595"/>
    <cellStyle name="Normal 2 5 10 4 3 2" xfId="18596"/>
    <cellStyle name="Normal 2 5 10 4 4" xfId="18597"/>
    <cellStyle name="Normal 2 5 10 5" xfId="18598"/>
    <cellStyle name="Normal 2 5 10 5 2" xfId="18599"/>
    <cellStyle name="Normal 2 5 10 5 2 2" xfId="18600"/>
    <cellStyle name="Normal 2 5 10 5 3" xfId="18601"/>
    <cellStyle name="Normal 2 5 10 6" xfId="18602"/>
    <cellStyle name="Normal 2 5 10 6 2" xfId="18603"/>
    <cellStyle name="Normal 2 5 10 7" xfId="18604"/>
    <cellStyle name="Normal 2 5 10 7 2" xfId="18605"/>
    <cellStyle name="Normal 2 5 10 8" xfId="18606"/>
    <cellStyle name="Normal 2 5 11" xfId="18607"/>
    <cellStyle name="Normal 2 5 11 2" xfId="18608"/>
    <cellStyle name="Normal 2 5 11 2 2" xfId="18609"/>
    <cellStyle name="Normal 2 5 11 2 2 2" xfId="18610"/>
    <cellStyle name="Normal 2 5 11 2 2 2 2" xfId="18611"/>
    <cellStyle name="Normal 2 5 11 2 2 3" xfId="18612"/>
    <cellStyle name="Normal 2 5 11 2 3" xfId="18613"/>
    <cellStyle name="Normal 2 5 11 2 3 2" xfId="18614"/>
    <cellStyle name="Normal 2 5 11 2 4" xfId="18615"/>
    <cellStyle name="Normal 2 5 11 3" xfId="18616"/>
    <cellStyle name="Normal 2 5 11 3 2" xfId="18617"/>
    <cellStyle name="Normal 2 5 11 3 2 2" xfId="18618"/>
    <cellStyle name="Normal 2 5 11 3 2 2 2" xfId="18619"/>
    <cellStyle name="Normal 2 5 11 3 2 3" xfId="18620"/>
    <cellStyle name="Normal 2 5 11 3 3" xfId="18621"/>
    <cellStyle name="Normal 2 5 11 3 3 2" xfId="18622"/>
    <cellStyle name="Normal 2 5 11 3 4" xfId="18623"/>
    <cellStyle name="Normal 2 5 11 4" xfId="18624"/>
    <cellStyle name="Normal 2 5 11 4 2" xfId="18625"/>
    <cellStyle name="Normal 2 5 11 4 2 2" xfId="18626"/>
    <cellStyle name="Normal 2 5 11 4 2 2 2" xfId="18627"/>
    <cellStyle name="Normal 2 5 11 4 2 3" xfId="18628"/>
    <cellStyle name="Normal 2 5 11 4 3" xfId="18629"/>
    <cellStyle name="Normal 2 5 11 4 3 2" xfId="18630"/>
    <cellStyle name="Normal 2 5 11 4 4" xfId="18631"/>
    <cellStyle name="Normal 2 5 11 5" xfId="18632"/>
    <cellStyle name="Normal 2 5 11 5 2" xfId="18633"/>
    <cellStyle name="Normal 2 5 11 5 2 2" xfId="18634"/>
    <cellStyle name="Normal 2 5 11 5 3" xfId="18635"/>
    <cellStyle name="Normal 2 5 11 6" xfId="18636"/>
    <cellStyle name="Normal 2 5 11 6 2" xfId="18637"/>
    <cellStyle name="Normal 2 5 11 7" xfId="18638"/>
    <cellStyle name="Normal 2 5 11 7 2" xfId="18639"/>
    <cellStyle name="Normal 2 5 11 8" xfId="18640"/>
    <cellStyle name="Normal 2 5 12" xfId="18641"/>
    <cellStyle name="Normal 2 5 12 2" xfId="18642"/>
    <cellStyle name="Normal 2 5 12 2 2" xfId="18643"/>
    <cellStyle name="Normal 2 5 12 2 2 2" xfId="18644"/>
    <cellStyle name="Normal 2 5 12 2 2 2 2" xfId="18645"/>
    <cellStyle name="Normal 2 5 12 2 2 3" xfId="18646"/>
    <cellStyle name="Normal 2 5 12 2 3" xfId="18647"/>
    <cellStyle name="Normal 2 5 12 2 3 2" xfId="18648"/>
    <cellStyle name="Normal 2 5 12 2 4" xfId="18649"/>
    <cellStyle name="Normal 2 5 12 3" xfId="18650"/>
    <cellStyle name="Normal 2 5 12 3 2" xfId="18651"/>
    <cellStyle name="Normal 2 5 12 3 2 2" xfId="18652"/>
    <cellStyle name="Normal 2 5 12 3 2 2 2" xfId="18653"/>
    <cellStyle name="Normal 2 5 12 3 2 3" xfId="18654"/>
    <cellStyle name="Normal 2 5 12 3 3" xfId="18655"/>
    <cellStyle name="Normal 2 5 12 3 3 2" xfId="18656"/>
    <cellStyle name="Normal 2 5 12 3 4" xfId="18657"/>
    <cellStyle name="Normal 2 5 12 4" xfId="18658"/>
    <cellStyle name="Normal 2 5 12 4 2" xfId="18659"/>
    <cellStyle name="Normal 2 5 12 4 2 2" xfId="18660"/>
    <cellStyle name="Normal 2 5 12 4 2 2 2" xfId="18661"/>
    <cellStyle name="Normal 2 5 12 4 2 3" xfId="18662"/>
    <cellStyle name="Normal 2 5 12 4 3" xfId="18663"/>
    <cellStyle name="Normal 2 5 12 4 3 2" xfId="18664"/>
    <cellStyle name="Normal 2 5 12 4 4" xfId="18665"/>
    <cellStyle name="Normal 2 5 12 5" xfId="18666"/>
    <cellStyle name="Normal 2 5 12 5 2" xfId="18667"/>
    <cellStyle name="Normal 2 5 12 5 2 2" xfId="18668"/>
    <cellStyle name="Normal 2 5 12 5 3" xfId="18669"/>
    <cellStyle name="Normal 2 5 12 6" xfId="18670"/>
    <cellStyle name="Normal 2 5 12 6 2" xfId="18671"/>
    <cellStyle name="Normal 2 5 12 7" xfId="18672"/>
    <cellStyle name="Normal 2 5 12 7 2" xfId="18673"/>
    <cellStyle name="Normal 2 5 12 8" xfId="18674"/>
    <cellStyle name="Normal 2 5 13" xfId="18675"/>
    <cellStyle name="Normal 2 5 13 2" xfId="18676"/>
    <cellStyle name="Normal 2 5 13 2 2" xfId="18677"/>
    <cellStyle name="Normal 2 5 13 2 2 2" xfId="18678"/>
    <cellStyle name="Normal 2 5 13 2 2 2 2" xfId="18679"/>
    <cellStyle name="Normal 2 5 13 2 2 3" xfId="18680"/>
    <cellStyle name="Normal 2 5 13 2 3" xfId="18681"/>
    <cellStyle name="Normal 2 5 13 2 3 2" xfId="18682"/>
    <cellStyle name="Normal 2 5 13 2 4" xfId="18683"/>
    <cellStyle name="Normal 2 5 13 3" xfId="18684"/>
    <cellStyle name="Normal 2 5 13 3 2" xfId="18685"/>
    <cellStyle name="Normal 2 5 13 3 2 2" xfId="18686"/>
    <cellStyle name="Normal 2 5 13 3 2 2 2" xfId="18687"/>
    <cellStyle name="Normal 2 5 13 3 2 3" xfId="18688"/>
    <cellStyle name="Normal 2 5 13 3 3" xfId="18689"/>
    <cellStyle name="Normal 2 5 13 3 3 2" xfId="18690"/>
    <cellStyle name="Normal 2 5 13 3 4" xfId="18691"/>
    <cellStyle name="Normal 2 5 13 4" xfId="18692"/>
    <cellStyle name="Normal 2 5 13 4 2" xfId="18693"/>
    <cellStyle name="Normal 2 5 13 4 2 2" xfId="18694"/>
    <cellStyle name="Normal 2 5 13 4 2 2 2" xfId="18695"/>
    <cellStyle name="Normal 2 5 13 4 2 3" xfId="18696"/>
    <cellStyle name="Normal 2 5 13 4 3" xfId="18697"/>
    <cellStyle name="Normal 2 5 13 4 3 2" xfId="18698"/>
    <cellStyle name="Normal 2 5 13 4 4" xfId="18699"/>
    <cellStyle name="Normal 2 5 13 5" xfId="18700"/>
    <cellStyle name="Normal 2 5 13 5 2" xfId="18701"/>
    <cellStyle name="Normal 2 5 13 5 2 2" xfId="18702"/>
    <cellStyle name="Normal 2 5 13 5 3" xfId="18703"/>
    <cellStyle name="Normal 2 5 13 6" xfId="18704"/>
    <cellStyle name="Normal 2 5 13 6 2" xfId="18705"/>
    <cellStyle name="Normal 2 5 13 7" xfId="18706"/>
    <cellStyle name="Normal 2 5 13 7 2" xfId="18707"/>
    <cellStyle name="Normal 2 5 13 8" xfId="18708"/>
    <cellStyle name="Normal 2 5 14" xfId="18709"/>
    <cellStyle name="Normal 2 5 14 2" xfId="18710"/>
    <cellStyle name="Normal 2 5 14 2 2" xfId="18711"/>
    <cellStyle name="Normal 2 5 14 2 2 2" xfId="18712"/>
    <cellStyle name="Normal 2 5 14 2 2 2 2" xfId="18713"/>
    <cellStyle name="Normal 2 5 14 2 2 3" xfId="18714"/>
    <cellStyle name="Normal 2 5 14 2 3" xfId="18715"/>
    <cellStyle name="Normal 2 5 14 2 3 2" xfId="18716"/>
    <cellStyle name="Normal 2 5 14 2 4" xfId="18717"/>
    <cellStyle name="Normal 2 5 14 3" xfId="18718"/>
    <cellStyle name="Normal 2 5 14 3 2" xfId="18719"/>
    <cellStyle name="Normal 2 5 14 3 2 2" xfId="18720"/>
    <cellStyle name="Normal 2 5 14 3 2 2 2" xfId="18721"/>
    <cellStyle name="Normal 2 5 14 3 2 3" xfId="18722"/>
    <cellStyle name="Normal 2 5 14 3 3" xfId="18723"/>
    <cellStyle name="Normal 2 5 14 3 3 2" xfId="18724"/>
    <cellStyle name="Normal 2 5 14 3 4" xfId="18725"/>
    <cellStyle name="Normal 2 5 14 4" xfId="18726"/>
    <cellStyle name="Normal 2 5 14 4 2" xfId="18727"/>
    <cellStyle name="Normal 2 5 14 4 2 2" xfId="18728"/>
    <cellStyle name="Normal 2 5 14 4 2 2 2" xfId="18729"/>
    <cellStyle name="Normal 2 5 14 4 2 3" xfId="18730"/>
    <cellStyle name="Normal 2 5 14 4 3" xfId="18731"/>
    <cellStyle name="Normal 2 5 14 4 3 2" xfId="18732"/>
    <cellStyle name="Normal 2 5 14 4 4" xfId="18733"/>
    <cellStyle name="Normal 2 5 14 5" xfId="18734"/>
    <cellStyle name="Normal 2 5 14 5 2" xfId="18735"/>
    <cellStyle name="Normal 2 5 14 5 2 2" xfId="18736"/>
    <cellStyle name="Normal 2 5 14 5 3" xfId="18737"/>
    <cellStyle name="Normal 2 5 14 6" xfId="18738"/>
    <cellStyle name="Normal 2 5 14 6 2" xfId="18739"/>
    <cellStyle name="Normal 2 5 14 7" xfId="18740"/>
    <cellStyle name="Normal 2 5 14 7 2" xfId="18741"/>
    <cellStyle name="Normal 2 5 14 8" xfId="18742"/>
    <cellStyle name="Normal 2 5 15" xfId="18743"/>
    <cellStyle name="Normal 2 5 15 2" xfId="18744"/>
    <cellStyle name="Normal 2 5 15 2 2" xfId="18745"/>
    <cellStyle name="Normal 2 5 15 2 2 2" xfId="18746"/>
    <cellStyle name="Normal 2 5 15 2 2 2 2" xfId="18747"/>
    <cellStyle name="Normal 2 5 15 2 2 3" xfId="18748"/>
    <cellStyle name="Normal 2 5 15 2 3" xfId="18749"/>
    <cellStyle name="Normal 2 5 15 2 3 2" xfId="18750"/>
    <cellStyle name="Normal 2 5 15 2 4" xfId="18751"/>
    <cellStyle name="Normal 2 5 15 3" xfId="18752"/>
    <cellStyle name="Normal 2 5 15 3 2" xfId="18753"/>
    <cellStyle name="Normal 2 5 15 3 2 2" xfId="18754"/>
    <cellStyle name="Normal 2 5 15 3 2 2 2" xfId="18755"/>
    <cellStyle name="Normal 2 5 15 3 2 3" xfId="18756"/>
    <cellStyle name="Normal 2 5 15 3 3" xfId="18757"/>
    <cellStyle name="Normal 2 5 15 3 3 2" xfId="18758"/>
    <cellStyle name="Normal 2 5 15 3 4" xfId="18759"/>
    <cellStyle name="Normal 2 5 15 4" xfId="18760"/>
    <cellStyle name="Normal 2 5 15 4 2" xfId="18761"/>
    <cellStyle name="Normal 2 5 15 4 2 2" xfId="18762"/>
    <cellStyle name="Normal 2 5 15 4 2 2 2" xfId="18763"/>
    <cellStyle name="Normal 2 5 15 4 2 3" xfId="18764"/>
    <cellStyle name="Normal 2 5 15 4 3" xfId="18765"/>
    <cellStyle name="Normal 2 5 15 4 3 2" xfId="18766"/>
    <cellStyle name="Normal 2 5 15 4 4" xfId="18767"/>
    <cellStyle name="Normal 2 5 15 5" xfId="18768"/>
    <cellStyle name="Normal 2 5 15 5 2" xfId="18769"/>
    <cellStyle name="Normal 2 5 15 5 2 2" xfId="18770"/>
    <cellStyle name="Normal 2 5 15 5 3" xfId="18771"/>
    <cellStyle name="Normal 2 5 15 6" xfId="18772"/>
    <cellStyle name="Normal 2 5 15 6 2" xfId="18773"/>
    <cellStyle name="Normal 2 5 15 7" xfId="18774"/>
    <cellStyle name="Normal 2 5 15 7 2" xfId="18775"/>
    <cellStyle name="Normal 2 5 15 8" xfId="18776"/>
    <cellStyle name="Normal 2 5 16" xfId="18777"/>
    <cellStyle name="Normal 2 5 16 2" xfId="18778"/>
    <cellStyle name="Normal 2 5 16 2 2" xfId="18779"/>
    <cellStyle name="Normal 2 5 16 2 2 2" xfId="18780"/>
    <cellStyle name="Normal 2 5 16 2 2 2 2" xfId="18781"/>
    <cellStyle name="Normal 2 5 16 2 2 3" xfId="18782"/>
    <cellStyle name="Normal 2 5 16 2 3" xfId="18783"/>
    <cellStyle name="Normal 2 5 16 2 3 2" xfId="18784"/>
    <cellStyle name="Normal 2 5 16 2 4" xfId="18785"/>
    <cellStyle name="Normal 2 5 16 3" xfId="18786"/>
    <cellStyle name="Normal 2 5 16 3 2" xfId="18787"/>
    <cellStyle name="Normal 2 5 16 3 2 2" xfId="18788"/>
    <cellStyle name="Normal 2 5 16 3 2 2 2" xfId="18789"/>
    <cellStyle name="Normal 2 5 16 3 2 3" xfId="18790"/>
    <cellStyle name="Normal 2 5 16 3 3" xfId="18791"/>
    <cellStyle name="Normal 2 5 16 3 3 2" xfId="18792"/>
    <cellStyle name="Normal 2 5 16 3 4" xfId="18793"/>
    <cellStyle name="Normal 2 5 16 4" xfId="18794"/>
    <cellStyle name="Normal 2 5 16 4 2" xfId="18795"/>
    <cellStyle name="Normal 2 5 16 4 2 2" xfId="18796"/>
    <cellStyle name="Normal 2 5 16 4 2 2 2" xfId="18797"/>
    <cellStyle name="Normal 2 5 16 4 2 3" xfId="18798"/>
    <cellStyle name="Normal 2 5 16 4 3" xfId="18799"/>
    <cellStyle name="Normal 2 5 16 4 3 2" xfId="18800"/>
    <cellStyle name="Normal 2 5 16 4 4" xfId="18801"/>
    <cellStyle name="Normal 2 5 16 5" xfId="18802"/>
    <cellStyle name="Normal 2 5 16 5 2" xfId="18803"/>
    <cellStyle name="Normal 2 5 16 5 2 2" xfId="18804"/>
    <cellStyle name="Normal 2 5 16 5 3" xfId="18805"/>
    <cellStyle name="Normal 2 5 16 6" xfId="18806"/>
    <cellStyle name="Normal 2 5 16 6 2" xfId="18807"/>
    <cellStyle name="Normal 2 5 16 7" xfId="18808"/>
    <cellStyle name="Normal 2 5 16 7 2" xfId="18809"/>
    <cellStyle name="Normal 2 5 16 8" xfId="18810"/>
    <cellStyle name="Normal 2 5 17" xfId="18811"/>
    <cellStyle name="Normal 2 5 17 2" xfId="18812"/>
    <cellStyle name="Normal 2 5 17 2 2" xfId="18813"/>
    <cellStyle name="Normal 2 5 17 2 2 2" xfId="18814"/>
    <cellStyle name="Normal 2 5 17 2 2 2 2" xfId="18815"/>
    <cellStyle name="Normal 2 5 17 2 2 3" xfId="18816"/>
    <cellStyle name="Normal 2 5 17 2 3" xfId="18817"/>
    <cellStyle name="Normal 2 5 17 2 3 2" xfId="18818"/>
    <cellStyle name="Normal 2 5 17 2 4" xfId="18819"/>
    <cellStyle name="Normal 2 5 17 3" xfId="18820"/>
    <cellStyle name="Normal 2 5 17 3 2" xfId="18821"/>
    <cellStyle name="Normal 2 5 17 3 2 2" xfId="18822"/>
    <cellStyle name="Normal 2 5 17 3 2 2 2" xfId="18823"/>
    <cellStyle name="Normal 2 5 17 3 2 3" xfId="18824"/>
    <cellStyle name="Normal 2 5 17 3 3" xfId="18825"/>
    <cellStyle name="Normal 2 5 17 3 3 2" xfId="18826"/>
    <cellStyle name="Normal 2 5 17 3 4" xfId="18827"/>
    <cellStyle name="Normal 2 5 17 4" xfId="18828"/>
    <cellStyle name="Normal 2 5 17 4 2" xfId="18829"/>
    <cellStyle name="Normal 2 5 17 4 2 2" xfId="18830"/>
    <cellStyle name="Normal 2 5 17 4 2 2 2" xfId="18831"/>
    <cellStyle name="Normal 2 5 17 4 2 3" xfId="18832"/>
    <cellStyle name="Normal 2 5 17 4 3" xfId="18833"/>
    <cellStyle name="Normal 2 5 17 4 3 2" xfId="18834"/>
    <cellStyle name="Normal 2 5 17 4 4" xfId="18835"/>
    <cellStyle name="Normal 2 5 17 5" xfId="18836"/>
    <cellStyle name="Normal 2 5 17 5 2" xfId="18837"/>
    <cellStyle name="Normal 2 5 17 5 2 2" xfId="18838"/>
    <cellStyle name="Normal 2 5 17 5 3" xfId="18839"/>
    <cellStyle name="Normal 2 5 17 6" xfId="18840"/>
    <cellStyle name="Normal 2 5 17 6 2" xfId="18841"/>
    <cellStyle name="Normal 2 5 17 7" xfId="18842"/>
    <cellStyle name="Normal 2 5 17 7 2" xfId="18843"/>
    <cellStyle name="Normal 2 5 17 8" xfId="18844"/>
    <cellStyle name="Normal 2 5 18" xfId="18845"/>
    <cellStyle name="Normal 2 5 18 2" xfId="18846"/>
    <cellStyle name="Normal 2 5 18 2 2" xfId="18847"/>
    <cellStyle name="Normal 2 5 18 2 2 2" xfId="18848"/>
    <cellStyle name="Normal 2 5 18 2 2 2 2" xfId="18849"/>
    <cellStyle name="Normal 2 5 18 2 2 3" xfId="18850"/>
    <cellStyle name="Normal 2 5 18 2 3" xfId="18851"/>
    <cellStyle name="Normal 2 5 18 2 3 2" xfId="18852"/>
    <cellStyle name="Normal 2 5 18 2 4" xfId="18853"/>
    <cellStyle name="Normal 2 5 18 3" xfId="18854"/>
    <cellStyle name="Normal 2 5 18 3 2" xfId="18855"/>
    <cellStyle name="Normal 2 5 18 3 2 2" xfId="18856"/>
    <cellStyle name="Normal 2 5 18 3 2 2 2" xfId="18857"/>
    <cellStyle name="Normal 2 5 18 3 2 3" xfId="18858"/>
    <cellStyle name="Normal 2 5 18 3 3" xfId="18859"/>
    <cellStyle name="Normal 2 5 18 3 3 2" xfId="18860"/>
    <cellStyle name="Normal 2 5 18 3 4" xfId="18861"/>
    <cellStyle name="Normal 2 5 18 4" xfId="18862"/>
    <cellStyle name="Normal 2 5 18 4 2" xfId="18863"/>
    <cellStyle name="Normal 2 5 18 4 2 2" xfId="18864"/>
    <cellStyle name="Normal 2 5 18 4 2 2 2" xfId="18865"/>
    <cellStyle name="Normal 2 5 18 4 2 3" xfId="18866"/>
    <cellStyle name="Normal 2 5 18 4 3" xfId="18867"/>
    <cellStyle name="Normal 2 5 18 4 3 2" xfId="18868"/>
    <cellStyle name="Normal 2 5 18 4 4" xfId="18869"/>
    <cellStyle name="Normal 2 5 18 5" xfId="18870"/>
    <cellStyle name="Normal 2 5 18 5 2" xfId="18871"/>
    <cellStyle name="Normal 2 5 18 5 2 2" xfId="18872"/>
    <cellStyle name="Normal 2 5 18 5 3" xfId="18873"/>
    <cellStyle name="Normal 2 5 18 6" xfId="18874"/>
    <cellStyle name="Normal 2 5 18 6 2" xfId="18875"/>
    <cellStyle name="Normal 2 5 18 7" xfId="18876"/>
    <cellStyle name="Normal 2 5 18 7 2" xfId="18877"/>
    <cellStyle name="Normal 2 5 18 8" xfId="18878"/>
    <cellStyle name="Normal 2 5 19" xfId="18879"/>
    <cellStyle name="Normal 2 5 19 2" xfId="18880"/>
    <cellStyle name="Normal 2 5 19 2 2" xfId="18881"/>
    <cellStyle name="Normal 2 5 19 2 2 2" xfId="18882"/>
    <cellStyle name="Normal 2 5 19 2 2 2 2" xfId="18883"/>
    <cellStyle name="Normal 2 5 19 2 2 3" xfId="18884"/>
    <cellStyle name="Normal 2 5 19 2 3" xfId="18885"/>
    <cellStyle name="Normal 2 5 19 2 3 2" xfId="18886"/>
    <cellStyle name="Normal 2 5 19 2 4" xfId="18887"/>
    <cellStyle name="Normal 2 5 19 3" xfId="18888"/>
    <cellStyle name="Normal 2 5 19 3 2" xfId="18889"/>
    <cellStyle name="Normal 2 5 19 3 2 2" xfId="18890"/>
    <cellStyle name="Normal 2 5 19 3 2 2 2" xfId="18891"/>
    <cellStyle name="Normal 2 5 19 3 2 3" xfId="18892"/>
    <cellStyle name="Normal 2 5 19 3 3" xfId="18893"/>
    <cellStyle name="Normal 2 5 19 3 3 2" xfId="18894"/>
    <cellStyle name="Normal 2 5 19 3 4" xfId="18895"/>
    <cellStyle name="Normal 2 5 19 4" xfId="18896"/>
    <cellStyle name="Normal 2 5 19 4 2" xfId="18897"/>
    <cellStyle name="Normal 2 5 19 4 2 2" xfId="18898"/>
    <cellStyle name="Normal 2 5 19 4 2 2 2" xfId="18899"/>
    <cellStyle name="Normal 2 5 19 4 2 3" xfId="18900"/>
    <cellStyle name="Normal 2 5 19 4 3" xfId="18901"/>
    <cellStyle name="Normal 2 5 19 4 3 2" xfId="18902"/>
    <cellStyle name="Normal 2 5 19 4 4" xfId="18903"/>
    <cellStyle name="Normal 2 5 19 5" xfId="18904"/>
    <cellStyle name="Normal 2 5 19 5 2" xfId="18905"/>
    <cellStyle name="Normal 2 5 19 5 2 2" xfId="18906"/>
    <cellStyle name="Normal 2 5 19 5 3" xfId="18907"/>
    <cellStyle name="Normal 2 5 19 6" xfId="18908"/>
    <cellStyle name="Normal 2 5 19 6 2" xfId="18909"/>
    <cellStyle name="Normal 2 5 19 7" xfId="18910"/>
    <cellStyle name="Normal 2 5 19 7 2" xfId="18911"/>
    <cellStyle name="Normal 2 5 19 8" xfId="18912"/>
    <cellStyle name="Normal 2 5 2" xfId="18913"/>
    <cellStyle name="Normal 2 5 2 2" xfId="18914"/>
    <cellStyle name="Normal 2 5 2 2 2" xfId="18915"/>
    <cellStyle name="Normal 2 5 2 2 2 2" xfId="18916"/>
    <cellStyle name="Normal 2 5 2 2 2 2 2" xfId="18917"/>
    <cellStyle name="Normal 2 5 2 2 2 3" xfId="18918"/>
    <cellStyle name="Normal 2 5 2 2 3" xfId="18919"/>
    <cellStyle name="Normal 2 5 2 2 3 2" xfId="18920"/>
    <cellStyle name="Normal 2 5 2 2 4" xfId="18921"/>
    <cellStyle name="Normal 2 5 2 3" xfId="18922"/>
    <cellStyle name="Normal 2 5 2 3 2" xfId="18923"/>
    <cellStyle name="Normal 2 5 2 3 2 2" xfId="18924"/>
    <cellStyle name="Normal 2 5 2 3 2 2 2" xfId="18925"/>
    <cellStyle name="Normal 2 5 2 3 2 3" xfId="18926"/>
    <cellStyle name="Normal 2 5 2 3 3" xfId="18927"/>
    <cellStyle name="Normal 2 5 2 3 3 2" xfId="18928"/>
    <cellStyle name="Normal 2 5 2 3 4" xfId="18929"/>
    <cellStyle name="Normal 2 5 2 4" xfId="18930"/>
    <cellStyle name="Normal 2 5 2 4 2" xfId="18931"/>
    <cellStyle name="Normal 2 5 2 4 2 2" xfId="18932"/>
    <cellStyle name="Normal 2 5 2 4 2 2 2" xfId="18933"/>
    <cellStyle name="Normal 2 5 2 4 2 3" xfId="18934"/>
    <cellStyle name="Normal 2 5 2 4 3" xfId="18935"/>
    <cellStyle name="Normal 2 5 2 4 3 2" xfId="18936"/>
    <cellStyle name="Normal 2 5 2 4 4" xfId="18937"/>
    <cellStyle name="Normal 2 5 2 5" xfId="18938"/>
    <cellStyle name="Normal 2 5 2 5 2" xfId="18939"/>
    <cellStyle name="Normal 2 5 2 5 2 2" xfId="18940"/>
    <cellStyle name="Normal 2 5 2 5 3" xfId="18941"/>
    <cellStyle name="Normal 2 5 2 6" xfId="18942"/>
    <cellStyle name="Normal 2 5 2 6 2" xfId="18943"/>
    <cellStyle name="Normal 2 5 2 7" xfId="18944"/>
    <cellStyle name="Normal 2 5 2 7 2" xfId="18945"/>
    <cellStyle name="Normal 2 5 2 8" xfId="18946"/>
    <cellStyle name="Normal 2 5 20" xfId="18947"/>
    <cellStyle name="Normal 2 5 20 2" xfId="18948"/>
    <cellStyle name="Normal 2 5 20 2 2" xfId="18949"/>
    <cellStyle name="Normal 2 5 20 2 2 2" xfId="18950"/>
    <cellStyle name="Normal 2 5 20 2 2 2 2" xfId="18951"/>
    <cellStyle name="Normal 2 5 20 2 2 3" xfId="18952"/>
    <cellStyle name="Normal 2 5 20 2 3" xfId="18953"/>
    <cellStyle name="Normal 2 5 20 2 3 2" xfId="18954"/>
    <cellStyle name="Normal 2 5 20 2 4" xfId="18955"/>
    <cellStyle name="Normal 2 5 20 3" xfId="18956"/>
    <cellStyle name="Normal 2 5 20 3 2" xfId="18957"/>
    <cellStyle name="Normal 2 5 20 3 2 2" xfId="18958"/>
    <cellStyle name="Normal 2 5 20 3 2 2 2" xfId="18959"/>
    <cellStyle name="Normal 2 5 20 3 2 3" xfId="18960"/>
    <cellStyle name="Normal 2 5 20 3 3" xfId="18961"/>
    <cellStyle name="Normal 2 5 20 3 3 2" xfId="18962"/>
    <cellStyle name="Normal 2 5 20 3 4" xfId="18963"/>
    <cellStyle name="Normal 2 5 20 4" xfId="18964"/>
    <cellStyle name="Normal 2 5 20 4 2" xfId="18965"/>
    <cellStyle name="Normal 2 5 20 4 2 2" xfId="18966"/>
    <cellStyle name="Normal 2 5 20 4 2 2 2" xfId="18967"/>
    <cellStyle name="Normal 2 5 20 4 2 3" xfId="18968"/>
    <cellStyle name="Normal 2 5 20 4 3" xfId="18969"/>
    <cellStyle name="Normal 2 5 20 4 3 2" xfId="18970"/>
    <cellStyle name="Normal 2 5 20 4 4" xfId="18971"/>
    <cellStyle name="Normal 2 5 20 5" xfId="18972"/>
    <cellStyle name="Normal 2 5 20 5 2" xfId="18973"/>
    <cellStyle name="Normal 2 5 20 5 2 2" xfId="18974"/>
    <cellStyle name="Normal 2 5 20 5 3" xfId="18975"/>
    <cellStyle name="Normal 2 5 20 6" xfId="18976"/>
    <cellStyle name="Normal 2 5 20 6 2" xfId="18977"/>
    <cellStyle name="Normal 2 5 20 7" xfId="18978"/>
    <cellStyle name="Normal 2 5 20 7 2" xfId="18979"/>
    <cellStyle name="Normal 2 5 20 8" xfId="18980"/>
    <cellStyle name="Normal 2 5 21" xfId="18981"/>
    <cellStyle name="Normal 2 5 21 2" xfId="18982"/>
    <cellStyle name="Normal 2 5 21 2 2" xfId="18983"/>
    <cellStyle name="Normal 2 5 21 2 2 2" xfId="18984"/>
    <cellStyle name="Normal 2 5 21 2 2 2 2" xfId="18985"/>
    <cellStyle name="Normal 2 5 21 2 2 3" xfId="18986"/>
    <cellStyle name="Normal 2 5 21 2 3" xfId="18987"/>
    <cellStyle name="Normal 2 5 21 2 3 2" xfId="18988"/>
    <cellStyle name="Normal 2 5 21 2 4" xfId="18989"/>
    <cellStyle name="Normal 2 5 21 3" xfId="18990"/>
    <cellStyle name="Normal 2 5 21 3 2" xfId="18991"/>
    <cellStyle name="Normal 2 5 21 3 2 2" xfId="18992"/>
    <cellStyle name="Normal 2 5 21 3 2 2 2" xfId="18993"/>
    <cellStyle name="Normal 2 5 21 3 2 3" xfId="18994"/>
    <cellStyle name="Normal 2 5 21 3 3" xfId="18995"/>
    <cellStyle name="Normal 2 5 21 3 3 2" xfId="18996"/>
    <cellStyle name="Normal 2 5 21 3 4" xfId="18997"/>
    <cellStyle name="Normal 2 5 21 4" xfId="18998"/>
    <cellStyle name="Normal 2 5 21 4 2" xfId="18999"/>
    <cellStyle name="Normal 2 5 21 4 2 2" xfId="19000"/>
    <cellStyle name="Normal 2 5 21 4 2 2 2" xfId="19001"/>
    <cellStyle name="Normal 2 5 21 4 2 3" xfId="19002"/>
    <cellStyle name="Normal 2 5 21 4 3" xfId="19003"/>
    <cellStyle name="Normal 2 5 21 4 3 2" xfId="19004"/>
    <cellStyle name="Normal 2 5 21 4 4" xfId="19005"/>
    <cellStyle name="Normal 2 5 21 5" xfId="19006"/>
    <cellStyle name="Normal 2 5 21 5 2" xfId="19007"/>
    <cellStyle name="Normal 2 5 21 5 2 2" xfId="19008"/>
    <cellStyle name="Normal 2 5 21 5 3" xfId="19009"/>
    <cellStyle name="Normal 2 5 21 6" xfId="19010"/>
    <cellStyle name="Normal 2 5 21 6 2" xfId="19011"/>
    <cellStyle name="Normal 2 5 21 7" xfId="19012"/>
    <cellStyle name="Normal 2 5 21 7 2" xfId="19013"/>
    <cellStyle name="Normal 2 5 21 8" xfId="19014"/>
    <cellStyle name="Normal 2 5 22" xfId="19015"/>
    <cellStyle name="Normal 2 5 22 2" xfId="19016"/>
    <cellStyle name="Normal 2 5 22 2 2" xfId="19017"/>
    <cellStyle name="Normal 2 5 22 2 2 2" xfId="19018"/>
    <cellStyle name="Normal 2 5 22 2 2 2 2" xfId="19019"/>
    <cellStyle name="Normal 2 5 22 2 2 3" xfId="19020"/>
    <cellStyle name="Normal 2 5 22 2 3" xfId="19021"/>
    <cellStyle name="Normal 2 5 22 2 3 2" xfId="19022"/>
    <cellStyle name="Normal 2 5 22 2 4" xfId="19023"/>
    <cellStyle name="Normal 2 5 22 3" xfId="19024"/>
    <cellStyle name="Normal 2 5 22 3 2" xfId="19025"/>
    <cellStyle name="Normal 2 5 22 3 2 2" xfId="19026"/>
    <cellStyle name="Normal 2 5 22 3 2 2 2" xfId="19027"/>
    <cellStyle name="Normal 2 5 22 3 2 3" xfId="19028"/>
    <cellStyle name="Normal 2 5 22 3 3" xfId="19029"/>
    <cellStyle name="Normal 2 5 22 3 3 2" xfId="19030"/>
    <cellStyle name="Normal 2 5 22 3 4" xfId="19031"/>
    <cellStyle name="Normal 2 5 22 4" xfId="19032"/>
    <cellStyle name="Normal 2 5 22 4 2" xfId="19033"/>
    <cellStyle name="Normal 2 5 22 4 2 2" xfId="19034"/>
    <cellStyle name="Normal 2 5 22 4 2 2 2" xfId="19035"/>
    <cellStyle name="Normal 2 5 22 4 2 3" xfId="19036"/>
    <cellStyle name="Normal 2 5 22 4 3" xfId="19037"/>
    <cellStyle name="Normal 2 5 22 4 3 2" xfId="19038"/>
    <cellStyle name="Normal 2 5 22 4 4" xfId="19039"/>
    <cellStyle name="Normal 2 5 22 5" xfId="19040"/>
    <cellStyle name="Normal 2 5 22 5 2" xfId="19041"/>
    <cellStyle name="Normal 2 5 22 5 2 2" xfId="19042"/>
    <cellStyle name="Normal 2 5 22 5 3" xfId="19043"/>
    <cellStyle name="Normal 2 5 22 6" xfId="19044"/>
    <cellStyle name="Normal 2 5 22 6 2" xfId="19045"/>
    <cellStyle name="Normal 2 5 22 7" xfId="19046"/>
    <cellStyle name="Normal 2 5 22 7 2" xfId="19047"/>
    <cellStyle name="Normal 2 5 22 8" xfId="19048"/>
    <cellStyle name="Normal 2 5 23" xfId="19049"/>
    <cellStyle name="Normal 2 5 23 2" xfId="19050"/>
    <cellStyle name="Normal 2 5 23 2 2" xfId="19051"/>
    <cellStyle name="Normal 2 5 23 2 2 2" xfId="19052"/>
    <cellStyle name="Normal 2 5 23 2 2 2 2" xfId="19053"/>
    <cellStyle name="Normal 2 5 23 2 2 3" xfId="19054"/>
    <cellStyle name="Normal 2 5 23 2 3" xfId="19055"/>
    <cellStyle name="Normal 2 5 23 2 3 2" xfId="19056"/>
    <cellStyle name="Normal 2 5 23 2 4" xfId="19057"/>
    <cellStyle name="Normal 2 5 23 3" xfId="19058"/>
    <cellStyle name="Normal 2 5 23 3 2" xfId="19059"/>
    <cellStyle name="Normal 2 5 23 3 2 2" xfId="19060"/>
    <cellStyle name="Normal 2 5 23 3 2 2 2" xfId="19061"/>
    <cellStyle name="Normal 2 5 23 3 2 3" xfId="19062"/>
    <cellStyle name="Normal 2 5 23 3 3" xfId="19063"/>
    <cellStyle name="Normal 2 5 23 3 3 2" xfId="19064"/>
    <cellStyle name="Normal 2 5 23 3 4" xfId="19065"/>
    <cellStyle name="Normal 2 5 23 4" xfId="19066"/>
    <cellStyle name="Normal 2 5 23 4 2" xfId="19067"/>
    <cellStyle name="Normal 2 5 23 4 2 2" xfId="19068"/>
    <cellStyle name="Normal 2 5 23 4 2 2 2" xfId="19069"/>
    <cellStyle name="Normal 2 5 23 4 2 3" xfId="19070"/>
    <cellStyle name="Normal 2 5 23 4 3" xfId="19071"/>
    <cellStyle name="Normal 2 5 23 4 3 2" xfId="19072"/>
    <cellStyle name="Normal 2 5 23 4 4" xfId="19073"/>
    <cellStyle name="Normal 2 5 23 5" xfId="19074"/>
    <cellStyle name="Normal 2 5 23 5 2" xfId="19075"/>
    <cellStyle name="Normal 2 5 23 5 2 2" xfId="19076"/>
    <cellStyle name="Normal 2 5 23 5 3" xfId="19077"/>
    <cellStyle name="Normal 2 5 23 6" xfId="19078"/>
    <cellStyle name="Normal 2 5 23 6 2" xfId="19079"/>
    <cellStyle name="Normal 2 5 23 7" xfId="19080"/>
    <cellStyle name="Normal 2 5 23 7 2" xfId="19081"/>
    <cellStyle name="Normal 2 5 23 8" xfId="19082"/>
    <cellStyle name="Normal 2 5 24" xfId="19083"/>
    <cellStyle name="Normal 2 5 24 2" xfId="19084"/>
    <cellStyle name="Normal 2 5 24 2 2" xfId="19085"/>
    <cellStyle name="Normal 2 5 24 2 2 2" xfId="19086"/>
    <cellStyle name="Normal 2 5 24 2 2 2 2" xfId="19087"/>
    <cellStyle name="Normal 2 5 24 2 2 3" xfId="19088"/>
    <cellStyle name="Normal 2 5 24 2 3" xfId="19089"/>
    <cellStyle name="Normal 2 5 24 2 3 2" xfId="19090"/>
    <cellStyle name="Normal 2 5 24 2 4" xfId="19091"/>
    <cellStyle name="Normal 2 5 24 3" xfId="19092"/>
    <cellStyle name="Normal 2 5 24 3 2" xfId="19093"/>
    <cellStyle name="Normal 2 5 24 3 2 2" xfId="19094"/>
    <cellStyle name="Normal 2 5 24 3 2 2 2" xfId="19095"/>
    <cellStyle name="Normal 2 5 24 3 2 3" xfId="19096"/>
    <cellStyle name="Normal 2 5 24 3 3" xfId="19097"/>
    <cellStyle name="Normal 2 5 24 3 3 2" xfId="19098"/>
    <cellStyle name="Normal 2 5 24 3 4" xfId="19099"/>
    <cellStyle name="Normal 2 5 24 4" xfId="19100"/>
    <cellStyle name="Normal 2 5 24 4 2" xfId="19101"/>
    <cellStyle name="Normal 2 5 24 4 2 2" xfId="19102"/>
    <cellStyle name="Normal 2 5 24 4 2 2 2" xfId="19103"/>
    <cellStyle name="Normal 2 5 24 4 2 3" xfId="19104"/>
    <cellStyle name="Normal 2 5 24 4 3" xfId="19105"/>
    <cellStyle name="Normal 2 5 24 4 3 2" xfId="19106"/>
    <cellStyle name="Normal 2 5 24 4 4" xfId="19107"/>
    <cellStyle name="Normal 2 5 24 5" xfId="19108"/>
    <cellStyle name="Normal 2 5 24 5 2" xfId="19109"/>
    <cellStyle name="Normal 2 5 24 5 2 2" xfId="19110"/>
    <cellStyle name="Normal 2 5 24 5 3" xfId="19111"/>
    <cellStyle name="Normal 2 5 24 6" xfId="19112"/>
    <cellStyle name="Normal 2 5 24 6 2" xfId="19113"/>
    <cellStyle name="Normal 2 5 24 7" xfId="19114"/>
    <cellStyle name="Normal 2 5 24 7 2" xfId="19115"/>
    <cellStyle name="Normal 2 5 24 8" xfId="19116"/>
    <cellStyle name="Normal 2 5 25" xfId="19117"/>
    <cellStyle name="Normal 2 5 25 2" xfId="19118"/>
    <cellStyle name="Normal 2 5 25 2 2" xfId="19119"/>
    <cellStyle name="Normal 2 5 25 2 2 2" xfId="19120"/>
    <cellStyle name="Normal 2 5 25 2 2 2 2" xfId="19121"/>
    <cellStyle name="Normal 2 5 25 2 2 3" xfId="19122"/>
    <cellStyle name="Normal 2 5 25 2 3" xfId="19123"/>
    <cellStyle name="Normal 2 5 25 2 3 2" xfId="19124"/>
    <cellStyle name="Normal 2 5 25 2 4" xfId="19125"/>
    <cellStyle name="Normal 2 5 25 3" xfId="19126"/>
    <cellStyle name="Normal 2 5 25 3 2" xfId="19127"/>
    <cellStyle name="Normal 2 5 25 3 2 2" xfId="19128"/>
    <cellStyle name="Normal 2 5 25 3 2 2 2" xfId="19129"/>
    <cellStyle name="Normal 2 5 25 3 2 3" xfId="19130"/>
    <cellStyle name="Normal 2 5 25 3 3" xfId="19131"/>
    <cellStyle name="Normal 2 5 25 3 3 2" xfId="19132"/>
    <cellStyle name="Normal 2 5 25 3 4" xfId="19133"/>
    <cellStyle name="Normal 2 5 25 4" xfId="19134"/>
    <cellStyle name="Normal 2 5 25 4 2" xfId="19135"/>
    <cellStyle name="Normal 2 5 25 4 2 2" xfId="19136"/>
    <cellStyle name="Normal 2 5 25 4 2 2 2" xfId="19137"/>
    <cellStyle name="Normal 2 5 25 4 2 3" xfId="19138"/>
    <cellStyle name="Normal 2 5 25 4 3" xfId="19139"/>
    <cellStyle name="Normal 2 5 25 4 3 2" xfId="19140"/>
    <cellStyle name="Normal 2 5 25 4 4" xfId="19141"/>
    <cellStyle name="Normal 2 5 25 5" xfId="19142"/>
    <cellStyle name="Normal 2 5 25 5 2" xfId="19143"/>
    <cellStyle name="Normal 2 5 25 5 2 2" xfId="19144"/>
    <cellStyle name="Normal 2 5 25 5 3" xfId="19145"/>
    <cellStyle name="Normal 2 5 25 6" xfId="19146"/>
    <cellStyle name="Normal 2 5 25 6 2" xfId="19147"/>
    <cellStyle name="Normal 2 5 25 7" xfId="19148"/>
    <cellStyle name="Normal 2 5 25 7 2" xfId="19149"/>
    <cellStyle name="Normal 2 5 25 8" xfId="19150"/>
    <cellStyle name="Normal 2 5 26" xfId="19151"/>
    <cellStyle name="Normal 2 5 26 2" xfId="19152"/>
    <cellStyle name="Normal 2 5 26 2 2" xfId="19153"/>
    <cellStyle name="Normal 2 5 26 2 2 2" xfId="19154"/>
    <cellStyle name="Normal 2 5 26 2 2 2 2" xfId="19155"/>
    <cellStyle name="Normal 2 5 26 2 2 3" xfId="19156"/>
    <cellStyle name="Normal 2 5 26 2 3" xfId="19157"/>
    <cellStyle name="Normal 2 5 26 2 3 2" xfId="19158"/>
    <cellStyle name="Normal 2 5 26 2 4" xfId="19159"/>
    <cellStyle name="Normal 2 5 26 3" xfId="19160"/>
    <cellStyle name="Normal 2 5 26 3 2" xfId="19161"/>
    <cellStyle name="Normal 2 5 26 3 2 2" xfId="19162"/>
    <cellStyle name="Normal 2 5 26 3 2 2 2" xfId="19163"/>
    <cellStyle name="Normal 2 5 26 3 2 3" xfId="19164"/>
    <cellStyle name="Normal 2 5 26 3 3" xfId="19165"/>
    <cellStyle name="Normal 2 5 26 3 3 2" xfId="19166"/>
    <cellStyle name="Normal 2 5 26 3 4" xfId="19167"/>
    <cellStyle name="Normal 2 5 26 4" xfId="19168"/>
    <cellStyle name="Normal 2 5 26 4 2" xfId="19169"/>
    <cellStyle name="Normal 2 5 26 4 2 2" xfId="19170"/>
    <cellStyle name="Normal 2 5 26 4 2 2 2" xfId="19171"/>
    <cellStyle name="Normal 2 5 26 4 2 3" xfId="19172"/>
    <cellStyle name="Normal 2 5 26 4 3" xfId="19173"/>
    <cellStyle name="Normal 2 5 26 4 3 2" xfId="19174"/>
    <cellStyle name="Normal 2 5 26 4 4" xfId="19175"/>
    <cellStyle name="Normal 2 5 26 5" xfId="19176"/>
    <cellStyle name="Normal 2 5 26 5 2" xfId="19177"/>
    <cellStyle name="Normal 2 5 26 5 2 2" xfId="19178"/>
    <cellStyle name="Normal 2 5 26 5 3" xfId="19179"/>
    <cellStyle name="Normal 2 5 26 6" xfId="19180"/>
    <cellStyle name="Normal 2 5 26 6 2" xfId="19181"/>
    <cellStyle name="Normal 2 5 26 7" xfId="19182"/>
    <cellStyle name="Normal 2 5 26 7 2" xfId="19183"/>
    <cellStyle name="Normal 2 5 26 8" xfId="19184"/>
    <cellStyle name="Normal 2 5 27" xfId="19185"/>
    <cellStyle name="Normal 2 5 27 2" xfId="19186"/>
    <cellStyle name="Normal 2 5 27 2 2" xfId="19187"/>
    <cellStyle name="Normal 2 5 27 2 2 2" xfId="19188"/>
    <cellStyle name="Normal 2 5 27 2 2 2 2" xfId="19189"/>
    <cellStyle name="Normal 2 5 27 2 2 3" xfId="19190"/>
    <cellStyle name="Normal 2 5 27 2 3" xfId="19191"/>
    <cellStyle name="Normal 2 5 27 2 3 2" xfId="19192"/>
    <cellStyle name="Normal 2 5 27 2 4" xfId="19193"/>
    <cellStyle name="Normal 2 5 27 3" xfId="19194"/>
    <cellStyle name="Normal 2 5 27 3 2" xfId="19195"/>
    <cellStyle name="Normal 2 5 27 3 2 2" xfId="19196"/>
    <cellStyle name="Normal 2 5 27 3 2 2 2" xfId="19197"/>
    <cellStyle name="Normal 2 5 27 3 2 3" xfId="19198"/>
    <cellStyle name="Normal 2 5 27 3 3" xfId="19199"/>
    <cellStyle name="Normal 2 5 27 3 3 2" xfId="19200"/>
    <cellStyle name="Normal 2 5 27 3 4" xfId="19201"/>
    <cellStyle name="Normal 2 5 27 4" xfId="19202"/>
    <cellStyle name="Normal 2 5 27 4 2" xfId="19203"/>
    <cellStyle name="Normal 2 5 27 4 2 2" xfId="19204"/>
    <cellStyle name="Normal 2 5 27 4 2 2 2" xfId="19205"/>
    <cellStyle name="Normal 2 5 27 4 2 3" xfId="19206"/>
    <cellStyle name="Normal 2 5 27 4 3" xfId="19207"/>
    <cellStyle name="Normal 2 5 27 4 3 2" xfId="19208"/>
    <cellStyle name="Normal 2 5 27 4 4" xfId="19209"/>
    <cellStyle name="Normal 2 5 27 5" xfId="19210"/>
    <cellStyle name="Normal 2 5 27 5 2" xfId="19211"/>
    <cellStyle name="Normal 2 5 27 5 2 2" xfId="19212"/>
    <cellStyle name="Normal 2 5 27 5 3" xfId="19213"/>
    <cellStyle name="Normal 2 5 27 6" xfId="19214"/>
    <cellStyle name="Normal 2 5 27 6 2" xfId="19215"/>
    <cellStyle name="Normal 2 5 27 7" xfId="19216"/>
    <cellStyle name="Normal 2 5 27 7 2" xfId="19217"/>
    <cellStyle name="Normal 2 5 27 8" xfId="19218"/>
    <cellStyle name="Normal 2 5 28" xfId="19219"/>
    <cellStyle name="Normal 2 5 28 2" xfId="19220"/>
    <cellStyle name="Normal 2 5 28 2 2" xfId="19221"/>
    <cellStyle name="Normal 2 5 28 2 2 2" xfId="19222"/>
    <cellStyle name="Normal 2 5 28 2 2 2 2" xfId="19223"/>
    <cellStyle name="Normal 2 5 28 2 2 3" xfId="19224"/>
    <cellStyle name="Normal 2 5 28 2 3" xfId="19225"/>
    <cellStyle name="Normal 2 5 28 2 3 2" xfId="19226"/>
    <cellStyle name="Normal 2 5 28 2 4" xfId="19227"/>
    <cellStyle name="Normal 2 5 28 3" xfId="19228"/>
    <cellStyle name="Normal 2 5 28 3 2" xfId="19229"/>
    <cellStyle name="Normal 2 5 28 3 2 2" xfId="19230"/>
    <cellStyle name="Normal 2 5 28 3 2 2 2" xfId="19231"/>
    <cellStyle name="Normal 2 5 28 3 2 3" xfId="19232"/>
    <cellStyle name="Normal 2 5 28 3 3" xfId="19233"/>
    <cellStyle name="Normal 2 5 28 3 3 2" xfId="19234"/>
    <cellStyle name="Normal 2 5 28 3 4" xfId="19235"/>
    <cellStyle name="Normal 2 5 28 4" xfId="19236"/>
    <cellStyle name="Normal 2 5 28 4 2" xfId="19237"/>
    <cellStyle name="Normal 2 5 28 4 2 2" xfId="19238"/>
    <cellStyle name="Normal 2 5 28 4 2 2 2" xfId="19239"/>
    <cellStyle name="Normal 2 5 28 4 2 3" xfId="19240"/>
    <cellStyle name="Normal 2 5 28 4 3" xfId="19241"/>
    <cellStyle name="Normal 2 5 28 4 3 2" xfId="19242"/>
    <cellStyle name="Normal 2 5 28 4 4" xfId="19243"/>
    <cellStyle name="Normal 2 5 28 5" xfId="19244"/>
    <cellStyle name="Normal 2 5 28 5 2" xfId="19245"/>
    <cellStyle name="Normal 2 5 28 5 2 2" xfId="19246"/>
    <cellStyle name="Normal 2 5 28 5 3" xfId="19247"/>
    <cellStyle name="Normal 2 5 28 6" xfId="19248"/>
    <cellStyle name="Normal 2 5 28 6 2" xfId="19249"/>
    <cellStyle name="Normal 2 5 28 7" xfId="19250"/>
    <cellStyle name="Normal 2 5 28 7 2" xfId="19251"/>
    <cellStyle name="Normal 2 5 28 8" xfId="19252"/>
    <cellStyle name="Normal 2 5 29" xfId="19253"/>
    <cellStyle name="Normal 2 5 29 2" xfId="19254"/>
    <cellStyle name="Normal 2 5 29 2 2" xfId="19255"/>
    <cellStyle name="Normal 2 5 29 2 2 2" xfId="19256"/>
    <cellStyle name="Normal 2 5 29 2 2 2 2" xfId="19257"/>
    <cellStyle name="Normal 2 5 29 2 2 3" xfId="19258"/>
    <cellStyle name="Normal 2 5 29 2 3" xfId="19259"/>
    <cellStyle name="Normal 2 5 29 2 3 2" xfId="19260"/>
    <cellStyle name="Normal 2 5 29 2 4" xfId="19261"/>
    <cellStyle name="Normal 2 5 29 3" xfId="19262"/>
    <cellStyle name="Normal 2 5 29 3 2" xfId="19263"/>
    <cellStyle name="Normal 2 5 29 3 2 2" xfId="19264"/>
    <cellStyle name="Normal 2 5 29 3 2 2 2" xfId="19265"/>
    <cellStyle name="Normal 2 5 29 3 2 3" xfId="19266"/>
    <cellStyle name="Normal 2 5 29 3 3" xfId="19267"/>
    <cellStyle name="Normal 2 5 29 3 3 2" xfId="19268"/>
    <cellStyle name="Normal 2 5 29 3 4" xfId="19269"/>
    <cellStyle name="Normal 2 5 29 4" xfId="19270"/>
    <cellStyle name="Normal 2 5 29 4 2" xfId="19271"/>
    <cellStyle name="Normal 2 5 29 4 2 2" xfId="19272"/>
    <cellStyle name="Normal 2 5 29 4 2 2 2" xfId="19273"/>
    <cellStyle name="Normal 2 5 29 4 2 3" xfId="19274"/>
    <cellStyle name="Normal 2 5 29 4 3" xfId="19275"/>
    <cellStyle name="Normal 2 5 29 4 3 2" xfId="19276"/>
    <cellStyle name="Normal 2 5 29 4 4" xfId="19277"/>
    <cellStyle name="Normal 2 5 29 5" xfId="19278"/>
    <cellStyle name="Normal 2 5 29 5 2" xfId="19279"/>
    <cellStyle name="Normal 2 5 29 5 2 2" xfId="19280"/>
    <cellStyle name="Normal 2 5 29 5 3" xfId="19281"/>
    <cellStyle name="Normal 2 5 29 6" xfId="19282"/>
    <cellStyle name="Normal 2 5 29 6 2" xfId="19283"/>
    <cellStyle name="Normal 2 5 29 7" xfId="19284"/>
    <cellStyle name="Normal 2 5 29 7 2" xfId="19285"/>
    <cellStyle name="Normal 2 5 29 8" xfId="19286"/>
    <cellStyle name="Normal 2 5 3" xfId="19287"/>
    <cellStyle name="Normal 2 5 3 2" xfId="19288"/>
    <cellStyle name="Normal 2 5 3 2 2" xfId="19289"/>
    <cellStyle name="Normal 2 5 3 2 2 2" xfId="19290"/>
    <cellStyle name="Normal 2 5 3 2 2 2 2" xfId="19291"/>
    <cellStyle name="Normal 2 5 3 2 2 3" xfId="19292"/>
    <cellStyle name="Normal 2 5 3 2 3" xfId="19293"/>
    <cellStyle name="Normal 2 5 3 2 3 2" xfId="19294"/>
    <cellStyle name="Normal 2 5 3 2 4" xfId="19295"/>
    <cellStyle name="Normal 2 5 3 3" xfId="19296"/>
    <cellStyle name="Normal 2 5 3 3 2" xfId="19297"/>
    <cellStyle name="Normal 2 5 3 3 2 2" xfId="19298"/>
    <cellStyle name="Normal 2 5 3 3 2 2 2" xfId="19299"/>
    <cellStyle name="Normal 2 5 3 3 2 3" xfId="19300"/>
    <cellStyle name="Normal 2 5 3 3 3" xfId="19301"/>
    <cellStyle name="Normal 2 5 3 3 3 2" xfId="19302"/>
    <cellStyle name="Normal 2 5 3 3 4" xfId="19303"/>
    <cellStyle name="Normal 2 5 3 4" xfId="19304"/>
    <cellStyle name="Normal 2 5 3 4 2" xfId="19305"/>
    <cellStyle name="Normal 2 5 3 4 2 2" xfId="19306"/>
    <cellStyle name="Normal 2 5 3 4 2 2 2" xfId="19307"/>
    <cellStyle name="Normal 2 5 3 4 2 3" xfId="19308"/>
    <cellStyle name="Normal 2 5 3 4 3" xfId="19309"/>
    <cellStyle name="Normal 2 5 3 4 3 2" xfId="19310"/>
    <cellStyle name="Normal 2 5 3 4 4" xfId="19311"/>
    <cellStyle name="Normal 2 5 3 5" xfId="19312"/>
    <cellStyle name="Normal 2 5 3 5 2" xfId="19313"/>
    <cellStyle name="Normal 2 5 3 5 2 2" xfId="19314"/>
    <cellStyle name="Normal 2 5 3 5 3" xfId="19315"/>
    <cellStyle name="Normal 2 5 3 6" xfId="19316"/>
    <cellStyle name="Normal 2 5 3 6 2" xfId="19317"/>
    <cellStyle name="Normal 2 5 3 7" xfId="19318"/>
    <cellStyle name="Normal 2 5 3 7 2" xfId="19319"/>
    <cellStyle name="Normal 2 5 3 8" xfId="19320"/>
    <cellStyle name="Normal 2 5 30" xfId="19321"/>
    <cellStyle name="Normal 2 5 30 2" xfId="19322"/>
    <cellStyle name="Normal 2 5 30 2 2" xfId="19323"/>
    <cellStyle name="Normal 2 5 30 2 2 2" xfId="19324"/>
    <cellStyle name="Normal 2 5 30 2 3" xfId="19325"/>
    <cellStyle name="Normal 2 5 30 3" xfId="19326"/>
    <cellStyle name="Normal 2 5 30 3 2" xfId="19327"/>
    <cellStyle name="Normal 2 5 30 4" xfId="19328"/>
    <cellStyle name="Normal 2 5 31" xfId="19329"/>
    <cellStyle name="Normal 2 5 31 2" xfId="19330"/>
    <cellStyle name="Normal 2 5 31 2 2" xfId="19331"/>
    <cellStyle name="Normal 2 5 31 2 2 2" xfId="19332"/>
    <cellStyle name="Normal 2 5 31 2 3" xfId="19333"/>
    <cellStyle name="Normal 2 5 31 3" xfId="19334"/>
    <cellStyle name="Normal 2 5 31 3 2" xfId="19335"/>
    <cellStyle name="Normal 2 5 31 4" xfId="19336"/>
    <cellStyle name="Normal 2 5 32" xfId="19337"/>
    <cellStyle name="Normal 2 5 32 2" xfId="19338"/>
    <cellStyle name="Normal 2 5 32 2 2" xfId="19339"/>
    <cellStyle name="Normal 2 5 32 2 2 2" xfId="19340"/>
    <cellStyle name="Normal 2 5 32 2 3" xfId="19341"/>
    <cellStyle name="Normal 2 5 32 3" xfId="19342"/>
    <cellStyle name="Normal 2 5 32 3 2" xfId="19343"/>
    <cellStyle name="Normal 2 5 32 4" xfId="19344"/>
    <cellStyle name="Normal 2 5 33" xfId="19345"/>
    <cellStyle name="Normal 2 5 33 2" xfId="19346"/>
    <cellStyle name="Normal 2 5 33 2 2" xfId="19347"/>
    <cellStyle name="Normal 2 5 33 3" xfId="19348"/>
    <cellStyle name="Normal 2 5 34" xfId="19349"/>
    <cellStyle name="Normal 2 5 34 2" xfId="19350"/>
    <cellStyle name="Normal 2 5 35" xfId="19351"/>
    <cellStyle name="Normal 2 5 35 2" xfId="19352"/>
    <cellStyle name="Normal 2 5 36" xfId="19353"/>
    <cellStyle name="Normal 2 5 4" xfId="19354"/>
    <cellStyle name="Normal 2 5 4 2" xfId="19355"/>
    <cellStyle name="Normal 2 5 4 2 2" xfId="19356"/>
    <cellStyle name="Normal 2 5 4 2 2 2" xfId="19357"/>
    <cellStyle name="Normal 2 5 4 2 2 2 2" xfId="19358"/>
    <cellStyle name="Normal 2 5 4 2 2 3" xfId="19359"/>
    <cellStyle name="Normal 2 5 4 2 3" xfId="19360"/>
    <cellStyle name="Normal 2 5 4 2 3 2" xfId="19361"/>
    <cellStyle name="Normal 2 5 4 2 4" xfId="19362"/>
    <cellStyle name="Normal 2 5 4 3" xfId="19363"/>
    <cellStyle name="Normal 2 5 4 3 2" xfId="19364"/>
    <cellStyle name="Normal 2 5 4 3 2 2" xfId="19365"/>
    <cellStyle name="Normal 2 5 4 3 2 2 2" xfId="19366"/>
    <cellStyle name="Normal 2 5 4 3 2 3" xfId="19367"/>
    <cellStyle name="Normal 2 5 4 3 3" xfId="19368"/>
    <cellStyle name="Normal 2 5 4 3 3 2" xfId="19369"/>
    <cellStyle name="Normal 2 5 4 3 4" xfId="19370"/>
    <cellStyle name="Normal 2 5 4 4" xfId="19371"/>
    <cellStyle name="Normal 2 5 4 4 2" xfId="19372"/>
    <cellStyle name="Normal 2 5 4 4 2 2" xfId="19373"/>
    <cellStyle name="Normal 2 5 4 4 2 2 2" xfId="19374"/>
    <cellStyle name="Normal 2 5 4 4 2 3" xfId="19375"/>
    <cellStyle name="Normal 2 5 4 4 3" xfId="19376"/>
    <cellStyle name="Normal 2 5 4 4 3 2" xfId="19377"/>
    <cellStyle name="Normal 2 5 4 4 4" xfId="19378"/>
    <cellStyle name="Normal 2 5 4 5" xfId="19379"/>
    <cellStyle name="Normal 2 5 4 5 2" xfId="19380"/>
    <cellStyle name="Normal 2 5 4 5 2 2" xfId="19381"/>
    <cellStyle name="Normal 2 5 4 5 3" xfId="19382"/>
    <cellStyle name="Normal 2 5 4 6" xfId="19383"/>
    <cellStyle name="Normal 2 5 4 6 2" xfId="19384"/>
    <cellStyle name="Normal 2 5 4 7" xfId="19385"/>
    <cellStyle name="Normal 2 5 4 7 2" xfId="19386"/>
    <cellStyle name="Normal 2 5 4 8" xfId="19387"/>
    <cellStyle name="Normal 2 5 5" xfId="19388"/>
    <cellStyle name="Normal 2 5 5 2" xfId="19389"/>
    <cellStyle name="Normal 2 5 5 2 2" xfId="19390"/>
    <cellStyle name="Normal 2 5 5 2 2 2" xfId="19391"/>
    <cellStyle name="Normal 2 5 5 2 2 2 2" xfId="19392"/>
    <cellStyle name="Normal 2 5 5 2 2 3" xfId="19393"/>
    <cellStyle name="Normal 2 5 5 2 3" xfId="19394"/>
    <cellStyle name="Normal 2 5 5 2 3 2" xfId="19395"/>
    <cellStyle name="Normal 2 5 5 2 4" xfId="19396"/>
    <cellStyle name="Normal 2 5 5 3" xfId="19397"/>
    <cellStyle name="Normal 2 5 5 3 2" xfId="19398"/>
    <cellStyle name="Normal 2 5 5 3 2 2" xfId="19399"/>
    <cellStyle name="Normal 2 5 5 3 2 2 2" xfId="19400"/>
    <cellStyle name="Normal 2 5 5 3 2 3" xfId="19401"/>
    <cellStyle name="Normal 2 5 5 3 3" xfId="19402"/>
    <cellStyle name="Normal 2 5 5 3 3 2" xfId="19403"/>
    <cellStyle name="Normal 2 5 5 3 4" xfId="19404"/>
    <cellStyle name="Normal 2 5 5 4" xfId="19405"/>
    <cellStyle name="Normal 2 5 5 4 2" xfId="19406"/>
    <cellStyle name="Normal 2 5 5 4 2 2" xfId="19407"/>
    <cellStyle name="Normal 2 5 5 4 2 2 2" xfId="19408"/>
    <cellStyle name="Normal 2 5 5 4 2 3" xfId="19409"/>
    <cellStyle name="Normal 2 5 5 4 3" xfId="19410"/>
    <cellStyle name="Normal 2 5 5 4 3 2" xfId="19411"/>
    <cellStyle name="Normal 2 5 5 4 4" xfId="19412"/>
    <cellStyle name="Normal 2 5 5 5" xfId="19413"/>
    <cellStyle name="Normal 2 5 5 5 2" xfId="19414"/>
    <cellStyle name="Normal 2 5 5 5 2 2" xfId="19415"/>
    <cellStyle name="Normal 2 5 5 5 3" xfId="19416"/>
    <cellStyle name="Normal 2 5 5 6" xfId="19417"/>
    <cellStyle name="Normal 2 5 5 6 2" xfId="19418"/>
    <cellStyle name="Normal 2 5 5 7" xfId="19419"/>
    <cellStyle name="Normal 2 5 5 7 2" xfId="19420"/>
    <cellStyle name="Normal 2 5 5 8" xfId="19421"/>
    <cellStyle name="Normal 2 5 6" xfId="19422"/>
    <cellStyle name="Normal 2 5 6 2" xfId="19423"/>
    <cellStyle name="Normal 2 5 6 2 2" xfId="19424"/>
    <cellStyle name="Normal 2 5 6 2 2 2" xfId="19425"/>
    <cellStyle name="Normal 2 5 6 2 2 2 2" xfId="19426"/>
    <cellStyle name="Normal 2 5 6 2 2 3" xfId="19427"/>
    <cellStyle name="Normal 2 5 6 2 3" xfId="19428"/>
    <cellStyle name="Normal 2 5 6 2 3 2" xfId="19429"/>
    <cellStyle name="Normal 2 5 6 2 4" xfId="19430"/>
    <cellStyle name="Normal 2 5 6 3" xfId="19431"/>
    <cellStyle name="Normal 2 5 6 3 2" xfId="19432"/>
    <cellStyle name="Normal 2 5 6 3 2 2" xfId="19433"/>
    <cellStyle name="Normal 2 5 6 3 2 2 2" xfId="19434"/>
    <cellStyle name="Normal 2 5 6 3 2 3" xfId="19435"/>
    <cellStyle name="Normal 2 5 6 3 3" xfId="19436"/>
    <cellStyle name="Normal 2 5 6 3 3 2" xfId="19437"/>
    <cellStyle name="Normal 2 5 6 3 4" xfId="19438"/>
    <cellStyle name="Normal 2 5 6 4" xfId="19439"/>
    <cellStyle name="Normal 2 5 6 4 2" xfId="19440"/>
    <cellStyle name="Normal 2 5 6 4 2 2" xfId="19441"/>
    <cellStyle name="Normal 2 5 6 4 2 2 2" xfId="19442"/>
    <cellStyle name="Normal 2 5 6 4 2 3" xfId="19443"/>
    <cellStyle name="Normal 2 5 6 4 3" xfId="19444"/>
    <cellStyle name="Normal 2 5 6 4 3 2" xfId="19445"/>
    <cellStyle name="Normal 2 5 6 4 4" xfId="19446"/>
    <cellStyle name="Normal 2 5 6 5" xfId="19447"/>
    <cellStyle name="Normal 2 5 6 5 2" xfId="19448"/>
    <cellStyle name="Normal 2 5 6 5 2 2" xfId="19449"/>
    <cellStyle name="Normal 2 5 6 5 3" xfId="19450"/>
    <cellStyle name="Normal 2 5 6 6" xfId="19451"/>
    <cellStyle name="Normal 2 5 6 6 2" xfId="19452"/>
    <cellStyle name="Normal 2 5 6 7" xfId="19453"/>
    <cellStyle name="Normal 2 5 6 7 2" xfId="19454"/>
    <cellStyle name="Normal 2 5 6 8" xfId="19455"/>
    <cellStyle name="Normal 2 5 7" xfId="19456"/>
    <cellStyle name="Normal 2 5 7 2" xfId="19457"/>
    <cellStyle name="Normal 2 5 7 2 2" xfId="19458"/>
    <cellStyle name="Normal 2 5 7 2 2 2" xfId="19459"/>
    <cellStyle name="Normal 2 5 7 2 2 2 2" xfId="19460"/>
    <cellStyle name="Normal 2 5 7 2 2 3" xfId="19461"/>
    <cellStyle name="Normal 2 5 7 2 3" xfId="19462"/>
    <cellStyle name="Normal 2 5 7 2 3 2" xfId="19463"/>
    <cellStyle name="Normal 2 5 7 2 4" xfId="19464"/>
    <cellStyle name="Normal 2 5 7 3" xfId="19465"/>
    <cellStyle name="Normal 2 5 7 3 2" xfId="19466"/>
    <cellStyle name="Normal 2 5 7 3 2 2" xfId="19467"/>
    <cellStyle name="Normal 2 5 7 3 2 2 2" xfId="19468"/>
    <cellStyle name="Normal 2 5 7 3 2 3" xfId="19469"/>
    <cellStyle name="Normal 2 5 7 3 3" xfId="19470"/>
    <cellStyle name="Normal 2 5 7 3 3 2" xfId="19471"/>
    <cellStyle name="Normal 2 5 7 3 4" xfId="19472"/>
    <cellStyle name="Normal 2 5 7 4" xfId="19473"/>
    <cellStyle name="Normal 2 5 7 4 2" xfId="19474"/>
    <cellStyle name="Normal 2 5 7 4 2 2" xfId="19475"/>
    <cellStyle name="Normal 2 5 7 4 2 2 2" xfId="19476"/>
    <cellStyle name="Normal 2 5 7 4 2 3" xfId="19477"/>
    <cellStyle name="Normal 2 5 7 4 3" xfId="19478"/>
    <cellStyle name="Normal 2 5 7 4 3 2" xfId="19479"/>
    <cellStyle name="Normal 2 5 7 4 4" xfId="19480"/>
    <cellStyle name="Normal 2 5 7 5" xfId="19481"/>
    <cellStyle name="Normal 2 5 7 5 2" xfId="19482"/>
    <cellStyle name="Normal 2 5 7 5 2 2" xfId="19483"/>
    <cellStyle name="Normal 2 5 7 5 3" xfId="19484"/>
    <cellStyle name="Normal 2 5 7 6" xfId="19485"/>
    <cellStyle name="Normal 2 5 7 6 2" xfId="19486"/>
    <cellStyle name="Normal 2 5 7 7" xfId="19487"/>
    <cellStyle name="Normal 2 5 7 7 2" xfId="19488"/>
    <cellStyle name="Normal 2 5 7 8" xfId="19489"/>
    <cellStyle name="Normal 2 5 8" xfId="19490"/>
    <cellStyle name="Normal 2 5 8 2" xfId="19491"/>
    <cellStyle name="Normal 2 5 8 2 2" xfId="19492"/>
    <cellStyle name="Normal 2 5 8 2 2 2" xfId="19493"/>
    <cellStyle name="Normal 2 5 8 2 2 2 2" xfId="19494"/>
    <cellStyle name="Normal 2 5 8 2 2 3" xfId="19495"/>
    <cellStyle name="Normal 2 5 8 2 3" xfId="19496"/>
    <cellStyle name="Normal 2 5 8 2 3 2" xfId="19497"/>
    <cellStyle name="Normal 2 5 8 2 4" xfId="19498"/>
    <cellStyle name="Normal 2 5 8 3" xfId="19499"/>
    <cellStyle name="Normal 2 5 8 3 2" xfId="19500"/>
    <cellStyle name="Normal 2 5 8 3 2 2" xfId="19501"/>
    <cellStyle name="Normal 2 5 8 3 2 2 2" xfId="19502"/>
    <cellStyle name="Normal 2 5 8 3 2 3" xfId="19503"/>
    <cellStyle name="Normal 2 5 8 3 3" xfId="19504"/>
    <cellStyle name="Normal 2 5 8 3 3 2" xfId="19505"/>
    <cellStyle name="Normal 2 5 8 3 4" xfId="19506"/>
    <cellStyle name="Normal 2 5 8 4" xfId="19507"/>
    <cellStyle name="Normal 2 5 8 4 2" xfId="19508"/>
    <cellStyle name="Normal 2 5 8 4 2 2" xfId="19509"/>
    <cellStyle name="Normal 2 5 8 4 2 2 2" xfId="19510"/>
    <cellStyle name="Normal 2 5 8 4 2 3" xfId="19511"/>
    <cellStyle name="Normal 2 5 8 4 3" xfId="19512"/>
    <cellStyle name="Normal 2 5 8 4 3 2" xfId="19513"/>
    <cellStyle name="Normal 2 5 8 4 4" xfId="19514"/>
    <cellStyle name="Normal 2 5 8 5" xfId="19515"/>
    <cellStyle name="Normal 2 5 8 5 2" xfId="19516"/>
    <cellStyle name="Normal 2 5 8 5 2 2" xfId="19517"/>
    <cellStyle name="Normal 2 5 8 5 3" xfId="19518"/>
    <cellStyle name="Normal 2 5 8 6" xfId="19519"/>
    <cellStyle name="Normal 2 5 8 6 2" xfId="19520"/>
    <cellStyle name="Normal 2 5 8 7" xfId="19521"/>
    <cellStyle name="Normal 2 5 8 7 2" xfId="19522"/>
    <cellStyle name="Normal 2 5 8 8" xfId="19523"/>
    <cellStyle name="Normal 2 5 9" xfId="19524"/>
    <cellStyle name="Normal 2 5 9 2" xfId="19525"/>
    <cellStyle name="Normal 2 5 9 2 2" xfId="19526"/>
    <cellStyle name="Normal 2 5 9 2 2 2" xfId="19527"/>
    <cellStyle name="Normal 2 5 9 2 2 2 2" xfId="19528"/>
    <cellStyle name="Normal 2 5 9 2 2 3" xfId="19529"/>
    <cellStyle name="Normal 2 5 9 2 3" xfId="19530"/>
    <cellStyle name="Normal 2 5 9 2 3 2" xfId="19531"/>
    <cellStyle name="Normal 2 5 9 2 4" xfId="19532"/>
    <cellStyle name="Normal 2 5 9 3" xfId="19533"/>
    <cellStyle name="Normal 2 5 9 3 2" xfId="19534"/>
    <cellStyle name="Normal 2 5 9 3 2 2" xfId="19535"/>
    <cellStyle name="Normal 2 5 9 3 2 2 2" xfId="19536"/>
    <cellStyle name="Normal 2 5 9 3 2 3" xfId="19537"/>
    <cellStyle name="Normal 2 5 9 3 3" xfId="19538"/>
    <cellStyle name="Normal 2 5 9 3 3 2" xfId="19539"/>
    <cellStyle name="Normal 2 5 9 3 4" xfId="19540"/>
    <cellStyle name="Normal 2 5 9 4" xfId="19541"/>
    <cellStyle name="Normal 2 5 9 4 2" xfId="19542"/>
    <cellStyle name="Normal 2 5 9 4 2 2" xfId="19543"/>
    <cellStyle name="Normal 2 5 9 4 2 2 2" xfId="19544"/>
    <cellStyle name="Normal 2 5 9 4 2 3" xfId="19545"/>
    <cellStyle name="Normal 2 5 9 4 3" xfId="19546"/>
    <cellStyle name="Normal 2 5 9 4 3 2" xfId="19547"/>
    <cellStyle name="Normal 2 5 9 4 4" xfId="19548"/>
    <cellStyle name="Normal 2 5 9 5" xfId="19549"/>
    <cellStyle name="Normal 2 5 9 5 2" xfId="19550"/>
    <cellStyle name="Normal 2 5 9 5 2 2" xfId="19551"/>
    <cellStyle name="Normal 2 5 9 5 3" xfId="19552"/>
    <cellStyle name="Normal 2 5 9 6" xfId="19553"/>
    <cellStyle name="Normal 2 5 9 6 2" xfId="19554"/>
    <cellStyle name="Normal 2 5 9 7" xfId="19555"/>
    <cellStyle name="Normal 2 5 9 7 2" xfId="19556"/>
    <cellStyle name="Normal 2 5 9 8" xfId="19557"/>
    <cellStyle name="Normal 2 6" xfId="19558"/>
    <cellStyle name="Normal 2 6 10" xfId="19559"/>
    <cellStyle name="Normal 2 6 10 2" xfId="19560"/>
    <cellStyle name="Normal 2 6 10 2 2" xfId="19561"/>
    <cellStyle name="Normal 2 6 10 2 2 2" xfId="19562"/>
    <cellStyle name="Normal 2 6 10 2 2 2 2" xfId="19563"/>
    <cellStyle name="Normal 2 6 10 2 2 3" xfId="19564"/>
    <cellStyle name="Normal 2 6 10 2 3" xfId="19565"/>
    <cellStyle name="Normal 2 6 10 2 3 2" xfId="19566"/>
    <cellStyle name="Normal 2 6 10 2 4" xfId="19567"/>
    <cellStyle name="Normal 2 6 10 3" xfId="19568"/>
    <cellStyle name="Normal 2 6 10 3 2" xfId="19569"/>
    <cellStyle name="Normal 2 6 10 3 2 2" xfId="19570"/>
    <cellStyle name="Normal 2 6 10 3 2 2 2" xfId="19571"/>
    <cellStyle name="Normal 2 6 10 3 2 3" xfId="19572"/>
    <cellStyle name="Normal 2 6 10 3 3" xfId="19573"/>
    <cellStyle name="Normal 2 6 10 3 3 2" xfId="19574"/>
    <cellStyle name="Normal 2 6 10 3 4" xfId="19575"/>
    <cellStyle name="Normal 2 6 10 4" xfId="19576"/>
    <cellStyle name="Normal 2 6 10 4 2" xfId="19577"/>
    <cellStyle name="Normal 2 6 10 4 2 2" xfId="19578"/>
    <cellStyle name="Normal 2 6 10 4 2 2 2" xfId="19579"/>
    <cellStyle name="Normal 2 6 10 4 2 3" xfId="19580"/>
    <cellStyle name="Normal 2 6 10 4 3" xfId="19581"/>
    <cellStyle name="Normal 2 6 10 4 3 2" xfId="19582"/>
    <cellStyle name="Normal 2 6 10 4 4" xfId="19583"/>
    <cellStyle name="Normal 2 6 10 5" xfId="19584"/>
    <cellStyle name="Normal 2 6 10 5 2" xfId="19585"/>
    <cellStyle name="Normal 2 6 10 5 2 2" xfId="19586"/>
    <cellStyle name="Normal 2 6 10 5 3" xfId="19587"/>
    <cellStyle name="Normal 2 6 10 6" xfId="19588"/>
    <cellStyle name="Normal 2 6 10 6 2" xfId="19589"/>
    <cellStyle name="Normal 2 6 10 7" xfId="19590"/>
    <cellStyle name="Normal 2 6 10 7 2" xfId="19591"/>
    <cellStyle name="Normal 2 6 10 8" xfId="19592"/>
    <cellStyle name="Normal 2 6 11" xfId="19593"/>
    <cellStyle name="Normal 2 6 11 2" xfId="19594"/>
    <cellStyle name="Normal 2 6 11 2 2" xfId="19595"/>
    <cellStyle name="Normal 2 6 11 2 2 2" xfId="19596"/>
    <cellStyle name="Normal 2 6 11 2 2 2 2" xfId="19597"/>
    <cellStyle name="Normal 2 6 11 2 2 3" xfId="19598"/>
    <cellStyle name="Normal 2 6 11 2 3" xfId="19599"/>
    <cellStyle name="Normal 2 6 11 2 3 2" xfId="19600"/>
    <cellStyle name="Normal 2 6 11 2 4" xfId="19601"/>
    <cellStyle name="Normal 2 6 11 3" xfId="19602"/>
    <cellStyle name="Normal 2 6 11 3 2" xfId="19603"/>
    <cellStyle name="Normal 2 6 11 3 2 2" xfId="19604"/>
    <cellStyle name="Normal 2 6 11 3 2 2 2" xfId="19605"/>
    <cellStyle name="Normal 2 6 11 3 2 3" xfId="19606"/>
    <cellStyle name="Normal 2 6 11 3 3" xfId="19607"/>
    <cellStyle name="Normal 2 6 11 3 3 2" xfId="19608"/>
    <cellStyle name="Normal 2 6 11 3 4" xfId="19609"/>
    <cellStyle name="Normal 2 6 11 4" xfId="19610"/>
    <cellStyle name="Normal 2 6 11 4 2" xfId="19611"/>
    <cellStyle name="Normal 2 6 11 4 2 2" xfId="19612"/>
    <cellStyle name="Normal 2 6 11 4 2 2 2" xfId="19613"/>
    <cellStyle name="Normal 2 6 11 4 2 3" xfId="19614"/>
    <cellStyle name="Normal 2 6 11 4 3" xfId="19615"/>
    <cellStyle name="Normal 2 6 11 4 3 2" xfId="19616"/>
    <cellStyle name="Normal 2 6 11 4 4" xfId="19617"/>
    <cellStyle name="Normal 2 6 11 5" xfId="19618"/>
    <cellStyle name="Normal 2 6 11 5 2" xfId="19619"/>
    <cellStyle name="Normal 2 6 11 5 2 2" xfId="19620"/>
    <cellStyle name="Normal 2 6 11 5 3" xfId="19621"/>
    <cellStyle name="Normal 2 6 11 6" xfId="19622"/>
    <cellStyle name="Normal 2 6 11 6 2" xfId="19623"/>
    <cellStyle name="Normal 2 6 11 7" xfId="19624"/>
    <cellStyle name="Normal 2 6 11 7 2" xfId="19625"/>
    <cellStyle name="Normal 2 6 11 8" xfId="19626"/>
    <cellStyle name="Normal 2 6 12" xfId="19627"/>
    <cellStyle name="Normal 2 6 12 2" xfId="19628"/>
    <cellStyle name="Normal 2 6 12 2 2" xfId="19629"/>
    <cellStyle name="Normal 2 6 12 2 2 2" xfId="19630"/>
    <cellStyle name="Normal 2 6 12 2 2 2 2" xfId="19631"/>
    <cellStyle name="Normal 2 6 12 2 2 3" xfId="19632"/>
    <cellStyle name="Normal 2 6 12 2 3" xfId="19633"/>
    <cellStyle name="Normal 2 6 12 2 3 2" xfId="19634"/>
    <cellStyle name="Normal 2 6 12 2 4" xfId="19635"/>
    <cellStyle name="Normal 2 6 12 3" xfId="19636"/>
    <cellStyle name="Normal 2 6 12 3 2" xfId="19637"/>
    <cellStyle name="Normal 2 6 12 3 2 2" xfId="19638"/>
    <cellStyle name="Normal 2 6 12 3 2 2 2" xfId="19639"/>
    <cellStyle name="Normal 2 6 12 3 2 3" xfId="19640"/>
    <cellStyle name="Normal 2 6 12 3 3" xfId="19641"/>
    <cellStyle name="Normal 2 6 12 3 3 2" xfId="19642"/>
    <cellStyle name="Normal 2 6 12 3 4" xfId="19643"/>
    <cellStyle name="Normal 2 6 12 4" xfId="19644"/>
    <cellStyle name="Normal 2 6 12 4 2" xfId="19645"/>
    <cellStyle name="Normal 2 6 12 4 2 2" xfId="19646"/>
    <cellStyle name="Normal 2 6 12 4 2 2 2" xfId="19647"/>
    <cellStyle name="Normal 2 6 12 4 2 3" xfId="19648"/>
    <cellStyle name="Normal 2 6 12 4 3" xfId="19649"/>
    <cellStyle name="Normal 2 6 12 4 3 2" xfId="19650"/>
    <cellStyle name="Normal 2 6 12 4 4" xfId="19651"/>
    <cellStyle name="Normal 2 6 12 5" xfId="19652"/>
    <cellStyle name="Normal 2 6 12 5 2" xfId="19653"/>
    <cellStyle name="Normal 2 6 12 5 2 2" xfId="19654"/>
    <cellStyle name="Normal 2 6 12 5 3" xfId="19655"/>
    <cellStyle name="Normal 2 6 12 6" xfId="19656"/>
    <cellStyle name="Normal 2 6 12 6 2" xfId="19657"/>
    <cellStyle name="Normal 2 6 12 7" xfId="19658"/>
    <cellStyle name="Normal 2 6 12 7 2" xfId="19659"/>
    <cellStyle name="Normal 2 6 12 8" xfId="19660"/>
    <cellStyle name="Normal 2 6 13" xfId="19661"/>
    <cellStyle name="Normal 2 6 13 2" xfId="19662"/>
    <cellStyle name="Normal 2 6 13 2 2" xfId="19663"/>
    <cellStyle name="Normal 2 6 13 2 2 2" xfId="19664"/>
    <cellStyle name="Normal 2 6 13 2 2 2 2" xfId="19665"/>
    <cellStyle name="Normal 2 6 13 2 2 3" xfId="19666"/>
    <cellStyle name="Normal 2 6 13 2 3" xfId="19667"/>
    <cellStyle name="Normal 2 6 13 2 3 2" xfId="19668"/>
    <cellStyle name="Normal 2 6 13 2 4" xfId="19669"/>
    <cellStyle name="Normal 2 6 13 3" xfId="19670"/>
    <cellStyle name="Normal 2 6 13 3 2" xfId="19671"/>
    <cellStyle name="Normal 2 6 13 3 2 2" xfId="19672"/>
    <cellStyle name="Normal 2 6 13 3 2 2 2" xfId="19673"/>
    <cellStyle name="Normal 2 6 13 3 2 3" xfId="19674"/>
    <cellStyle name="Normal 2 6 13 3 3" xfId="19675"/>
    <cellStyle name="Normal 2 6 13 3 3 2" xfId="19676"/>
    <cellStyle name="Normal 2 6 13 3 4" xfId="19677"/>
    <cellStyle name="Normal 2 6 13 4" xfId="19678"/>
    <cellStyle name="Normal 2 6 13 4 2" xfId="19679"/>
    <cellStyle name="Normal 2 6 13 4 2 2" xfId="19680"/>
    <cellStyle name="Normal 2 6 13 4 2 2 2" xfId="19681"/>
    <cellStyle name="Normal 2 6 13 4 2 3" xfId="19682"/>
    <cellStyle name="Normal 2 6 13 4 3" xfId="19683"/>
    <cellStyle name="Normal 2 6 13 4 3 2" xfId="19684"/>
    <cellStyle name="Normal 2 6 13 4 4" xfId="19685"/>
    <cellStyle name="Normal 2 6 13 5" xfId="19686"/>
    <cellStyle name="Normal 2 6 13 5 2" xfId="19687"/>
    <cellStyle name="Normal 2 6 13 5 2 2" xfId="19688"/>
    <cellStyle name="Normal 2 6 13 5 3" xfId="19689"/>
    <cellStyle name="Normal 2 6 13 6" xfId="19690"/>
    <cellStyle name="Normal 2 6 13 6 2" xfId="19691"/>
    <cellStyle name="Normal 2 6 13 7" xfId="19692"/>
    <cellStyle name="Normal 2 6 13 7 2" xfId="19693"/>
    <cellStyle name="Normal 2 6 13 8" xfId="19694"/>
    <cellStyle name="Normal 2 6 14" xfId="19695"/>
    <cellStyle name="Normal 2 6 14 2" xfId="19696"/>
    <cellStyle name="Normal 2 6 14 2 2" xfId="19697"/>
    <cellStyle name="Normal 2 6 14 2 2 2" xfId="19698"/>
    <cellStyle name="Normal 2 6 14 2 2 2 2" xfId="19699"/>
    <cellStyle name="Normal 2 6 14 2 2 3" xfId="19700"/>
    <cellStyle name="Normal 2 6 14 2 3" xfId="19701"/>
    <cellStyle name="Normal 2 6 14 2 3 2" xfId="19702"/>
    <cellStyle name="Normal 2 6 14 2 4" xfId="19703"/>
    <cellStyle name="Normal 2 6 14 3" xfId="19704"/>
    <cellStyle name="Normal 2 6 14 3 2" xfId="19705"/>
    <cellStyle name="Normal 2 6 14 3 2 2" xfId="19706"/>
    <cellStyle name="Normal 2 6 14 3 2 2 2" xfId="19707"/>
    <cellStyle name="Normal 2 6 14 3 2 3" xfId="19708"/>
    <cellStyle name="Normal 2 6 14 3 3" xfId="19709"/>
    <cellStyle name="Normal 2 6 14 3 3 2" xfId="19710"/>
    <cellStyle name="Normal 2 6 14 3 4" xfId="19711"/>
    <cellStyle name="Normal 2 6 14 4" xfId="19712"/>
    <cellStyle name="Normal 2 6 14 4 2" xfId="19713"/>
    <cellStyle name="Normal 2 6 14 4 2 2" xfId="19714"/>
    <cellStyle name="Normal 2 6 14 4 2 2 2" xfId="19715"/>
    <cellStyle name="Normal 2 6 14 4 2 3" xfId="19716"/>
    <cellStyle name="Normal 2 6 14 4 3" xfId="19717"/>
    <cellStyle name="Normal 2 6 14 4 3 2" xfId="19718"/>
    <cellStyle name="Normal 2 6 14 4 4" xfId="19719"/>
    <cellStyle name="Normal 2 6 14 5" xfId="19720"/>
    <cellStyle name="Normal 2 6 14 5 2" xfId="19721"/>
    <cellStyle name="Normal 2 6 14 5 2 2" xfId="19722"/>
    <cellStyle name="Normal 2 6 14 5 3" xfId="19723"/>
    <cellStyle name="Normal 2 6 14 6" xfId="19724"/>
    <cellStyle name="Normal 2 6 14 6 2" xfId="19725"/>
    <cellStyle name="Normal 2 6 14 7" xfId="19726"/>
    <cellStyle name="Normal 2 6 14 7 2" xfId="19727"/>
    <cellStyle name="Normal 2 6 14 8" xfId="19728"/>
    <cellStyle name="Normal 2 6 15" xfId="19729"/>
    <cellStyle name="Normal 2 6 15 2" xfId="19730"/>
    <cellStyle name="Normal 2 6 15 2 2" xfId="19731"/>
    <cellStyle name="Normal 2 6 15 2 2 2" xfId="19732"/>
    <cellStyle name="Normal 2 6 15 2 2 2 2" xfId="19733"/>
    <cellStyle name="Normal 2 6 15 2 2 3" xfId="19734"/>
    <cellStyle name="Normal 2 6 15 2 3" xfId="19735"/>
    <cellStyle name="Normal 2 6 15 2 3 2" xfId="19736"/>
    <cellStyle name="Normal 2 6 15 2 4" xfId="19737"/>
    <cellStyle name="Normal 2 6 15 3" xfId="19738"/>
    <cellStyle name="Normal 2 6 15 3 2" xfId="19739"/>
    <cellStyle name="Normal 2 6 15 3 2 2" xfId="19740"/>
    <cellStyle name="Normal 2 6 15 3 2 2 2" xfId="19741"/>
    <cellStyle name="Normal 2 6 15 3 2 3" xfId="19742"/>
    <cellStyle name="Normal 2 6 15 3 3" xfId="19743"/>
    <cellStyle name="Normal 2 6 15 3 3 2" xfId="19744"/>
    <cellStyle name="Normal 2 6 15 3 4" xfId="19745"/>
    <cellStyle name="Normal 2 6 15 4" xfId="19746"/>
    <cellStyle name="Normal 2 6 15 4 2" xfId="19747"/>
    <cellStyle name="Normal 2 6 15 4 2 2" xfId="19748"/>
    <cellStyle name="Normal 2 6 15 4 2 2 2" xfId="19749"/>
    <cellStyle name="Normal 2 6 15 4 2 3" xfId="19750"/>
    <cellStyle name="Normal 2 6 15 4 3" xfId="19751"/>
    <cellStyle name="Normal 2 6 15 4 3 2" xfId="19752"/>
    <cellStyle name="Normal 2 6 15 4 4" xfId="19753"/>
    <cellStyle name="Normal 2 6 15 5" xfId="19754"/>
    <cellStyle name="Normal 2 6 15 5 2" xfId="19755"/>
    <cellStyle name="Normal 2 6 15 5 2 2" xfId="19756"/>
    <cellStyle name="Normal 2 6 15 5 3" xfId="19757"/>
    <cellStyle name="Normal 2 6 15 6" xfId="19758"/>
    <cellStyle name="Normal 2 6 15 6 2" xfId="19759"/>
    <cellStyle name="Normal 2 6 15 7" xfId="19760"/>
    <cellStyle name="Normal 2 6 15 7 2" xfId="19761"/>
    <cellStyle name="Normal 2 6 15 8" xfId="19762"/>
    <cellStyle name="Normal 2 6 16" xfId="19763"/>
    <cellStyle name="Normal 2 6 16 2" xfId="19764"/>
    <cellStyle name="Normal 2 6 16 2 2" xfId="19765"/>
    <cellStyle name="Normal 2 6 16 2 2 2" xfId="19766"/>
    <cellStyle name="Normal 2 6 16 2 2 2 2" xfId="19767"/>
    <cellStyle name="Normal 2 6 16 2 2 3" xfId="19768"/>
    <cellStyle name="Normal 2 6 16 2 3" xfId="19769"/>
    <cellStyle name="Normal 2 6 16 2 3 2" xfId="19770"/>
    <cellStyle name="Normal 2 6 16 2 4" xfId="19771"/>
    <cellStyle name="Normal 2 6 16 3" xfId="19772"/>
    <cellStyle name="Normal 2 6 16 3 2" xfId="19773"/>
    <cellStyle name="Normal 2 6 16 3 2 2" xfId="19774"/>
    <cellStyle name="Normal 2 6 16 3 2 2 2" xfId="19775"/>
    <cellStyle name="Normal 2 6 16 3 2 3" xfId="19776"/>
    <cellStyle name="Normal 2 6 16 3 3" xfId="19777"/>
    <cellStyle name="Normal 2 6 16 3 3 2" xfId="19778"/>
    <cellStyle name="Normal 2 6 16 3 4" xfId="19779"/>
    <cellStyle name="Normal 2 6 16 4" xfId="19780"/>
    <cellStyle name="Normal 2 6 16 4 2" xfId="19781"/>
    <cellStyle name="Normal 2 6 16 4 2 2" xfId="19782"/>
    <cellStyle name="Normal 2 6 16 4 2 2 2" xfId="19783"/>
    <cellStyle name="Normal 2 6 16 4 2 3" xfId="19784"/>
    <cellStyle name="Normal 2 6 16 4 3" xfId="19785"/>
    <cellStyle name="Normal 2 6 16 4 3 2" xfId="19786"/>
    <cellStyle name="Normal 2 6 16 4 4" xfId="19787"/>
    <cellStyle name="Normal 2 6 16 5" xfId="19788"/>
    <cellStyle name="Normal 2 6 16 5 2" xfId="19789"/>
    <cellStyle name="Normal 2 6 16 5 2 2" xfId="19790"/>
    <cellStyle name="Normal 2 6 16 5 3" xfId="19791"/>
    <cellStyle name="Normal 2 6 16 6" xfId="19792"/>
    <cellStyle name="Normal 2 6 16 6 2" xfId="19793"/>
    <cellStyle name="Normal 2 6 16 7" xfId="19794"/>
    <cellStyle name="Normal 2 6 16 7 2" xfId="19795"/>
    <cellStyle name="Normal 2 6 16 8" xfId="19796"/>
    <cellStyle name="Normal 2 6 17" xfId="19797"/>
    <cellStyle name="Normal 2 6 17 2" xfId="19798"/>
    <cellStyle name="Normal 2 6 17 2 2" xfId="19799"/>
    <cellStyle name="Normal 2 6 17 2 2 2" xfId="19800"/>
    <cellStyle name="Normal 2 6 17 2 2 2 2" xfId="19801"/>
    <cellStyle name="Normal 2 6 17 2 2 3" xfId="19802"/>
    <cellStyle name="Normal 2 6 17 2 3" xfId="19803"/>
    <cellStyle name="Normal 2 6 17 2 3 2" xfId="19804"/>
    <cellStyle name="Normal 2 6 17 2 4" xfId="19805"/>
    <cellStyle name="Normal 2 6 17 3" xfId="19806"/>
    <cellStyle name="Normal 2 6 17 3 2" xfId="19807"/>
    <cellStyle name="Normal 2 6 17 3 2 2" xfId="19808"/>
    <cellStyle name="Normal 2 6 17 3 2 2 2" xfId="19809"/>
    <cellStyle name="Normal 2 6 17 3 2 3" xfId="19810"/>
    <cellStyle name="Normal 2 6 17 3 3" xfId="19811"/>
    <cellStyle name="Normal 2 6 17 3 3 2" xfId="19812"/>
    <cellStyle name="Normal 2 6 17 3 4" xfId="19813"/>
    <cellStyle name="Normal 2 6 17 4" xfId="19814"/>
    <cellStyle name="Normal 2 6 17 4 2" xfId="19815"/>
    <cellStyle name="Normal 2 6 17 4 2 2" xfId="19816"/>
    <cellStyle name="Normal 2 6 17 4 2 2 2" xfId="19817"/>
    <cellStyle name="Normal 2 6 17 4 2 3" xfId="19818"/>
    <cellStyle name="Normal 2 6 17 4 3" xfId="19819"/>
    <cellStyle name="Normal 2 6 17 4 3 2" xfId="19820"/>
    <cellStyle name="Normal 2 6 17 4 4" xfId="19821"/>
    <cellStyle name="Normal 2 6 17 5" xfId="19822"/>
    <cellStyle name="Normal 2 6 17 5 2" xfId="19823"/>
    <cellStyle name="Normal 2 6 17 5 2 2" xfId="19824"/>
    <cellStyle name="Normal 2 6 17 5 3" xfId="19825"/>
    <cellStyle name="Normal 2 6 17 6" xfId="19826"/>
    <cellStyle name="Normal 2 6 17 6 2" xfId="19827"/>
    <cellStyle name="Normal 2 6 17 7" xfId="19828"/>
    <cellStyle name="Normal 2 6 17 7 2" xfId="19829"/>
    <cellStyle name="Normal 2 6 17 8" xfId="19830"/>
    <cellStyle name="Normal 2 6 18" xfId="19831"/>
    <cellStyle name="Normal 2 6 18 2" xfId="19832"/>
    <cellStyle name="Normal 2 6 18 2 2" xfId="19833"/>
    <cellStyle name="Normal 2 6 18 2 2 2" xfId="19834"/>
    <cellStyle name="Normal 2 6 18 2 2 2 2" xfId="19835"/>
    <cellStyle name="Normal 2 6 18 2 2 3" xfId="19836"/>
    <cellStyle name="Normal 2 6 18 2 3" xfId="19837"/>
    <cellStyle name="Normal 2 6 18 2 3 2" xfId="19838"/>
    <cellStyle name="Normal 2 6 18 2 4" xfId="19839"/>
    <cellStyle name="Normal 2 6 18 3" xfId="19840"/>
    <cellStyle name="Normal 2 6 18 3 2" xfId="19841"/>
    <cellStyle name="Normal 2 6 18 3 2 2" xfId="19842"/>
    <cellStyle name="Normal 2 6 18 3 2 2 2" xfId="19843"/>
    <cellStyle name="Normal 2 6 18 3 2 3" xfId="19844"/>
    <cellStyle name="Normal 2 6 18 3 3" xfId="19845"/>
    <cellStyle name="Normal 2 6 18 3 3 2" xfId="19846"/>
    <cellStyle name="Normal 2 6 18 3 4" xfId="19847"/>
    <cellStyle name="Normal 2 6 18 4" xfId="19848"/>
    <cellStyle name="Normal 2 6 18 4 2" xfId="19849"/>
    <cellStyle name="Normal 2 6 18 4 2 2" xfId="19850"/>
    <cellStyle name="Normal 2 6 18 4 2 2 2" xfId="19851"/>
    <cellStyle name="Normal 2 6 18 4 2 3" xfId="19852"/>
    <cellStyle name="Normal 2 6 18 4 3" xfId="19853"/>
    <cellStyle name="Normal 2 6 18 4 3 2" xfId="19854"/>
    <cellStyle name="Normal 2 6 18 4 4" xfId="19855"/>
    <cellStyle name="Normal 2 6 18 5" xfId="19856"/>
    <cellStyle name="Normal 2 6 18 5 2" xfId="19857"/>
    <cellStyle name="Normal 2 6 18 5 2 2" xfId="19858"/>
    <cellStyle name="Normal 2 6 18 5 3" xfId="19859"/>
    <cellStyle name="Normal 2 6 18 6" xfId="19860"/>
    <cellStyle name="Normal 2 6 18 6 2" xfId="19861"/>
    <cellStyle name="Normal 2 6 18 7" xfId="19862"/>
    <cellStyle name="Normal 2 6 18 7 2" xfId="19863"/>
    <cellStyle name="Normal 2 6 18 8" xfId="19864"/>
    <cellStyle name="Normal 2 6 19" xfId="19865"/>
    <cellStyle name="Normal 2 6 19 2" xfId="19866"/>
    <cellStyle name="Normal 2 6 19 2 2" xfId="19867"/>
    <cellStyle name="Normal 2 6 19 2 2 2" xfId="19868"/>
    <cellStyle name="Normal 2 6 19 2 2 2 2" xfId="19869"/>
    <cellStyle name="Normal 2 6 19 2 2 3" xfId="19870"/>
    <cellStyle name="Normal 2 6 19 2 3" xfId="19871"/>
    <cellStyle name="Normal 2 6 19 2 3 2" xfId="19872"/>
    <cellStyle name="Normal 2 6 19 2 4" xfId="19873"/>
    <cellStyle name="Normal 2 6 19 3" xfId="19874"/>
    <cellStyle name="Normal 2 6 19 3 2" xfId="19875"/>
    <cellStyle name="Normal 2 6 19 3 2 2" xfId="19876"/>
    <cellStyle name="Normal 2 6 19 3 2 2 2" xfId="19877"/>
    <cellStyle name="Normal 2 6 19 3 2 3" xfId="19878"/>
    <cellStyle name="Normal 2 6 19 3 3" xfId="19879"/>
    <cellStyle name="Normal 2 6 19 3 3 2" xfId="19880"/>
    <cellStyle name="Normal 2 6 19 3 4" xfId="19881"/>
    <cellStyle name="Normal 2 6 19 4" xfId="19882"/>
    <cellStyle name="Normal 2 6 19 4 2" xfId="19883"/>
    <cellStyle name="Normal 2 6 19 4 2 2" xfId="19884"/>
    <cellStyle name="Normal 2 6 19 4 2 2 2" xfId="19885"/>
    <cellStyle name="Normal 2 6 19 4 2 3" xfId="19886"/>
    <cellStyle name="Normal 2 6 19 4 3" xfId="19887"/>
    <cellStyle name="Normal 2 6 19 4 3 2" xfId="19888"/>
    <cellStyle name="Normal 2 6 19 4 4" xfId="19889"/>
    <cellStyle name="Normal 2 6 19 5" xfId="19890"/>
    <cellStyle name="Normal 2 6 19 5 2" xfId="19891"/>
    <cellStyle name="Normal 2 6 19 5 2 2" xfId="19892"/>
    <cellStyle name="Normal 2 6 19 5 3" xfId="19893"/>
    <cellStyle name="Normal 2 6 19 6" xfId="19894"/>
    <cellStyle name="Normal 2 6 19 6 2" xfId="19895"/>
    <cellStyle name="Normal 2 6 19 7" xfId="19896"/>
    <cellStyle name="Normal 2 6 19 7 2" xfId="19897"/>
    <cellStyle name="Normal 2 6 19 8" xfId="19898"/>
    <cellStyle name="Normal 2 6 2" xfId="19899"/>
    <cellStyle name="Normal 2 6 2 2" xfId="19900"/>
    <cellStyle name="Normal 2 6 2 2 2" xfId="19901"/>
    <cellStyle name="Normal 2 6 2 2 2 2" xfId="19902"/>
    <cellStyle name="Normal 2 6 2 2 2 2 2" xfId="19903"/>
    <cellStyle name="Normal 2 6 2 2 2 3" xfId="19904"/>
    <cellStyle name="Normal 2 6 2 2 3" xfId="19905"/>
    <cellStyle name="Normal 2 6 2 2 3 2" xfId="19906"/>
    <cellStyle name="Normal 2 6 2 2 4" xfId="19907"/>
    <cellStyle name="Normal 2 6 2 3" xfId="19908"/>
    <cellStyle name="Normal 2 6 2 3 2" xfId="19909"/>
    <cellStyle name="Normal 2 6 2 3 2 2" xfId="19910"/>
    <cellStyle name="Normal 2 6 2 3 2 2 2" xfId="19911"/>
    <cellStyle name="Normal 2 6 2 3 2 3" xfId="19912"/>
    <cellStyle name="Normal 2 6 2 3 3" xfId="19913"/>
    <cellStyle name="Normal 2 6 2 3 3 2" xfId="19914"/>
    <cellStyle name="Normal 2 6 2 3 4" xfId="19915"/>
    <cellStyle name="Normal 2 6 2 4" xfId="19916"/>
    <cellStyle name="Normal 2 6 2 4 2" xfId="19917"/>
    <cellStyle name="Normal 2 6 2 4 2 2" xfId="19918"/>
    <cellStyle name="Normal 2 6 2 4 2 2 2" xfId="19919"/>
    <cellStyle name="Normal 2 6 2 4 2 3" xfId="19920"/>
    <cellStyle name="Normal 2 6 2 4 3" xfId="19921"/>
    <cellStyle name="Normal 2 6 2 4 3 2" xfId="19922"/>
    <cellStyle name="Normal 2 6 2 4 4" xfId="19923"/>
    <cellStyle name="Normal 2 6 2 5" xfId="19924"/>
    <cellStyle name="Normal 2 6 2 5 2" xfId="19925"/>
    <cellStyle name="Normal 2 6 2 5 2 2" xfId="19926"/>
    <cellStyle name="Normal 2 6 2 5 3" xfId="19927"/>
    <cellStyle name="Normal 2 6 2 6" xfId="19928"/>
    <cellStyle name="Normal 2 6 2 6 2" xfId="19929"/>
    <cellStyle name="Normal 2 6 2 7" xfId="19930"/>
    <cellStyle name="Normal 2 6 2 7 2" xfId="19931"/>
    <cellStyle name="Normal 2 6 2 8" xfId="19932"/>
    <cellStyle name="Normal 2 6 20" xfId="19933"/>
    <cellStyle name="Normal 2 6 20 2" xfId="19934"/>
    <cellStyle name="Normal 2 6 20 2 2" xfId="19935"/>
    <cellStyle name="Normal 2 6 20 2 2 2" xfId="19936"/>
    <cellStyle name="Normal 2 6 20 2 2 2 2" xfId="19937"/>
    <cellStyle name="Normal 2 6 20 2 2 3" xfId="19938"/>
    <cellStyle name="Normal 2 6 20 2 3" xfId="19939"/>
    <cellStyle name="Normal 2 6 20 2 3 2" xfId="19940"/>
    <cellStyle name="Normal 2 6 20 2 4" xfId="19941"/>
    <cellStyle name="Normal 2 6 20 3" xfId="19942"/>
    <cellStyle name="Normal 2 6 20 3 2" xfId="19943"/>
    <cellStyle name="Normal 2 6 20 3 2 2" xfId="19944"/>
    <cellStyle name="Normal 2 6 20 3 2 2 2" xfId="19945"/>
    <cellStyle name="Normal 2 6 20 3 2 3" xfId="19946"/>
    <cellStyle name="Normal 2 6 20 3 3" xfId="19947"/>
    <cellStyle name="Normal 2 6 20 3 3 2" xfId="19948"/>
    <cellStyle name="Normal 2 6 20 3 4" xfId="19949"/>
    <cellStyle name="Normal 2 6 20 4" xfId="19950"/>
    <cellStyle name="Normal 2 6 20 4 2" xfId="19951"/>
    <cellStyle name="Normal 2 6 20 4 2 2" xfId="19952"/>
    <cellStyle name="Normal 2 6 20 4 2 2 2" xfId="19953"/>
    <cellStyle name="Normal 2 6 20 4 2 3" xfId="19954"/>
    <cellStyle name="Normal 2 6 20 4 3" xfId="19955"/>
    <cellStyle name="Normal 2 6 20 4 3 2" xfId="19956"/>
    <cellStyle name="Normal 2 6 20 4 4" xfId="19957"/>
    <cellStyle name="Normal 2 6 20 5" xfId="19958"/>
    <cellStyle name="Normal 2 6 20 5 2" xfId="19959"/>
    <cellStyle name="Normal 2 6 20 5 2 2" xfId="19960"/>
    <cellStyle name="Normal 2 6 20 5 3" xfId="19961"/>
    <cellStyle name="Normal 2 6 20 6" xfId="19962"/>
    <cellStyle name="Normal 2 6 20 6 2" xfId="19963"/>
    <cellStyle name="Normal 2 6 20 7" xfId="19964"/>
    <cellStyle name="Normal 2 6 20 7 2" xfId="19965"/>
    <cellStyle name="Normal 2 6 20 8" xfId="19966"/>
    <cellStyle name="Normal 2 6 21" xfId="19967"/>
    <cellStyle name="Normal 2 6 21 2" xfId="19968"/>
    <cellStyle name="Normal 2 6 21 2 2" xfId="19969"/>
    <cellStyle name="Normal 2 6 21 2 2 2" xfId="19970"/>
    <cellStyle name="Normal 2 6 21 2 2 2 2" xfId="19971"/>
    <cellStyle name="Normal 2 6 21 2 2 3" xfId="19972"/>
    <cellStyle name="Normal 2 6 21 2 3" xfId="19973"/>
    <cellStyle name="Normal 2 6 21 2 3 2" xfId="19974"/>
    <cellStyle name="Normal 2 6 21 2 4" xfId="19975"/>
    <cellStyle name="Normal 2 6 21 3" xfId="19976"/>
    <cellStyle name="Normal 2 6 21 3 2" xfId="19977"/>
    <cellStyle name="Normal 2 6 21 3 2 2" xfId="19978"/>
    <cellStyle name="Normal 2 6 21 3 2 2 2" xfId="19979"/>
    <cellStyle name="Normal 2 6 21 3 2 3" xfId="19980"/>
    <cellStyle name="Normal 2 6 21 3 3" xfId="19981"/>
    <cellStyle name="Normal 2 6 21 3 3 2" xfId="19982"/>
    <cellStyle name="Normal 2 6 21 3 4" xfId="19983"/>
    <cellStyle name="Normal 2 6 21 4" xfId="19984"/>
    <cellStyle name="Normal 2 6 21 4 2" xfId="19985"/>
    <cellStyle name="Normal 2 6 21 4 2 2" xfId="19986"/>
    <cellStyle name="Normal 2 6 21 4 2 2 2" xfId="19987"/>
    <cellStyle name="Normal 2 6 21 4 2 3" xfId="19988"/>
    <cellStyle name="Normal 2 6 21 4 3" xfId="19989"/>
    <cellStyle name="Normal 2 6 21 4 3 2" xfId="19990"/>
    <cellStyle name="Normal 2 6 21 4 4" xfId="19991"/>
    <cellStyle name="Normal 2 6 21 5" xfId="19992"/>
    <cellStyle name="Normal 2 6 21 5 2" xfId="19993"/>
    <cellStyle name="Normal 2 6 21 5 2 2" xfId="19994"/>
    <cellStyle name="Normal 2 6 21 5 3" xfId="19995"/>
    <cellStyle name="Normal 2 6 21 6" xfId="19996"/>
    <cellStyle name="Normal 2 6 21 6 2" xfId="19997"/>
    <cellStyle name="Normal 2 6 21 7" xfId="19998"/>
    <cellStyle name="Normal 2 6 21 7 2" xfId="19999"/>
    <cellStyle name="Normal 2 6 21 8" xfId="20000"/>
    <cellStyle name="Normal 2 6 22" xfId="20001"/>
    <cellStyle name="Normal 2 6 22 2" xfId="20002"/>
    <cellStyle name="Normal 2 6 22 2 2" xfId="20003"/>
    <cellStyle name="Normal 2 6 22 2 2 2" xfId="20004"/>
    <cellStyle name="Normal 2 6 22 2 2 2 2" xfId="20005"/>
    <cellStyle name="Normal 2 6 22 2 2 3" xfId="20006"/>
    <cellStyle name="Normal 2 6 22 2 3" xfId="20007"/>
    <cellStyle name="Normal 2 6 22 2 3 2" xfId="20008"/>
    <cellStyle name="Normal 2 6 22 2 4" xfId="20009"/>
    <cellStyle name="Normal 2 6 22 3" xfId="20010"/>
    <cellStyle name="Normal 2 6 22 3 2" xfId="20011"/>
    <cellStyle name="Normal 2 6 22 3 2 2" xfId="20012"/>
    <cellStyle name="Normal 2 6 22 3 2 2 2" xfId="20013"/>
    <cellStyle name="Normal 2 6 22 3 2 3" xfId="20014"/>
    <cellStyle name="Normal 2 6 22 3 3" xfId="20015"/>
    <cellStyle name="Normal 2 6 22 3 3 2" xfId="20016"/>
    <cellStyle name="Normal 2 6 22 3 4" xfId="20017"/>
    <cellStyle name="Normal 2 6 22 4" xfId="20018"/>
    <cellStyle name="Normal 2 6 22 4 2" xfId="20019"/>
    <cellStyle name="Normal 2 6 22 4 2 2" xfId="20020"/>
    <cellStyle name="Normal 2 6 22 4 2 2 2" xfId="20021"/>
    <cellStyle name="Normal 2 6 22 4 2 3" xfId="20022"/>
    <cellStyle name="Normal 2 6 22 4 3" xfId="20023"/>
    <cellStyle name="Normal 2 6 22 4 3 2" xfId="20024"/>
    <cellStyle name="Normal 2 6 22 4 4" xfId="20025"/>
    <cellStyle name="Normal 2 6 22 5" xfId="20026"/>
    <cellStyle name="Normal 2 6 22 5 2" xfId="20027"/>
    <cellStyle name="Normal 2 6 22 5 2 2" xfId="20028"/>
    <cellStyle name="Normal 2 6 22 5 3" xfId="20029"/>
    <cellStyle name="Normal 2 6 22 6" xfId="20030"/>
    <cellStyle name="Normal 2 6 22 6 2" xfId="20031"/>
    <cellStyle name="Normal 2 6 22 7" xfId="20032"/>
    <cellStyle name="Normal 2 6 22 7 2" xfId="20033"/>
    <cellStyle name="Normal 2 6 22 8" xfId="20034"/>
    <cellStyle name="Normal 2 6 23" xfId="20035"/>
    <cellStyle name="Normal 2 6 23 2" xfId="20036"/>
    <cellStyle name="Normal 2 6 23 2 2" xfId="20037"/>
    <cellStyle name="Normal 2 6 23 2 2 2" xfId="20038"/>
    <cellStyle name="Normal 2 6 23 2 2 2 2" xfId="20039"/>
    <cellStyle name="Normal 2 6 23 2 2 3" xfId="20040"/>
    <cellStyle name="Normal 2 6 23 2 3" xfId="20041"/>
    <cellStyle name="Normal 2 6 23 2 3 2" xfId="20042"/>
    <cellStyle name="Normal 2 6 23 2 4" xfId="20043"/>
    <cellStyle name="Normal 2 6 23 3" xfId="20044"/>
    <cellStyle name="Normal 2 6 23 3 2" xfId="20045"/>
    <cellStyle name="Normal 2 6 23 3 2 2" xfId="20046"/>
    <cellStyle name="Normal 2 6 23 3 2 2 2" xfId="20047"/>
    <cellStyle name="Normal 2 6 23 3 2 3" xfId="20048"/>
    <cellStyle name="Normal 2 6 23 3 3" xfId="20049"/>
    <cellStyle name="Normal 2 6 23 3 3 2" xfId="20050"/>
    <cellStyle name="Normal 2 6 23 3 4" xfId="20051"/>
    <cellStyle name="Normal 2 6 23 4" xfId="20052"/>
    <cellStyle name="Normal 2 6 23 4 2" xfId="20053"/>
    <cellStyle name="Normal 2 6 23 4 2 2" xfId="20054"/>
    <cellStyle name="Normal 2 6 23 4 2 2 2" xfId="20055"/>
    <cellStyle name="Normal 2 6 23 4 2 3" xfId="20056"/>
    <cellStyle name="Normal 2 6 23 4 3" xfId="20057"/>
    <cellStyle name="Normal 2 6 23 4 3 2" xfId="20058"/>
    <cellStyle name="Normal 2 6 23 4 4" xfId="20059"/>
    <cellStyle name="Normal 2 6 23 5" xfId="20060"/>
    <cellStyle name="Normal 2 6 23 5 2" xfId="20061"/>
    <cellStyle name="Normal 2 6 23 5 2 2" xfId="20062"/>
    <cellStyle name="Normal 2 6 23 5 3" xfId="20063"/>
    <cellStyle name="Normal 2 6 23 6" xfId="20064"/>
    <cellStyle name="Normal 2 6 23 6 2" xfId="20065"/>
    <cellStyle name="Normal 2 6 23 7" xfId="20066"/>
    <cellStyle name="Normal 2 6 23 7 2" xfId="20067"/>
    <cellStyle name="Normal 2 6 23 8" xfId="20068"/>
    <cellStyle name="Normal 2 6 24" xfId="20069"/>
    <cellStyle name="Normal 2 6 24 2" xfId="20070"/>
    <cellStyle name="Normal 2 6 24 2 2" xfId="20071"/>
    <cellStyle name="Normal 2 6 24 2 2 2" xfId="20072"/>
    <cellStyle name="Normal 2 6 24 2 2 2 2" xfId="20073"/>
    <cellStyle name="Normal 2 6 24 2 2 3" xfId="20074"/>
    <cellStyle name="Normal 2 6 24 2 3" xfId="20075"/>
    <cellStyle name="Normal 2 6 24 2 3 2" xfId="20076"/>
    <cellStyle name="Normal 2 6 24 2 4" xfId="20077"/>
    <cellStyle name="Normal 2 6 24 3" xfId="20078"/>
    <cellStyle name="Normal 2 6 24 3 2" xfId="20079"/>
    <cellStyle name="Normal 2 6 24 3 2 2" xfId="20080"/>
    <cellStyle name="Normal 2 6 24 3 2 2 2" xfId="20081"/>
    <cellStyle name="Normal 2 6 24 3 2 3" xfId="20082"/>
    <cellStyle name="Normal 2 6 24 3 3" xfId="20083"/>
    <cellStyle name="Normal 2 6 24 3 3 2" xfId="20084"/>
    <cellStyle name="Normal 2 6 24 3 4" xfId="20085"/>
    <cellStyle name="Normal 2 6 24 4" xfId="20086"/>
    <cellStyle name="Normal 2 6 24 4 2" xfId="20087"/>
    <cellStyle name="Normal 2 6 24 4 2 2" xfId="20088"/>
    <cellStyle name="Normal 2 6 24 4 2 2 2" xfId="20089"/>
    <cellStyle name="Normal 2 6 24 4 2 3" xfId="20090"/>
    <cellStyle name="Normal 2 6 24 4 3" xfId="20091"/>
    <cellStyle name="Normal 2 6 24 4 3 2" xfId="20092"/>
    <cellStyle name="Normal 2 6 24 4 4" xfId="20093"/>
    <cellStyle name="Normal 2 6 24 5" xfId="20094"/>
    <cellStyle name="Normal 2 6 24 5 2" xfId="20095"/>
    <cellStyle name="Normal 2 6 24 5 2 2" xfId="20096"/>
    <cellStyle name="Normal 2 6 24 5 3" xfId="20097"/>
    <cellStyle name="Normal 2 6 24 6" xfId="20098"/>
    <cellStyle name="Normal 2 6 24 6 2" xfId="20099"/>
    <cellStyle name="Normal 2 6 24 7" xfId="20100"/>
    <cellStyle name="Normal 2 6 24 7 2" xfId="20101"/>
    <cellStyle name="Normal 2 6 24 8" xfId="20102"/>
    <cellStyle name="Normal 2 6 25" xfId="20103"/>
    <cellStyle name="Normal 2 6 25 2" xfId="20104"/>
    <cellStyle name="Normal 2 6 25 2 2" xfId="20105"/>
    <cellStyle name="Normal 2 6 25 2 2 2" xfId="20106"/>
    <cellStyle name="Normal 2 6 25 2 2 2 2" xfId="20107"/>
    <cellStyle name="Normal 2 6 25 2 2 3" xfId="20108"/>
    <cellStyle name="Normal 2 6 25 2 3" xfId="20109"/>
    <cellStyle name="Normal 2 6 25 2 3 2" xfId="20110"/>
    <cellStyle name="Normal 2 6 25 2 4" xfId="20111"/>
    <cellStyle name="Normal 2 6 25 3" xfId="20112"/>
    <cellStyle name="Normal 2 6 25 3 2" xfId="20113"/>
    <cellStyle name="Normal 2 6 25 3 2 2" xfId="20114"/>
    <cellStyle name="Normal 2 6 25 3 2 2 2" xfId="20115"/>
    <cellStyle name="Normal 2 6 25 3 2 3" xfId="20116"/>
    <cellStyle name="Normal 2 6 25 3 3" xfId="20117"/>
    <cellStyle name="Normal 2 6 25 3 3 2" xfId="20118"/>
    <cellStyle name="Normal 2 6 25 3 4" xfId="20119"/>
    <cellStyle name="Normal 2 6 25 4" xfId="20120"/>
    <cellStyle name="Normal 2 6 25 4 2" xfId="20121"/>
    <cellStyle name="Normal 2 6 25 4 2 2" xfId="20122"/>
    <cellStyle name="Normal 2 6 25 4 2 2 2" xfId="20123"/>
    <cellStyle name="Normal 2 6 25 4 2 3" xfId="20124"/>
    <cellStyle name="Normal 2 6 25 4 3" xfId="20125"/>
    <cellStyle name="Normal 2 6 25 4 3 2" xfId="20126"/>
    <cellStyle name="Normal 2 6 25 4 4" xfId="20127"/>
    <cellStyle name="Normal 2 6 25 5" xfId="20128"/>
    <cellStyle name="Normal 2 6 25 5 2" xfId="20129"/>
    <cellStyle name="Normal 2 6 25 5 2 2" xfId="20130"/>
    <cellStyle name="Normal 2 6 25 5 3" xfId="20131"/>
    <cellStyle name="Normal 2 6 25 6" xfId="20132"/>
    <cellStyle name="Normal 2 6 25 6 2" xfId="20133"/>
    <cellStyle name="Normal 2 6 25 7" xfId="20134"/>
    <cellStyle name="Normal 2 6 25 7 2" xfId="20135"/>
    <cellStyle name="Normal 2 6 25 8" xfId="20136"/>
    <cellStyle name="Normal 2 6 26" xfId="20137"/>
    <cellStyle name="Normal 2 6 26 2" xfId="20138"/>
    <cellStyle name="Normal 2 6 26 2 2" xfId="20139"/>
    <cellStyle name="Normal 2 6 26 2 2 2" xfId="20140"/>
    <cellStyle name="Normal 2 6 26 2 2 2 2" xfId="20141"/>
    <cellStyle name="Normal 2 6 26 2 2 3" xfId="20142"/>
    <cellStyle name="Normal 2 6 26 2 3" xfId="20143"/>
    <cellStyle name="Normal 2 6 26 2 3 2" xfId="20144"/>
    <cellStyle name="Normal 2 6 26 2 4" xfId="20145"/>
    <cellStyle name="Normal 2 6 26 3" xfId="20146"/>
    <cellStyle name="Normal 2 6 26 3 2" xfId="20147"/>
    <cellStyle name="Normal 2 6 26 3 2 2" xfId="20148"/>
    <cellStyle name="Normal 2 6 26 3 2 2 2" xfId="20149"/>
    <cellStyle name="Normal 2 6 26 3 2 3" xfId="20150"/>
    <cellStyle name="Normal 2 6 26 3 3" xfId="20151"/>
    <cellStyle name="Normal 2 6 26 3 3 2" xfId="20152"/>
    <cellStyle name="Normal 2 6 26 3 4" xfId="20153"/>
    <cellStyle name="Normal 2 6 26 4" xfId="20154"/>
    <cellStyle name="Normal 2 6 26 4 2" xfId="20155"/>
    <cellStyle name="Normal 2 6 26 4 2 2" xfId="20156"/>
    <cellStyle name="Normal 2 6 26 4 2 2 2" xfId="20157"/>
    <cellStyle name="Normal 2 6 26 4 2 3" xfId="20158"/>
    <cellStyle name="Normal 2 6 26 4 3" xfId="20159"/>
    <cellStyle name="Normal 2 6 26 4 3 2" xfId="20160"/>
    <cellStyle name="Normal 2 6 26 4 4" xfId="20161"/>
    <cellStyle name="Normal 2 6 26 5" xfId="20162"/>
    <cellStyle name="Normal 2 6 26 5 2" xfId="20163"/>
    <cellStyle name="Normal 2 6 26 5 2 2" xfId="20164"/>
    <cellStyle name="Normal 2 6 26 5 3" xfId="20165"/>
    <cellStyle name="Normal 2 6 26 6" xfId="20166"/>
    <cellStyle name="Normal 2 6 26 6 2" xfId="20167"/>
    <cellStyle name="Normal 2 6 26 7" xfId="20168"/>
    <cellStyle name="Normal 2 6 26 7 2" xfId="20169"/>
    <cellStyle name="Normal 2 6 26 8" xfId="20170"/>
    <cellStyle name="Normal 2 6 27" xfId="20171"/>
    <cellStyle name="Normal 2 6 27 2" xfId="20172"/>
    <cellStyle name="Normal 2 6 27 2 2" xfId="20173"/>
    <cellStyle name="Normal 2 6 27 2 2 2" xfId="20174"/>
    <cellStyle name="Normal 2 6 27 2 2 2 2" xfId="20175"/>
    <cellStyle name="Normal 2 6 27 2 2 3" xfId="20176"/>
    <cellStyle name="Normal 2 6 27 2 3" xfId="20177"/>
    <cellStyle name="Normal 2 6 27 2 3 2" xfId="20178"/>
    <cellStyle name="Normal 2 6 27 2 4" xfId="20179"/>
    <cellStyle name="Normal 2 6 27 3" xfId="20180"/>
    <cellStyle name="Normal 2 6 27 3 2" xfId="20181"/>
    <cellStyle name="Normal 2 6 27 3 2 2" xfId="20182"/>
    <cellStyle name="Normal 2 6 27 3 2 2 2" xfId="20183"/>
    <cellStyle name="Normal 2 6 27 3 2 3" xfId="20184"/>
    <cellStyle name="Normal 2 6 27 3 3" xfId="20185"/>
    <cellStyle name="Normal 2 6 27 3 3 2" xfId="20186"/>
    <cellStyle name="Normal 2 6 27 3 4" xfId="20187"/>
    <cellStyle name="Normal 2 6 27 4" xfId="20188"/>
    <cellStyle name="Normal 2 6 27 4 2" xfId="20189"/>
    <cellStyle name="Normal 2 6 27 4 2 2" xfId="20190"/>
    <cellStyle name="Normal 2 6 27 4 2 2 2" xfId="20191"/>
    <cellStyle name="Normal 2 6 27 4 2 3" xfId="20192"/>
    <cellStyle name="Normal 2 6 27 4 3" xfId="20193"/>
    <cellStyle name="Normal 2 6 27 4 3 2" xfId="20194"/>
    <cellStyle name="Normal 2 6 27 4 4" xfId="20195"/>
    <cellStyle name="Normal 2 6 27 5" xfId="20196"/>
    <cellStyle name="Normal 2 6 27 5 2" xfId="20197"/>
    <cellStyle name="Normal 2 6 27 5 2 2" xfId="20198"/>
    <cellStyle name="Normal 2 6 27 5 3" xfId="20199"/>
    <cellStyle name="Normal 2 6 27 6" xfId="20200"/>
    <cellStyle name="Normal 2 6 27 6 2" xfId="20201"/>
    <cellStyle name="Normal 2 6 27 7" xfId="20202"/>
    <cellStyle name="Normal 2 6 27 7 2" xfId="20203"/>
    <cellStyle name="Normal 2 6 27 8" xfId="20204"/>
    <cellStyle name="Normal 2 6 28" xfId="20205"/>
    <cellStyle name="Normal 2 6 28 2" xfId="20206"/>
    <cellStyle name="Normal 2 6 28 2 2" xfId="20207"/>
    <cellStyle name="Normal 2 6 28 2 2 2" xfId="20208"/>
    <cellStyle name="Normal 2 6 28 2 2 2 2" xfId="20209"/>
    <cellStyle name="Normal 2 6 28 2 2 3" xfId="20210"/>
    <cellStyle name="Normal 2 6 28 2 3" xfId="20211"/>
    <cellStyle name="Normal 2 6 28 2 3 2" xfId="20212"/>
    <cellStyle name="Normal 2 6 28 2 4" xfId="20213"/>
    <cellStyle name="Normal 2 6 28 3" xfId="20214"/>
    <cellStyle name="Normal 2 6 28 3 2" xfId="20215"/>
    <cellStyle name="Normal 2 6 28 3 2 2" xfId="20216"/>
    <cellStyle name="Normal 2 6 28 3 2 2 2" xfId="20217"/>
    <cellStyle name="Normal 2 6 28 3 2 3" xfId="20218"/>
    <cellStyle name="Normal 2 6 28 3 3" xfId="20219"/>
    <cellStyle name="Normal 2 6 28 3 3 2" xfId="20220"/>
    <cellStyle name="Normal 2 6 28 3 4" xfId="20221"/>
    <cellStyle name="Normal 2 6 28 4" xfId="20222"/>
    <cellStyle name="Normal 2 6 28 4 2" xfId="20223"/>
    <cellStyle name="Normal 2 6 28 4 2 2" xfId="20224"/>
    <cellStyle name="Normal 2 6 28 4 2 2 2" xfId="20225"/>
    <cellStyle name="Normal 2 6 28 4 2 3" xfId="20226"/>
    <cellStyle name="Normal 2 6 28 4 3" xfId="20227"/>
    <cellStyle name="Normal 2 6 28 4 3 2" xfId="20228"/>
    <cellStyle name="Normal 2 6 28 4 4" xfId="20229"/>
    <cellStyle name="Normal 2 6 28 5" xfId="20230"/>
    <cellStyle name="Normal 2 6 28 5 2" xfId="20231"/>
    <cellStyle name="Normal 2 6 28 5 2 2" xfId="20232"/>
    <cellStyle name="Normal 2 6 28 5 3" xfId="20233"/>
    <cellStyle name="Normal 2 6 28 6" xfId="20234"/>
    <cellStyle name="Normal 2 6 28 6 2" xfId="20235"/>
    <cellStyle name="Normal 2 6 28 7" xfId="20236"/>
    <cellStyle name="Normal 2 6 28 7 2" xfId="20237"/>
    <cellStyle name="Normal 2 6 28 8" xfId="20238"/>
    <cellStyle name="Normal 2 6 29" xfId="20239"/>
    <cellStyle name="Normal 2 6 29 2" xfId="20240"/>
    <cellStyle name="Normal 2 6 29 2 2" xfId="20241"/>
    <cellStyle name="Normal 2 6 29 2 2 2" xfId="20242"/>
    <cellStyle name="Normal 2 6 29 2 2 2 2" xfId="20243"/>
    <cellStyle name="Normal 2 6 29 2 2 3" xfId="20244"/>
    <cellStyle name="Normal 2 6 29 2 3" xfId="20245"/>
    <cellStyle name="Normal 2 6 29 2 3 2" xfId="20246"/>
    <cellStyle name="Normal 2 6 29 2 4" xfId="20247"/>
    <cellStyle name="Normal 2 6 29 3" xfId="20248"/>
    <cellStyle name="Normal 2 6 29 3 2" xfId="20249"/>
    <cellStyle name="Normal 2 6 29 3 2 2" xfId="20250"/>
    <cellStyle name="Normal 2 6 29 3 2 2 2" xfId="20251"/>
    <cellStyle name="Normal 2 6 29 3 2 3" xfId="20252"/>
    <cellStyle name="Normal 2 6 29 3 3" xfId="20253"/>
    <cellStyle name="Normal 2 6 29 3 3 2" xfId="20254"/>
    <cellStyle name="Normal 2 6 29 3 4" xfId="20255"/>
    <cellStyle name="Normal 2 6 29 4" xfId="20256"/>
    <cellStyle name="Normal 2 6 29 4 2" xfId="20257"/>
    <cellStyle name="Normal 2 6 29 4 2 2" xfId="20258"/>
    <cellStyle name="Normal 2 6 29 4 2 2 2" xfId="20259"/>
    <cellStyle name="Normal 2 6 29 4 2 3" xfId="20260"/>
    <cellStyle name="Normal 2 6 29 4 3" xfId="20261"/>
    <cellStyle name="Normal 2 6 29 4 3 2" xfId="20262"/>
    <cellStyle name="Normal 2 6 29 4 4" xfId="20263"/>
    <cellStyle name="Normal 2 6 29 5" xfId="20264"/>
    <cellStyle name="Normal 2 6 29 5 2" xfId="20265"/>
    <cellStyle name="Normal 2 6 29 5 2 2" xfId="20266"/>
    <cellStyle name="Normal 2 6 29 5 3" xfId="20267"/>
    <cellStyle name="Normal 2 6 29 6" xfId="20268"/>
    <cellStyle name="Normal 2 6 29 6 2" xfId="20269"/>
    <cellStyle name="Normal 2 6 29 7" xfId="20270"/>
    <cellStyle name="Normal 2 6 29 7 2" xfId="20271"/>
    <cellStyle name="Normal 2 6 29 8" xfId="20272"/>
    <cellStyle name="Normal 2 6 3" xfId="20273"/>
    <cellStyle name="Normal 2 6 3 2" xfId="20274"/>
    <cellStyle name="Normal 2 6 3 2 2" xfId="20275"/>
    <cellStyle name="Normal 2 6 3 2 2 2" xfId="20276"/>
    <cellStyle name="Normal 2 6 3 2 2 2 2" xfId="20277"/>
    <cellStyle name="Normal 2 6 3 2 2 3" xfId="20278"/>
    <cellStyle name="Normal 2 6 3 2 3" xfId="20279"/>
    <cellStyle name="Normal 2 6 3 2 3 2" xfId="20280"/>
    <cellStyle name="Normal 2 6 3 2 4" xfId="20281"/>
    <cellStyle name="Normal 2 6 3 3" xfId="20282"/>
    <cellStyle name="Normal 2 6 3 3 2" xfId="20283"/>
    <cellStyle name="Normal 2 6 3 3 2 2" xfId="20284"/>
    <cellStyle name="Normal 2 6 3 3 2 2 2" xfId="20285"/>
    <cellStyle name="Normal 2 6 3 3 2 3" xfId="20286"/>
    <cellStyle name="Normal 2 6 3 3 3" xfId="20287"/>
    <cellStyle name="Normal 2 6 3 3 3 2" xfId="20288"/>
    <cellStyle name="Normal 2 6 3 3 4" xfId="20289"/>
    <cellStyle name="Normal 2 6 3 4" xfId="20290"/>
    <cellStyle name="Normal 2 6 3 4 2" xfId="20291"/>
    <cellStyle name="Normal 2 6 3 4 2 2" xfId="20292"/>
    <cellStyle name="Normal 2 6 3 4 2 2 2" xfId="20293"/>
    <cellStyle name="Normal 2 6 3 4 2 3" xfId="20294"/>
    <cellStyle name="Normal 2 6 3 4 3" xfId="20295"/>
    <cellStyle name="Normal 2 6 3 4 3 2" xfId="20296"/>
    <cellStyle name="Normal 2 6 3 4 4" xfId="20297"/>
    <cellStyle name="Normal 2 6 3 5" xfId="20298"/>
    <cellStyle name="Normal 2 6 3 5 2" xfId="20299"/>
    <cellStyle name="Normal 2 6 3 5 2 2" xfId="20300"/>
    <cellStyle name="Normal 2 6 3 5 3" xfId="20301"/>
    <cellStyle name="Normal 2 6 3 6" xfId="20302"/>
    <cellStyle name="Normal 2 6 3 6 2" xfId="20303"/>
    <cellStyle name="Normal 2 6 3 7" xfId="20304"/>
    <cellStyle name="Normal 2 6 3 7 2" xfId="20305"/>
    <cellStyle name="Normal 2 6 3 8" xfId="20306"/>
    <cellStyle name="Normal 2 6 30" xfId="20307"/>
    <cellStyle name="Normal 2 6 30 2" xfId="20308"/>
    <cellStyle name="Normal 2 6 30 2 2" xfId="20309"/>
    <cellStyle name="Normal 2 6 30 2 2 2" xfId="20310"/>
    <cellStyle name="Normal 2 6 30 2 3" xfId="20311"/>
    <cellStyle name="Normal 2 6 30 3" xfId="20312"/>
    <cellStyle name="Normal 2 6 30 3 2" xfId="20313"/>
    <cellStyle name="Normal 2 6 30 4" xfId="20314"/>
    <cellStyle name="Normal 2 6 31" xfId="20315"/>
    <cellStyle name="Normal 2 6 31 2" xfId="20316"/>
    <cellStyle name="Normal 2 6 31 2 2" xfId="20317"/>
    <cellStyle name="Normal 2 6 31 2 2 2" xfId="20318"/>
    <cellStyle name="Normal 2 6 31 2 3" xfId="20319"/>
    <cellStyle name="Normal 2 6 31 3" xfId="20320"/>
    <cellStyle name="Normal 2 6 31 3 2" xfId="20321"/>
    <cellStyle name="Normal 2 6 31 4" xfId="20322"/>
    <cellStyle name="Normal 2 6 32" xfId="20323"/>
    <cellStyle name="Normal 2 6 32 2" xfId="20324"/>
    <cellStyle name="Normal 2 6 32 2 2" xfId="20325"/>
    <cellStyle name="Normal 2 6 32 2 2 2" xfId="20326"/>
    <cellStyle name="Normal 2 6 32 2 3" xfId="20327"/>
    <cellStyle name="Normal 2 6 32 3" xfId="20328"/>
    <cellStyle name="Normal 2 6 32 3 2" xfId="20329"/>
    <cellStyle name="Normal 2 6 32 4" xfId="20330"/>
    <cellStyle name="Normal 2 6 33" xfId="20331"/>
    <cellStyle name="Normal 2 6 33 2" xfId="20332"/>
    <cellStyle name="Normal 2 6 33 2 2" xfId="20333"/>
    <cellStyle name="Normal 2 6 33 3" xfId="20334"/>
    <cellStyle name="Normal 2 6 34" xfId="20335"/>
    <cellStyle name="Normal 2 6 34 2" xfId="20336"/>
    <cellStyle name="Normal 2 6 35" xfId="20337"/>
    <cellStyle name="Normal 2 6 35 2" xfId="20338"/>
    <cellStyle name="Normal 2 6 36" xfId="20339"/>
    <cellStyle name="Normal 2 6 4" xfId="20340"/>
    <cellStyle name="Normal 2 6 4 2" xfId="20341"/>
    <cellStyle name="Normal 2 6 4 2 2" xfId="20342"/>
    <cellStyle name="Normal 2 6 4 2 2 2" xfId="20343"/>
    <cellStyle name="Normal 2 6 4 2 2 2 2" xfId="20344"/>
    <cellStyle name="Normal 2 6 4 2 2 3" xfId="20345"/>
    <cellStyle name="Normal 2 6 4 2 3" xfId="20346"/>
    <cellStyle name="Normal 2 6 4 2 3 2" xfId="20347"/>
    <cellStyle name="Normal 2 6 4 2 4" xfId="20348"/>
    <cellStyle name="Normal 2 6 4 3" xfId="20349"/>
    <cellStyle name="Normal 2 6 4 3 2" xfId="20350"/>
    <cellStyle name="Normal 2 6 4 3 2 2" xfId="20351"/>
    <cellStyle name="Normal 2 6 4 3 2 2 2" xfId="20352"/>
    <cellStyle name="Normal 2 6 4 3 2 3" xfId="20353"/>
    <cellStyle name="Normal 2 6 4 3 3" xfId="20354"/>
    <cellStyle name="Normal 2 6 4 3 3 2" xfId="20355"/>
    <cellStyle name="Normal 2 6 4 3 4" xfId="20356"/>
    <cellStyle name="Normal 2 6 4 4" xfId="20357"/>
    <cellStyle name="Normal 2 6 4 4 2" xfId="20358"/>
    <cellStyle name="Normal 2 6 4 4 2 2" xfId="20359"/>
    <cellStyle name="Normal 2 6 4 4 2 2 2" xfId="20360"/>
    <cellStyle name="Normal 2 6 4 4 2 3" xfId="20361"/>
    <cellStyle name="Normal 2 6 4 4 3" xfId="20362"/>
    <cellStyle name="Normal 2 6 4 4 3 2" xfId="20363"/>
    <cellStyle name="Normal 2 6 4 4 4" xfId="20364"/>
    <cellStyle name="Normal 2 6 4 5" xfId="20365"/>
    <cellStyle name="Normal 2 6 4 5 2" xfId="20366"/>
    <cellStyle name="Normal 2 6 4 5 2 2" xfId="20367"/>
    <cellStyle name="Normal 2 6 4 5 3" xfId="20368"/>
    <cellStyle name="Normal 2 6 4 6" xfId="20369"/>
    <cellStyle name="Normal 2 6 4 6 2" xfId="20370"/>
    <cellStyle name="Normal 2 6 4 7" xfId="20371"/>
    <cellStyle name="Normal 2 6 4 7 2" xfId="20372"/>
    <cellStyle name="Normal 2 6 4 8" xfId="20373"/>
    <cellStyle name="Normal 2 6 5" xfId="20374"/>
    <cellStyle name="Normal 2 6 5 2" xfId="20375"/>
    <cellStyle name="Normal 2 6 5 2 2" xfId="20376"/>
    <cellStyle name="Normal 2 6 5 2 2 2" xfId="20377"/>
    <cellStyle name="Normal 2 6 5 2 2 2 2" xfId="20378"/>
    <cellStyle name="Normal 2 6 5 2 2 3" xfId="20379"/>
    <cellStyle name="Normal 2 6 5 2 3" xfId="20380"/>
    <cellStyle name="Normal 2 6 5 2 3 2" xfId="20381"/>
    <cellStyle name="Normal 2 6 5 2 4" xfId="20382"/>
    <cellStyle name="Normal 2 6 5 3" xfId="20383"/>
    <cellStyle name="Normal 2 6 5 3 2" xfId="20384"/>
    <cellStyle name="Normal 2 6 5 3 2 2" xfId="20385"/>
    <cellStyle name="Normal 2 6 5 3 2 2 2" xfId="20386"/>
    <cellStyle name="Normal 2 6 5 3 2 3" xfId="20387"/>
    <cellStyle name="Normal 2 6 5 3 3" xfId="20388"/>
    <cellStyle name="Normal 2 6 5 3 3 2" xfId="20389"/>
    <cellStyle name="Normal 2 6 5 3 4" xfId="20390"/>
    <cellStyle name="Normal 2 6 5 4" xfId="20391"/>
    <cellStyle name="Normal 2 6 5 4 2" xfId="20392"/>
    <cellStyle name="Normal 2 6 5 4 2 2" xfId="20393"/>
    <cellStyle name="Normal 2 6 5 4 2 2 2" xfId="20394"/>
    <cellStyle name="Normal 2 6 5 4 2 3" xfId="20395"/>
    <cellStyle name="Normal 2 6 5 4 3" xfId="20396"/>
    <cellStyle name="Normal 2 6 5 4 3 2" xfId="20397"/>
    <cellStyle name="Normal 2 6 5 4 4" xfId="20398"/>
    <cellStyle name="Normal 2 6 5 5" xfId="20399"/>
    <cellStyle name="Normal 2 6 5 5 2" xfId="20400"/>
    <cellStyle name="Normal 2 6 5 5 2 2" xfId="20401"/>
    <cellStyle name="Normal 2 6 5 5 3" xfId="20402"/>
    <cellStyle name="Normal 2 6 5 6" xfId="20403"/>
    <cellStyle name="Normal 2 6 5 6 2" xfId="20404"/>
    <cellStyle name="Normal 2 6 5 7" xfId="20405"/>
    <cellStyle name="Normal 2 6 5 7 2" xfId="20406"/>
    <cellStyle name="Normal 2 6 5 8" xfId="20407"/>
    <cellStyle name="Normal 2 6 6" xfId="20408"/>
    <cellStyle name="Normal 2 6 6 2" xfId="20409"/>
    <cellStyle name="Normal 2 6 6 2 2" xfId="20410"/>
    <cellStyle name="Normal 2 6 6 2 2 2" xfId="20411"/>
    <cellStyle name="Normal 2 6 6 2 2 2 2" xfId="20412"/>
    <cellStyle name="Normal 2 6 6 2 2 3" xfId="20413"/>
    <cellStyle name="Normal 2 6 6 2 3" xfId="20414"/>
    <cellStyle name="Normal 2 6 6 2 3 2" xfId="20415"/>
    <cellStyle name="Normal 2 6 6 2 4" xfId="20416"/>
    <cellStyle name="Normal 2 6 6 3" xfId="20417"/>
    <cellStyle name="Normal 2 6 6 3 2" xfId="20418"/>
    <cellStyle name="Normal 2 6 6 3 2 2" xfId="20419"/>
    <cellStyle name="Normal 2 6 6 3 2 2 2" xfId="20420"/>
    <cellStyle name="Normal 2 6 6 3 2 3" xfId="20421"/>
    <cellStyle name="Normal 2 6 6 3 3" xfId="20422"/>
    <cellStyle name="Normal 2 6 6 3 3 2" xfId="20423"/>
    <cellStyle name="Normal 2 6 6 3 4" xfId="20424"/>
    <cellStyle name="Normal 2 6 6 4" xfId="20425"/>
    <cellStyle name="Normal 2 6 6 4 2" xfId="20426"/>
    <cellStyle name="Normal 2 6 6 4 2 2" xfId="20427"/>
    <cellStyle name="Normal 2 6 6 4 2 2 2" xfId="20428"/>
    <cellStyle name="Normal 2 6 6 4 2 3" xfId="20429"/>
    <cellStyle name="Normal 2 6 6 4 3" xfId="20430"/>
    <cellStyle name="Normal 2 6 6 4 3 2" xfId="20431"/>
    <cellStyle name="Normal 2 6 6 4 4" xfId="20432"/>
    <cellStyle name="Normal 2 6 6 5" xfId="20433"/>
    <cellStyle name="Normal 2 6 6 5 2" xfId="20434"/>
    <cellStyle name="Normal 2 6 6 5 2 2" xfId="20435"/>
    <cellStyle name="Normal 2 6 6 5 3" xfId="20436"/>
    <cellStyle name="Normal 2 6 6 6" xfId="20437"/>
    <cellStyle name="Normal 2 6 6 6 2" xfId="20438"/>
    <cellStyle name="Normal 2 6 6 7" xfId="20439"/>
    <cellStyle name="Normal 2 6 6 7 2" xfId="20440"/>
    <cellStyle name="Normal 2 6 6 8" xfId="20441"/>
    <cellStyle name="Normal 2 6 7" xfId="20442"/>
    <cellStyle name="Normal 2 6 7 2" xfId="20443"/>
    <cellStyle name="Normal 2 6 7 2 2" xfId="20444"/>
    <cellStyle name="Normal 2 6 7 2 2 2" xfId="20445"/>
    <cellStyle name="Normal 2 6 7 2 2 2 2" xfId="20446"/>
    <cellStyle name="Normal 2 6 7 2 2 3" xfId="20447"/>
    <cellStyle name="Normal 2 6 7 2 3" xfId="20448"/>
    <cellStyle name="Normal 2 6 7 2 3 2" xfId="20449"/>
    <cellStyle name="Normal 2 6 7 2 4" xfId="20450"/>
    <cellStyle name="Normal 2 6 7 3" xfId="20451"/>
    <cellStyle name="Normal 2 6 7 3 2" xfId="20452"/>
    <cellStyle name="Normal 2 6 7 3 2 2" xfId="20453"/>
    <cellStyle name="Normal 2 6 7 3 2 2 2" xfId="20454"/>
    <cellStyle name="Normal 2 6 7 3 2 3" xfId="20455"/>
    <cellStyle name="Normal 2 6 7 3 3" xfId="20456"/>
    <cellStyle name="Normal 2 6 7 3 3 2" xfId="20457"/>
    <cellStyle name="Normal 2 6 7 3 4" xfId="20458"/>
    <cellStyle name="Normal 2 6 7 4" xfId="20459"/>
    <cellStyle name="Normal 2 6 7 4 2" xfId="20460"/>
    <cellStyle name="Normal 2 6 7 4 2 2" xfId="20461"/>
    <cellStyle name="Normal 2 6 7 4 2 2 2" xfId="20462"/>
    <cellStyle name="Normal 2 6 7 4 2 3" xfId="20463"/>
    <cellStyle name="Normal 2 6 7 4 3" xfId="20464"/>
    <cellStyle name="Normal 2 6 7 4 3 2" xfId="20465"/>
    <cellStyle name="Normal 2 6 7 4 4" xfId="20466"/>
    <cellStyle name="Normal 2 6 7 5" xfId="20467"/>
    <cellStyle name="Normal 2 6 7 5 2" xfId="20468"/>
    <cellStyle name="Normal 2 6 7 5 2 2" xfId="20469"/>
    <cellStyle name="Normal 2 6 7 5 3" xfId="20470"/>
    <cellStyle name="Normal 2 6 7 6" xfId="20471"/>
    <cellStyle name="Normal 2 6 7 6 2" xfId="20472"/>
    <cellStyle name="Normal 2 6 7 7" xfId="20473"/>
    <cellStyle name="Normal 2 6 7 7 2" xfId="20474"/>
    <cellStyle name="Normal 2 6 7 8" xfId="20475"/>
    <cellStyle name="Normal 2 6 8" xfId="20476"/>
    <cellStyle name="Normal 2 6 8 2" xfId="20477"/>
    <cellStyle name="Normal 2 6 8 2 2" xfId="20478"/>
    <cellStyle name="Normal 2 6 8 2 2 2" xfId="20479"/>
    <cellStyle name="Normal 2 6 8 2 2 2 2" xfId="20480"/>
    <cellStyle name="Normal 2 6 8 2 2 3" xfId="20481"/>
    <cellStyle name="Normal 2 6 8 2 3" xfId="20482"/>
    <cellStyle name="Normal 2 6 8 2 3 2" xfId="20483"/>
    <cellStyle name="Normal 2 6 8 2 4" xfId="20484"/>
    <cellStyle name="Normal 2 6 8 3" xfId="20485"/>
    <cellStyle name="Normal 2 6 8 3 2" xfId="20486"/>
    <cellStyle name="Normal 2 6 8 3 2 2" xfId="20487"/>
    <cellStyle name="Normal 2 6 8 3 2 2 2" xfId="20488"/>
    <cellStyle name="Normal 2 6 8 3 2 3" xfId="20489"/>
    <cellStyle name="Normal 2 6 8 3 3" xfId="20490"/>
    <cellStyle name="Normal 2 6 8 3 3 2" xfId="20491"/>
    <cellStyle name="Normal 2 6 8 3 4" xfId="20492"/>
    <cellStyle name="Normal 2 6 8 4" xfId="20493"/>
    <cellStyle name="Normal 2 6 8 4 2" xfId="20494"/>
    <cellStyle name="Normal 2 6 8 4 2 2" xfId="20495"/>
    <cellStyle name="Normal 2 6 8 4 2 2 2" xfId="20496"/>
    <cellStyle name="Normal 2 6 8 4 2 3" xfId="20497"/>
    <cellStyle name="Normal 2 6 8 4 3" xfId="20498"/>
    <cellStyle name="Normal 2 6 8 4 3 2" xfId="20499"/>
    <cellStyle name="Normal 2 6 8 4 4" xfId="20500"/>
    <cellStyle name="Normal 2 6 8 5" xfId="20501"/>
    <cellStyle name="Normal 2 6 8 5 2" xfId="20502"/>
    <cellStyle name="Normal 2 6 8 5 2 2" xfId="20503"/>
    <cellStyle name="Normal 2 6 8 5 3" xfId="20504"/>
    <cellStyle name="Normal 2 6 8 6" xfId="20505"/>
    <cellStyle name="Normal 2 6 8 6 2" xfId="20506"/>
    <cellStyle name="Normal 2 6 8 7" xfId="20507"/>
    <cellStyle name="Normal 2 6 8 7 2" xfId="20508"/>
    <cellStyle name="Normal 2 6 8 8" xfId="20509"/>
    <cellStyle name="Normal 2 6 9" xfId="20510"/>
    <cellStyle name="Normal 2 6 9 2" xfId="20511"/>
    <cellStyle name="Normal 2 6 9 2 2" xfId="20512"/>
    <cellStyle name="Normal 2 6 9 2 2 2" xfId="20513"/>
    <cellStyle name="Normal 2 6 9 2 2 2 2" xfId="20514"/>
    <cellStyle name="Normal 2 6 9 2 2 3" xfId="20515"/>
    <cellStyle name="Normal 2 6 9 2 3" xfId="20516"/>
    <cellStyle name="Normal 2 6 9 2 3 2" xfId="20517"/>
    <cellStyle name="Normal 2 6 9 2 4" xfId="20518"/>
    <cellStyle name="Normal 2 6 9 3" xfId="20519"/>
    <cellStyle name="Normal 2 6 9 3 2" xfId="20520"/>
    <cellStyle name="Normal 2 6 9 3 2 2" xfId="20521"/>
    <cellStyle name="Normal 2 6 9 3 2 2 2" xfId="20522"/>
    <cellStyle name="Normal 2 6 9 3 2 3" xfId="20523"/>
    <cellStyle name="Normal 2 6 9 3 3" xfId="20524"/>
    <cellStyle name="Normal 2 6 9 3 3 2" xfId="20525"/>
    <cellStyle name="Normal 2 6 9 3 4" xfId="20526"/>
    <cellStyle name="Normal 2 6 9 4" xfId="20527"/>
    <cellStyle name="Normal 2 6 9 4 2" xfId="20528"/>
    <cellStyle name="Normal 2 6 9 4 2 2" xfId="20529"/>
    <cellStyle name="Normal 2 6 9 4 2 2 2" xfId="20530"/>
    <cellStyle name="Normal 2 6 9 4 2 3" xfId="20531"/>
    <cellStyle name="Normal 2 6 9 4 3" xfId="20532"/>
    <cellStyle name="Normal 2 6 9 4 3 2" xfId="20533"/>
    <cellStyle name="Normal 2 6 9 4 4" xfId="20534"/>
    <cellStyle name="Normal 2 6 9 5" xfId="20535"/>
    <cellStyle name="Normal 2 6 9 5 2" xfId="20536"/>
    <cellStyle name="Normal 2 6 9 5 2 2" xfId="20537"/>
    <cellStyle name="Normal 2 6 9 5 3" xfId="20538"/>
    <cellStyle name="Normal 2 6 9 6" xfId="20539"/>
    <cellStyle name="Normal 2 6 9 6 2" xfId="20540"/>
    <cellStyle name="Normal 2 6 9 7" xfId="20541"/>
    <cellStyle name="Normal 2 6 9 7 2" xfId="20542"/>
    <cellStyle name="Normal 2 6 9 8" xfId="20543"/>
    <cellStyle name="Normal 2 7" xfId="20544"/>
    <cellStyle name="Normal 2 7 10" xfId="20545"/>
    <cellStyle name="Normal 2 7 10 2" xfId="20546"/>
    <cellStyle name="Normal 2 7 10 2 2" xfId="20547"/>
    <cellStyle name="Normal 2 7 10 2 2 2" xfId="20548"/>
    <cellStyle name="Normal 2 7 10 2 2 2 2" xfId="20549"/>
    <cellStyle name="Normal 2 7 10 2 2 3" xfId="20550"/>
    <cellStyle name="Normal 2 7 10 2 3" xfId="20551"/>
    <cellStyle name="Normal 2 7 10 2 3 2" xfId="20552"/>
    <cellStyle name="Normal 2 7 10 2 4" xfId="20553"/>
    <cellStyle name="Normal 2 7 10 3" xfId="20554"/>
    <cellStyle name="Normal 2 7 10 3 2" xfId="20555"/>
    <cellStyle name="Normal 2 7 10 3 2 2" xfId="20556"/>
    <cellStyle name="Normal 2 7 10 3 2 2 2" xfId="20557"/>
    <cellStyle name="Normal 2 7 10 3 2 3" xfId="20558"/>
    <cellStyle name="Normal 2 7 10 3 3" xfId="20559"/>
    <cellStyle name="Normal 2 7 10 3 3 2" xfId="20560"/>
    <cellStyle name="Normal 2 7 10 3 4" xfId="20561"/>
    <cellStyle name="Normal 2 7 10 4" xfId="20562"/>
    <cellStyle name="Normal 2 7 10 4 2" xfId="20563"/>
    <cellStyle name="Normal 2 7 10 4 2 2" xfId="20564"/>
    <cellStyle name="Normal 2 7 10 4 2 2 2" xfId="20565"/>
    <cellStyle name="Normal 2 7 10 4 2 3" xfId="20566"/>
    <cellStyle name="Normal 2 7 10 4 3" xfId="20567"/>
    <cellStyle name="Normal 2 7 10 4 3 2" xfId="20568"/>
    <cellStyle name="Normal 2 7 10 4 4" xfId="20569"/>
    <cellStyle name="Normal 2 7 10 5" xfId="20570"/>
    <cellStyle name="Normal 2 7 10 5 2" xfId="20571"/>
    <cellStyle name="Normal 2 7 10 5 2 2" xfId="20572"/>
    <cellStyle name="Normal 2 7 10 5 3" xfId="20573"/>
    <cellStyle name="Normal 2 7 10 6" xfId="20574"/>
    <cellStyle name="Normal 2 7 10 6 2" xfId="20575"/>
    <cellStyle name="Normal 2 7 10 7" xfId="20576"/>
    <cellStyle name="Normal 2 7 10 7 2" xfId="20577"/>
    <cellStyle name="Normal 2 7 10 8" xfId="20578"/>
    <cellStyle name="Normal 2 7 11" xfId="20579"/>
    <cellStyle name="Normal 2 7 11 2" xfId="20580"/>
    <cellStyle name="Normal 2 7 11 2 2" xfId="20581"/>
    <cellStyle name="Normal 2 7 11 2 2 2" xfId="20582"/>
    <cellStyle name="Normal 2 7 11 2 2 2 2" xfId="20583"/>
    <cellStyle name="Normal 2 7 11 2 2 3" xfId="20584"/>
    <cellStyle name="Normal 2 7 11 2 3" xfId="20585"/>
    <cellStyle name="Normal 2 7 11 2 3 2" xfId="20586"/>
    <cellStyle name="Normal 2 7 11 2 4" xfId="20587"/>
    <cellStyle name="Normal 2 7 11 3" xfId="20588"/>
    <cellStyle name="Normal 2 7 11 3 2" xfId="20589"/>
    <cellStyle name="Normal 2 7 11 3 2 2" xfId="20590"/>
    <cellStyle name="Normal 2 7 11 3 2 2 2" xfId="20591"/>
    <cellStyle name="Normal 2 7 11 3 2 3" xfId="20592"/>
    <cellStyle name="Normal 2 7 11 3 3" xfId="20593"/>
    <cellStyle name="Normal 2 7 11 3 3 2" xfId="20594"/>
    <cellStyle name="Normal 2 7 11 3 4" xfId="20595"/>
    <cellStyle name="Normal 2 7 11 4" xfId="20596"/>
    <cellStyle name="Normal 2 7 11 4 2" xfId="20597"/>
    <cellStyle name="Normal 2 7 11 4 2 2" xfId="20598"/>
    <cellStyle name="Normal 2 7 11 4 2 2 2" xfId="20599"/>
    <cellStyle name="Normal 2 7 11 4 2 3" xfId="20600"/>
    <cellStyle name="Normal 2 7 11 4 3" xfId="20601"/>
    <cellStyle name="Normal 2 7 11 4 3 2" xfId="20602"/>
    <cellStyle name="Normal 2 7 11 4 4" xfId="20603"/>
    <cellStyle name="Normal 2 7 11 5" xfId="20604"/>
    <cellStyle name="Normal 2 7 11 5 2" xfId="20605"/>
    <cellStyle name="Normal 2 7 11 5 2 2" xfId="20606"/>
    <cellStyle name="Normal 2 7 11 5 3" xfId="20607"/>
    <cellStyle name="Normal 2 7 11 6" xfId="20608"/>
    <cellStyle name="Normal 2 7 11 6 2" xfId="20609"/>
    <cellStyle name="Normal 2 7 11 7" xfId="20610"/>
    <cellStyle name="Normal 2 7 11 7 2" xfId="20611"/>
    <cellStyle name="Normal 2 7 11 8" xfId="20612"/>
    <cellStyle name="Normal 2 7 12" xfId="20613"/>
    <cellStyle name="Normal 2 7 12 2" xfId="20614"/>
    <cellStyle name="Normal 2 7 12 2 2" xfId="20615"/>
    <cellStyle name="Normal 2 7 12 2 2 2" xfId="20616"/>
    <cellStyle name="Normal 2 7 12 2 2 2 2" xfId="20617"/>
    <cellStyle name="Normal 2 7 12 2 2 3" xfId="20618"/>
    <cellStyle name="Normal 2 7 12 2 3" xfId="20619"/>
    <cellStyle name="Normal 2 7 12 2 3 2" xfId="20620"/>
    <cellStyle name="Normal 2 7 12 2 4" xfId="20621"/>
    <cellStyle name="Normal 2 7 12 3" xfId="20622"/>
    <cellStyle name="Normal 2 7 12 3 2" xfId="20623"/>
    <cellStyle name="Normal 2 7 12 3 2 2" xfId="20624"/>
    <cellStyle name="Normal 2 7 12 3 2 2 2" xfId="20625"/>
    <cellStyle name="Normal 2 7 12 3 2 3" xfId="20626"/>
    <cellStyle name="Normal 2 7 12 3 3" xfId="20627"/>
    <cellStyle name="Normal 2 7 12 3 3 2" xfId="20628"/>
    <cellStyle name="Normal 2 7 12 3 4" xfId="20629"/>
    <cellStyle name="Normal 2 7 12 4" xfId="20630"/>
    <cellStyle name="Normal 2 7 12 4 2" xfId="20631"/>
    <cellStyle name="Normal 2 7 12 4 2 2" xfId="20632"/>
    <cellStyle name="Normal 2 7 12 4 2 2 2" xfId="20633"/>
    <cellStyle name="Normal 2 7 12 4 2 3" xfId="20634"/>
    <cellStyle name="Normal 2 7 12 4 3" xfId="20635"/>
    <cellStyle name="Normal 2 7 12 4 3 2" xfId="20636"/>
    <cellStyle name="Normal 2 7 12 4 4" xfId="20637"/>
    <cellStyle name="Normal 2 7 12 5" xfId="20638"/>
    <cellStyle name="Normal 2 7 12 5 2" xfId="20639"/>
    <cellStyle name="Normal 2 7 12 5 2 2" xfId="20640"/>
    <cellStyle name="Normal 2 7 12 5 3" xfId="20641"/>
    <cellStyle name="Normal 2 7 12 6" xfId="20642"/>
    <cellStyle name="Normal 2 7 12 6 2" xfId="20643"/>
    <cellStyle name="Normal 2 7 12 7" xfId="20644"/>
    <cellStyle name="Normal 2 7 12 7 2" xfId="20645"/>
    <cellStyle name="Normal 2 7 12 8" xfId="20646"/>
    <cellStyle name="Normal 2 7 13" xfId="20647"/>
    <cellStyle name="Normal 2 7 13 2" xfId="20648"/>
    <cellStyle name="Normal 2 7 13 2 2" xfId="20649"/>
    <cellStyle name="Normal 2 7 13 2 2 2" xfId="20650"/>
    <cellStyle name="Normal 2 7 13 2 2 2 2" xfId="20651"/>
    <cellStyle name="Normal 2 7 13 2 2 3" xfId="20652"/>
    <cellStyle name="Normal 2 7 13 2 3" xfId="20653"/>
    <cellStyle name="Normal 2 7 13 2 3 2" xfId="20654"/>
    <cellStyle name="Normal 2 7 13 2 4" xfId="20655"/>
    <cellStyle name="Normal 2 7 13 3" xfId="20656"/>
    <cellStyle name="Normal 2 7 13 3 2" xfId="20657"/>
    <cellStyle name="Normal 2 7 13 3 2 2" xfId="20658"/>
    <cellStyle name="Normal 2 7 13 3 2 2 2" xfId="20659"/>
    <cellStyle name="Normal 2 7 13 3 2 3" xfId="20660"/>
    <cellStyle name="Normal 2 7 13 3 3" xfId="20661"/>
    <cellStyle name="Normal 2 7 13 3 3 2" xfId="20662"/>
    <cellStyle name="Normal 2 7 13 3 4" xfId="20663"/>
    <cellStyle name="Normal 2 7 13 4" xfId="20664"/>
    <cellStyle name="Normal 2 7 13 4 2" xfId="20665"/>
    <cellStyle name="Normal 2 7 13 4 2 2" xfId="20666"/>
    <cellStyle name="Normal 2 7 13 4 2 2 2" xfId="20667"/>
    <cellStyle name="Normal 2 7 13 4 2 3" xfId="20668"/>
    <cellStyle name="Normal 2 7 13 4 3" xfId="20669"/>
    <cellStyle name="Normal 2 7 13 4 3 2" xfId="20670"/>
    <cellStyle name="Normal 2 7 13 4 4" xfId="20671"/>
    <cellStyle name="Normal 2 7 13 5" xfId="20672"/>
    <cellStyle name="Normal 2 7 13 5 2" xfId="20673"/>
    <cellStyle name="Normal 2 7 13 5 2 2" xfId="20674"/>
    <cellStyle name="Normal 2 7 13 5 3" xfId="20675"/>
    <cellStyle name="Normal 2 7 13 6" xfId="20676"/>
    <cellStyle name="Normal 2 7 13 6 2" xfId="20677"/>
    <cellStyle name="Normal 2 7 13 7" xfId="20678"/>
    <cellStyle name="Normal 2 7 13 7 2" xfId="20679"/>
    <cellStyle name="Normal 2 7 13 8" xfId="20680"/>
    <cellStyle name="Normal 2 7 14" xfId="20681"/>
    <cellStyle name="Normal 2 7 14 2" xfId="20682"/>
    <cellStyle name="Normal 2 7 14 2 2" xfId="20683"/>
    <cellStyle name="Normal 2 7 14 2 2 2" xfId="20684"/>
    <cellStyle name="Normal 2 7 14 2 2 2 2" xfId="20685"/>
    <cellStyle name="Normal 2 7 14 2 2 3" xfId="20686"/>
    <cellStyle name="Normal 2 7 14 2 3" xfId="20687"/>
    <cellStyle name="Normal 2 7 14 2 3 2" xfId="20688"/>
    <cellStyle name="Normal 2 7 14 2 4" xfId="20689"/>
    <cellStyle name="Normal 2 7 14 3" xfId="20690"/>
    <cellStyle name="Normal 2 7 14 3 2" xfId="20691"/>
    <cellStyle name="Normal 2 7 14 3 2 2" xfId="20692"/>
    <cellStyle name="Normal 2 7 14 3 2 2 2" xfId="20693"/>
    <cellStyle name="Normal 2 7 14 3 2 3" xfId="20694"/>
    <cellStyle name="Normal 2 7 14 3 3" xfId="20695"/>
    <cellStyle name="Normal 2 7 14 3 3 2" xfId="20696"/>
    <cellStyle name="Normal 2 7 14 3 4" xfId="20697"/>
    <cellStyle name="Normal 2 7 14 4" xfId="20698"/>
    <cellStyle name="Normal 2 7 14 4 2" xfId="20699"/>
    <cellStyle name="Normal 2 7 14 4 2 2" xfId="20700"/>
    <cellStyle name="Normal 2 7 14 4 2 2 2" xfId="20701"/>
    <cellStyle name="Normal 2 7 14 4 2 3" xfId="20702"/>
    <cellStyle name="Normal 2 7 14 4 3" xfId="20703"/>
    <cellStyle name="Normal 2 7 14 4 3 2" xfId="20704"/>
    <cellStyle name="Normal 2 7 14 4 4" xfId="20705"/>
    <cellStyle name="Normal 2 7 14 5" xfId="20706"/>
    <cellStyle name="Normal 2 7 14 5 2" xfId="20707"/>
    <cellStyle name="Normal 2 7 14 5 2 2" xfId="20708"/>
    <cellStyle name="Normal 2 7 14 5 3" xfId="20709"/>
    <cellStyle name="Normal 2 7 14 6" xfId="20710"/>
    <cellStyle name="Normal 2 7 14 6 2" xfId="20711"/>
    <cellStyle name="Normal 2 7 14 7" xfId="20712"/>
    <cellStyle name="Normal 2 7 14 7 2" xfId="20713"/>
    <cellStyle name="Normal 2 7 14 8" xfId="20714"/>
    <cellStyle name="Normal 2 7 15" xfId="20715"/>
    <cellStyle name="Normal 2 7 15 2" xfId="20716"/>
    <cellStyle name="Normal 2 7 15 2 2" xfId="20717"/>
    <cellStyle name="Normal 2 7 15 2 2 2" xfId="20718"/>
    <cellStyle name="Normal 2 7 15 2 2 2 2" xfId="20719"/>
    <cellStyle name="Normal 2 7 15 2 2 3" xfId="20720"/>
    <cellStyle name="Normal 2 7 15 2 3" xfId="20721"/>
    <cellStyle name="Normal 2 7 15 2 3 2" xfId="20722"/>
    <cellStyle name="Normal 2 7 15 2 4" xfId="20723"/>
    <cellStyle name="Normal 2 7 15 3" xfId="20724"/>
    <cellStyle name="Normal 2 7 15 3 2" xfId="20725"/>
    <cellStyle name="Normal 2 7 15 3 2 2" xfId="20726"/>
    <cellStyle name="Normal 2 7 15 3 2 2 2" xfId="20727"/>
    <cellStyle name="Normal 2 7 15 3 2 3" xfId="20728"/>
    <cellStyle name="Normal 2 7 15 3 3" xfId="20729"/>
    <cellStyle name="Normal 2 7 15 3 3 2" xfId="20730"/>
    <cellStyle name="Normal 2 7 15 3 4" xfId="20731"/>
    <cellStyle name="Normal 2 7 15 4" xfId="20732"/>
    <cellStyle name="Normal 2 7 15 4 2" xfId="20733"/>
    <cellStyle name="Normal 2 7 15 4 2 2" xfId="20734"/>
    <cellStyle name="Normal 2 7 15 4 2 2 2" xfId="20735"/>
    <cellStyle name="Normal 2 7 15 4 2 3" xfId="20736"/>
    <cellStyle name="Normal 2 7 15 4 3" xfId="20737"/>
    <cellStyle name="Normal 2 7 15 4 3 2" xfId="20738"/>
    <cellStyle name="Normal 2 7 15 4 4" xfId="20739"/>
    <cellStyle name="Normal 2 7 15 5" xfId="20740"/>
    <cellStyle name="Normal 2 7 15 5 2" xfId="20741"/>
    <cellStyle name="Normal 2 7 15 5 2 2" xfId="20742"/>
    <cellStyle name="Normal 2 7 15 5 3" xfId="20743"/>
    <cellStyle name="Normal 2 7 15 6" xfId="20744"/>
    <cellStyle name="Normal 2 7 15 6 2" xfId="20745"/>
    <cellStyle name="Normal 2 7 15 7" xfId="20746"/>
    <cellStyle name="Normal 2 7 15 7 2" xfId="20747"/>
    <cellStyle name="Normal 2 7 15 8" xfId="20748"/>
    <cellStyle name="Normal 2 7 16" xfId="20749"/>
    <cellStyle name="Normal 2 7 16 2" xfId="20750"/>
    <cellStyle name="Normal 2 7 16 2 2" xfId="20751"/>
    <cellStyle name="Normal 2 7 16 2 2 2" xfId="20752"/>
    <cellStyle name="Normal 2 7 16 2 2 2 2" xfId="20753"/>
    <cellStyle name="Normal 2 7 16 2 2 3" xfId="20754"/>
    <cellStyle name="Normal 2 7 16 2 3" xfId="20755"/>
    <cellStyle name="Normal 2 7 16 2 3 2" xfId="20756"/>
    <cellStyle name="Normal 2 7 16 2 4" xfId="20757"/>
    <cellStyle name="Normal 2 7 16 3" xfId="20758"/>
    <cellStyle name="Normal 2 7 16 3 2" xfId="20759"/>
    <cellStyle name="Normal 2 7 16 3 2 2" xfId="20760"/>
    <cellStyle name="Normal 2 7 16 3 2 2 2" xfId="20761"/>
    <cellStyle name="Normal 2 7 16 3 2 3" xfId="20762"/>
    <cellStyle name="Normal 2 7 16 3 3" xfId="20763"/>
    <cellStyle name="Normal 2 7 16 3 3 2" xfId="20764"/>
    <cellStyle name="Normal 2 7 16 3 4" xfId="20765"/>
    <cellStyle name="Normal 2 7 16 4" xfId="20766"/>
    <cellStyle name="Normal 2 7 16 4 2" xfId="20767"/>
    <cellStyle name="Normal 2 7 16 4 2 2" xfId="20768"/>
    <cellStyle name="Normal 2 7 16 4 2 2 2" xfId="20769"/>
    <cellStyle name="Normal 2 7 16 4 2 3" xfId="20770"/>
    <cellStyle name="Normal 2 7 16 4 3" xfId="20771"/>
    <cellStyle name="Normal 2 7 16 4 3 2" xfId="20772"/>
    <cellStyle name="Normal 2 7 16 4 4" xfId="20773"/>
    <cellStyle name="Normal 2 7 16 5" xfId="20774"/>
    <cellStyle name="Normal 2 7 16 5 2" xfId="20775"/>
    <cellStyle name="Normal 2 7 16 5 2 2" xfId="20776"/>
    <cellStyle name="Normal 2 7 16 5 3" xfId="20777"/>
    <cellStyle name="Normal 2 7 16 6" xfId="20778"/>
    <cellStyle name="Normal 2 7 16 6 2" xfId="20779"/>
    <cellStyle name="Normal 2 7 16 7" xfId="20780"/>
    <cellStyle name="Normal 2 7 16 7 2" xfId="20781"/>
    <cellStyle name="Normal 2 7 16 8" xfId="20782"/>
    <cellStyle name="Normal 2 7 17" xfId="20783"/>
    <cellStyle name="Normal 2 7 17 2" xfId="20784"/>
    <cellStyle name="Normal 2 7 17 2 2" xfId="20785"/>
    <cellStyle name="Normal 2 7 17 2 2 2" xfId="20786"/>
    <cellStyle name="Normal 2 7 17 2 2 2 2" xfId="20787"/>
    <cellStyle name="Normal 2 7 17 2 2 3" xfId="20788"/>
    <cellStyle name="Normal 2 7 17 2 3" xfId="20789"/>
    <cellStyle name="Normal 2 7 17 2 3 2" xfId="20790"/>
    <cellStyle name="Normal 2 7 17 2 4" xfId="20791"/>
    <cellStyle name="Normal 2 7 17 3" xfId="20792"/>
    <cellStyle name="Normal 2 7 17 3 2" xfId="20793"/>
    <cellStyle name="Normal 2 7 17 3 2 2" xfId="20794"/>
    <cellStyle name="Normal 2 7 17 3 2 2 2" xfId="20795"/>
    <cellStyle name="Normal 2 7 17 3 2 3" xfId="20796"/>
    <cellStyle name="Normal 2 7 17 3 3" xfId="20797"/>
    <cellStyle name="Normal 2 7 17 3 3 2" xfId="20798"/>
    <cellStyle name="Normal 2 7 17 3 4" xfId="20799"/>
    <cellStyle name="Normal 2 7 17 4" xfId="20800"/>
    <cellStyle name="Normal 2 7 17 4 2" xfId="20801"/>
    <cellStyle name="Normal 2 7 17 4 2 2" xfId="20802"/>
    <cellStyle name="Normal 2 7 17 4 2 2 2" xfId="20803"/>
    <cellStyle name="Normal 2 7 17 4 2 3" xfId="20804"/>
    <cellStyle name="Normal 2 7 17 4 3" xfId="20805"/>
    <cellStyle name="Normal 2 7 17 4 3 2" xfId="20806"/>
    <cellStyle name="Normal 2 7 17 4 4" xfId="20807"/>
    <cellStyle name="Normal 2 7 17 5" xfId="20808"/>
    <cellStyle name="Normal 2 7 17 5 2" xfId="20809"/>
    <cellStyle name="Normal 2 7 17 5 2 2" xfId="20810"/>
    <cellStyle name="Normal 2 7 17 5 3" xfId="20811"/>
    <cellStyle name="Normal 2 7 17 6" xfId="20812"/>
    <cellStyle name="Normal 2 7 17 6 2" xfId="20813"/>
    <cellStyle name="Normal 2 7 17 7" xfId="20814"/>
    <cellStyle name="Normal 2 7 17 7 2" xfId="20815"/>
    <cellStyle name="Normal 2 7 17 8" xfId="20816"/>
    <cellStyle name="Normal 2 7 18" xfId="20817"/>
    <cellStyle name="Normal 2 7 18 2" xfId="20818"/>
    <cellStyle name="Normal 2 7 18 2 2" xfId="20819"/>
    <cellStyle name="Normal 2 7 18 2 2 2" xfId="20820"/>
    <cellStyle name="Normal 2 7 18 2 2 2 2" xfId="20821"/>
    <cellStyle name="Normal 2 7 18 2 2 3" xfId="20822"/>
    <cellStyle name="Normal 2 7 18 2 3" xfId="20823"/>
    <cellStyle name="Normal 2 7 18 2 3 2" xfId="20824"/>
    <cellStyle name="Normal 2 7 18 2 4" xfId="20825"/>
    <cellStyle name="Normal 2 7 18 3" xfId="20826"/>
    <cellStyle name="Normal 2 7 18 3 2" xfId="20827"/>
    <cellStyle name="Normal 2 7 18 3 2 2" xfId="20828"/>
    <cellStyle name="Normal 2 7 18 3 2 2 2" xfId="20829"/>
    <cellStyle name="Normal 2 7 18 3 2 3" xfId="20830"/>
    <cellStyle name="Normal 2 7 18 3 3" xfId="20831"/>
    <cellStyle name="Normal 2 7 18 3 3 2" xfId="20832"/>
    <cellStyle name="Normal 2 7 18 3 4" xfId="20833"/>
    <cellStyle name="Normal 2 7 18 4" xfId="20834"/>
    <cellStyle name="Normal 2 7 18 4 2" xfId="20835"/>
    <cellStyle name="Normal 2 7 18 4 2 2" xfId="20836"/>
    <cellStyle name="Normal 2 7 18 4 2 2 2" xfId="20837"/>
    <cellStyle name="Normal 2 7 18 4 2 3" xfId="20838"/>
    <cellStyle name="Normal 2 7 18 4 3" xfId="20839"/>
    <cellStyle name="Normal 2 7 18 4 3 2" xfId="20840"/>
    <cellStyle name="Normal 2 7 18 4 4" xfId="20841"/>
    <cellStyle name="Normal 2 7 18 5" xfId="20842"/>
    <cellStyle name="Normal 2 7 18 5 2" xfId="20843"/>
    <cellStyle name="Normal 2 7 18 5 2 2" xfId="20844"/>
    <cellStyle name="Normal 2 7 18 5 3" xfId="20845"/>
    <cellStyle name="Normal 2 7 18 6" xfId="20846"/>
    <cellStyle name="Normal 2 7 18 6 2" xfId="20847"/>
    <cellStyle name="Normal 2 7 18 7" xfId="20848"/>
    <cellStyle name="Normal 2 7 18 7 2" xfId="20849"/>
    <cellStyle name="Normal 2 7 18 8" xfId="20850"/>
    <cellStyle name="Normal 2 7 19" xfId="20851"/>
    <cellStyle name="Normal 2 7 19 2" xfId="20852"/>
    <cellStyle name="Normal 2 7 19 2 2" xfId="20853"/>
    <cellStyle name="Normal 2 7 19 2 2 2" xfId="20854"/>
    <cellStyle name="Normal 2 7 19 2 2 2 2" xfId="20855"/>
    <cellStyle name="Normal 2 7 19 2 2 3" xfId="20856"/>
    <cellStyle name="Normal 2 7 19 2 3" xfId="20857"/>
    <cellStyle name="Normal 2 7 19 2 3 2" xfId="20858"/>
    <cellStyle name="Normal 2 7 19 2 4" xfId="20859"/>
    <cellStyle name="Normal 2 7 19 3" xfId="20860"/>
    <cellStyle name="Normal 2 7 19 3 2" xfId="20861"/>
    <cellStyle name="Normal 2 7 19 3 2 2" xfId="20862"/>
    <cellStyle name="Normal 2 7 19 3 2 2 2" xfId="20863"/>
    <cellStyle name="Normal 2 7 19 3 2 3" xfId="20864"/>
    <cellStyle name="Normal 2 7 19 3 3" xfId="20865"/>
    <cellStyle name="Normal 2 7 19 3 3 2" xfId="20866"/>
    <cellStyle name="Normal 2 7 19 3 4" xfId="20867"/>
    <cellStyle name="Normal 2 7 19 4" xfId="20868"/>
    <cellStyle name="Normal 2 7 19 4 2" xfId="20869"/>
    <cellStyle name="Normal 2 7 19 4 2 2" xfId="20870"/>
    <cellStyle name="Normal 2 7 19 4 2 2 2" xfId="20871"/>
    <cellStyle name="Normal 2 7 19 4 2 3" xfId="20872"/>
    <cellStyle name="Normal 2 7 19 4 3" xfId="20873"/>
    <cellStyle name="Normal 2 7 19 4 3 2" xfId="20874"/>
    <cellStyle name="Normal 2 7 19 4 4" xfId="20875"/>
    <cellStyle name="Normal 2 7 19 5" xfId="20876"/>
    <cellStyle name="Normal 2 7 19 5 2" xfId="20877"/>
    <cellStyle name="Normal 2 7 19 5 2 2" xfId="20878"/>
    <cellStyle name="Normal 2 7 19 5 3" xfId="20879"/>
    <cellStyle name="Normal 2 7 19 6" xfId="20880"/>
    <cellStyle name="Normal 2 7 19 6 2" xfId="20881"/>
    <cellStyle name="Normal 2 7 19 7" xfId="20882"/>
    <cellStyle name="Normal 2 7 19 7 2" xfId="20883"/>
    <cellStyle name="Normal 2 7 19 8" xfId="20884"/>
    <cellStyle name="Normal 2 7 2" xfId="20885"/>
    <cellStyle name="Normal 2 7 2 2" xfId="20886"/>
    <cellStyle name="Normal 2 7 2 2 2" xfId="20887"/>
    <cellStyle name="Normal 2 7 2 2 2 2" xfId="20888"/>
    <cellStyle name="Normal 2 7 2 2 2 2 2" xfId="20889"/>
    <cellStyle name="Normal 2 7 2 2 2 3" xfId="20890"/>
    <cellStyle name="Normal 2 7 2 2 3" xfId="20891"/>
    <cellStyle name="Normal 2 7 2 2 3 2" xfId="20892"/>
    <cellStyle name="Normal 2 7 2 2 4" xfId="20893"/>
    <cellStyle name="Normal 2 7 2 3" xfId="20894"/>
    <cellStyle name="Normal 2 7 2 3 2" xfId="20895"/>
    <cellStyle name="Normal 2 7 2 3 2 2" xfId="20896"/>
    <cellStyle name="Normal 2 7 2 3 2 2 2" xfId="20897"/>
    <cellStyle name="Normal 2 7 2 3 2 3" xfId="20898"/>
    <cellStyle name="Normal 2 7 2 3 3" xfId="20899"/>
    <cellStyle name="Normal 2 7 2 3 3 2" xfId="20900"/>
    <cellStyle name="Normal 2 7 2 3 4" xfId="20901"/>
    <cellStyle name="Normal 2 7 2 4" xfId="20902"/>
    <cellStyle name="Normal 2 7 2 4 2" xfId="20903"/>
    <cellStyle name="Normal 2 7 2 4 2 2" xfId="20904"/>
    <cellStyle name="Normal 2 7 2 4 2 2 2" xfId="20905"/>
    <cellStyle name="Normal 2 7 2 4 2 3" xfId="20906"/>
    <cellStyle name="Normal 2 7 2 4 3" xfId="20907"/>
    <cellStyle name="Normal 2 7 2 4 3 2" xfId="20908"/>
    <cellStyle name="Normal 2 7 2 4 4" xfId="20909"/>
    <cellStyle name="Normal 2 7 2 5" xfId="20910"/>
    <cellStyle name="Normal 2 7 2 5 2" xfId="20911"/>
    <cellStyle name="Normal 2 7 2 5 2 2" xfId="20912"/>
    <cellStyle name="Normal 2 7 2 5 3" xfId="20913"/>
    <cellStyle name="Normal 2 7 2 6" xfId="20914"/>
    <cellStyle name="Normal 2 7 2 6 2" xfId="20915"/>
    <cellStyle name="Normal 2 7 2 7" xfId="20916"/>
    <cellStyle name="Normal 2 7 2 7 2" xfId="20917"/>
    <cellStyle name="Normal 2 7 2 8" xfId="20918"/>
    <cellStyle name="Normal 2 7 20" xfId="20919"/>
    <cellStyle name="Normal 2 7 20 2" xfId="20920"/>
    <cellStyle name="Normal 2 7 20 2 2" xfId="20921"/>
    <cellStyle name="Normal 2 7 20 2 2 2" xfId="20922"/>
    <cellStyle name="Normal 2 7 20 2 2 2 2" xfId="20923"/>
    <cellStyle name="Normal 2 7 20 2 2 3" xfId="20924"/>
    <cellStyle name="Normal 2 7 20 2 3" xfId="20925"/>
    <cellStyle name="Normal 2 7 20 2 3 2" xfId="20926"/>
    <cellStyle name="Normal 2 7 20 2 4" xfId="20927"/>
    <cellStyle name="Normal 2 7 20 3" xfId="20928"/>
    <cellStyle name="Normal 2 7 20 3 2" xfId="20929"/>
    <cellStyle name="Normal 2 7 20 3 2 2" xfId="20930"/>
    <cellStyle name="Normal 2 7 20 3 2 2 2" xfId="20931"/>
    <cellStyle name="Normal 2 7 20 3 2 3" xfId="20932"/>
    <cellStyle name="Normal 2 7 20 3 3" xfId="20933"/>
    <cellStyle name="Normal 2 7 20 3 3 2" xfId="20934"/>
    <cellStyle name="Normal 2 7 20 3 4" xfId="20935"/>
    <cellStyle name="Normal 2 7 20 4" xfId="20936"/>
    <cellStyle name="Normal 2 7 20 4 2" xfId="20937"/>
    <cellStyle name="Normal 2 7 20 4 2 2" xfId="20938"/>
    <cellStyle name="Normal 2 7 20 4 2 2 2" xfId="20939"/>
    <cellStyle name="Normal 2 7 20 4 2 3" xfId="20940"/>
    <cellStyle name="Normal 2 7 20 4 3" xfId="20941"/>
    <cellStyle name="Normal 2 7 20 4 3 2" xfId="20942"/>
    <cellStyle name="Normal 2 7 20 4 4" xfId="20943"/>
    <cellStyle name="Normal 2 7 20 5" xfId="20944"/>
    <cellStyle name="Normal 2 7 20 5 2" xfId="20945"/>
    <cellStyle name="Normal 2 7 20 5 2 2" xfId="20946"/>
    <cellStyle name="Normal 2 7 20 5 3" xfId="20947"/>
    <cellStyle name="Normal 2 7 20 6" xfId="20948"/>
    <cellStyle name="Normal 2 7 20 6 2" xfId="20949"/>
    <cellStyle name="Normal 2 7 20 7" xfId="20950"/>
    <cellStyle name="Normal 2 7 20 7 2" xfId="20951"/>
    <cellStyle name="Normal 2 7 20 8" xfId="20952"/>
    <cellStyle name="Normal 2 7 21" xfId="20953"/>
    <cellStyle name="Normal 2 7 21 2" xfId="20954"/>
    <cellStyle name="Normal 2 7 21 2 2" xfId="20955"/>
    <cellStyle name="Normal 2 7 21 2 2 2" xfId="20956"/>
    <cellStyle name="Normal 2 7 21 2 2 2 2" xfId="20957"/>
    <cellStyle name="Normal 2 7 21 2 2 3" xfId="20958"/>
    <cellStyle name="Normal 2 7 21 2 3" xfId="20959"/>
    <cellStyle name="Normal 2 7 21 2 3 2" xfId="20960"/>
    <cellStyle name="Normal 2 7 21 2 4" xfId="20961"/>
    <cellStyle name="Normal 2 7 21 3" xfId="20962"/>
    <cellStyle name="Normal 2 7 21 3 2" xfId="20963"/>
    <cellStyle name="Normal 2 7 21 3 2 2" xfId="20964"/>
    <cellStyle name="Normal 2 7 21 3 2 2 2" xfId="20965"/>
    <cellStyle name="Normal 2 7 21 3 2 3" xfId="20966"/>
    <cellStyle name="Normal 2 7 21 3 3" xfId="20967"/>
    <cellStyle name="Normal 2 7 21 3 3 2" xfId="20968"/>
    <cellStyle name="Normal 2 7 21 3 4" xfId="20969"/>
    <cellStyle name="Normal 2 7 21 4" xfId="20970"/>
    <cellStyle name="Normal 2 7 21 4 2" xfId="20971"/>
    <cellStyle name="Normal 2 7 21 4 2 2" xfId="20972"/>
    <cellStyle name="Normal 2 7 21 4 2 2 2" xfId="20973"/>
    <cellStyle name="Normal 2 7 21 4 2 3" xfId="20974"/>
    <cellStyle name="Normal 2 7 21 4 3" xfId="20975"/>
    <cellStyle name="Normal 2 7 21 4 3 2" xfId="20976"/>
    <cellStyle name="Normal 2 7 21 4 4" xfId="20977"/>
    <cellStyle name="Normal 2 7 21 5" xfId="20978"/>
    <cellStyle name="Normal 2 7 21 5 2" xfId="20979"/>
    <cellStyle name="Normal 2 7 21 5 2 2" xfId="20980"/>
    <cellStyle name="Normal 2 7 21 5 3" xfId="20981"/>
    <cellStyle name="Normal 2 7 21 6" xfId="20982"/>
    <cellStyle name="Normal 2 7 21 6 2" xfId="20983"/>
    <cellStyle name="Normal 2 7 21 7" xfId="20984"/>
    <cellStyle name="Normal 2 7 21 7 2" xfId="20985"/>
    <cellStyle name="Normal 2 7 21 8" xfId="20986"/>
    <cellStyle name="Normal 2 7 22" xfId="20987"/>
    <cellStyle name="Normal 2 7 22 2" xfId="20988"/>
    <cellStyle name="Normal 2 7 22 2 2" xfId="20989"/>
    <cellStyle name="Normal 2 7 22 2 2 2" xfId="20990"/>
    <cellStyle name="Normal 2 7 22 2 2 2 2" xfId="20991"/>
    <cellStyle name="Normal 2 7 22 2 2 3" xfId="20992"/>
    <cellStyle name="Normal 2 7 22 2 3" xfId="20993"/>
    <cellStyle name="Normal 2 7 22 2 3 2" xfId="20994"/>
    <cellStyle name="Normal 2 7 22 2 4" xfId="20995"/>
    <cellStyle name="Normal 2 7 22 3" xfId="20996"/>
    <cellStyle name="Normal 2 7 22 3 2" xfId="20997"/>
    <cellStyle name="Normal 2 7 22 3 2 2" xfId="20998"/>
    <cellStyle name="Normal 2 7 22 3 2 2 2" xfId="20999"/>
    <cellStyle name="Normal 2 7 22 3 2 3" xfId="21000"/>
    <cellStyle name="Normal 2 7 22 3 3" xfId="21001"/>
    <cellStyle name="Normal 2 7 22 3 3 2" xfId="21002"/>
    <cellStyle name="Normal 2 7 22 3 4" xfId="21003"/>
    <cellStyle name="Normal 2 7 22 4" xfId="21004"/>
    <cellStyle name="Normal 2 7 22 4 2" xfId="21005"/>
    <cellStyle name="Normal 2 7 22 4 2 2" xfId="21006"/>
    <cellStyle name="Normal 2 7 22 4 2 2 2" xfId="21007"/>
    <cellStyle name="Normal 2 7 22 4 2 3" xfId="21008"/>
    <cellStyle name="Normal 2 7 22 4 3" xfId="21009"/>
    <cellStyle name="Normal 2 7 22 4 3 2" xfId="21010"/>
    <cellStyle name="Normal 2 7 22 4 4" xfId="21011"/>
    <cellStyle name="Normal 2 7 22 5" xfId="21012"/>
    <cellStyle name="Normal 2 7 22 5 2" xfId="21013"/>
    <cellStyle name="Normal 2 7 22 5 2 2" xfId="21014"/>
    <cellStyle name="Normal 2 7 22 5 3" xfId="21015"/>
    <cellStyle name="Normal 2 7 22 6" xfId="21016"/>
    <cellStyle name="Normal 2 7 22 6 2" xfId="21017"/>
    <cellStyle name="Normal 2 7 22 7" xfId="21018"/>
    <cellStyle name="Normal 2 7 22 7 2" xfId="21019"/>
    <cellStyle name="Normal 2 7 22 8" xfId="21020"/>
    <cellStyle name="Normal 2 7 23" xfId="21021"/>
    <cellStyle name="Normal 2 7 23 2" xfId="21022"/>
    <cellStyle name="Normal 2 7 23 2 2" xfId="21023"/>
    <cellStyle name="Normal 2 7 23 2 2 2" xfId="21024"/>
    <cellStyle name="Normal 2 7 23 2 2 2 2" xfId="21025"/>
    <cellStyle name="Normal 2 7 23 2 2 3" xfId="21026"/>
    <cellStyle name="Normal 2 7 23 2 3" xfId="21027"/>
    <cellStyle name="Normal 2 7 23 2 3 2" xfId="21028"/>
    <cellStyle name="Normal 2 7 23 2 4" xfId="21029"/>
    <cellStyle name="Normal 2 7 23 3" xfId="21030"/>
    <cellStyle name="Normal 2 7 23 3 2" xfId="21031"/>
    <cellStyle name="Normal 2 7 23 3 2 2" xfId="21032"/>
    <cellStyle name="Normal 2 7 23 3 2 2 2" xfId="21033"/>
    <cellStyle name="Normal 2 7 23 3 2 3" xfId="21034"/>
    <cellStyle name="Normal 2 7 23 3 3" xfId="21035"/>
    <cellStyle name="Normal 2 7 23 3 3 2" xfId="21036"/>
    <cellStyle name="Normal 2 7 23 3 4" xfId="21037"/>
    <cellStyle name="Normal 2 7 23 4" xfId="21038"/>
    <cellStyle name="Normal 2 7 23 4 2" xfId="21039"/>
    <cellStyle name="Normal 2 7 23 4 2 2" xfId="21040"/>
    <cellStyle name="Normal 2 7 23 4 2 2 2" xfId="21041"/>
    <cellStyle name="Normal 2 7 23 4 2 3" xfId="21042"/>
    <cellStyle name="Normal 2 7 23 4 3" xfId="21043"/>
    <cellStyle name="Normal 2 7 23 4 3 2" xfId="21044"/>
    <cellStyle name="Normal 2 7 23 4 4" xfId="21045"/>
    <cellStyle name="Normal 2 7 23 5" xfId="21046"/>
    <cellStyle name="Normal 2 7 23 5 2" xfId="21047"/>
    <cellStyle name="Normal 2 7 23 5 2 2" xfId="21048"/>
    <cellStyle name="Normal 2 7 23 5 3" xfId="21049"/>
    <cellStyle name="Normal 2 7 23 6" xfId="21050"/>
    <cellStyle name="Normal 2 7 23 6 2" xfId="21051"/>
    <cellStyle name="Normal 2 7 23 7" xfId="21052"/>
    <cellStyle name="Normal 2 7 23 7 2" xfId="21053"/>
    <cellStyle name="Normal 2 7 23 8" xfId="21054"/>
    <cellStyle name="Normal 2 7 24" xfId="21055"/>
    <cellStyle name="Normal 2 7 24 2" xfId="21056"/>
    <cellStyle name="Normal 2 7 24 2 2" xfId="21057"/>
    <cellStyle name="Normal 2 7 24 2 2 2" xfId="21058"/>
    <cellStyle name="Normal 2 7 24 2 2 2 2" xfId="21059"/>
    <cellStyle name="Normal 2 7 24 2 2 3" xfId="21060"/>
    <cellStyle name="Normal 2 7 24 2 3" xfId="21061"/>
    <cellStyle name="Normal 2 7 24 2 3 2" xfId="21062"/>
    <cellStyle name="Normal 2 7 24 2 4" xfId="21063"/>
    <cellStyle name="Normal 2 7 24 3" xfId="21064"/>
    <cellStyle name="Normal 2 7 24 3 2" xfId="21065"/>
    <cellStyle name="Normal 2 7 24 3 2 2" xfId="21066"/>
    <cellStyle name="Normal 2 7 24 3 2 2 2" xfId="21067"/>
    <cellStyle name="Normal 2 7 24 3 2 3" xfId="21068"/>
    <cellStyle name="Normal 2 7 24 3 3" xfId="21069"/>
    <cellStyle name="Normal 2 7 24 3 3 2" xfId="21070"/>
    <cellStyle name="Normal 2 7 24 3 4" xfId="21071"/>
    <cellStyle name="Normal 2 7 24 4" xfId="21072"/>
    <cellStyle name="Normal 2 7 24 4 2" xfId="21073"/>
    <cellStyle name="Normal 2 7 24 4 2 2" xfId="21074"/>
    <cellStyle name="Normal 2 7 24 4 2 2 2" xfId="21075"/>
    <cellStyle name="Normal 2 7 24 4 2 3" xfId="21076"/>
    <cellStyle name="Normal 2 7 24 4 3" xfId="21077"/>
    <cellStyle name="Normal 2 7 24 4 3 2" xfId="21078"/>
    <cellStyle name="Normal 2 7 24 4 4" xfId="21079"/>
    <cellStyle name="Normal 2 7 24 5" xfId="21080"/>
    <cellStyle name="Normal 2 7 24 5 2" xfId="21081"/>
    <cellStyle name="Normal 2 7 24 5 2 2" xfId="21082"/>
    <cellStyle name="Normal 2 7 24 5 3" xfId="21083"/>
    <cellStyle name="Normal 2 7 24 6" xfId="21084"/>
    <cellStyle name="Normal 2 7 24 6 2" xfId="21085"/>
    <cellStyle name="Normal 2 7 24 7" xfId="21086"/>
    <cellStyle name="Normal 2 7 24 7 2" xfId="21087"/>
    <cellStyle name="Normal 2 7 24 8" xfId="21088"/>
    <cellStyle name="Normal 2 7 25" xfId="21089"/>
    <cellStyle name="Normal 2 7 25 2" xfId="21090"/>
    <cellStyle name="Normal 2 7 25 2 2" xfId="21091"/>
    <cellStyle name="Normal 2 7 25 2 2 2" xfId="21092"/>
    <cellStyle name="Normal 2 7 25 2 2 2 2" xfId="21093"/>
    <cellStyle name="Normal 2 7 25 2 2 3" xfId="21094"/>
    <cellStyle name="Normal 2 7 25 2 3" xfId="21095"/>
    <cellStyle name="Normal 2 7 25 2 3 2" xfId="21096"/>
    <cellStyle name="Normal 2 7 25 2 4" xfId="21097"/>
    <cellStyle name="Normal 2 7 25 3" xfId="21098"/>
    <cellStyle name="Normal 2 7 25 3 2" xfId="21099"/>
    <cellStyle name="Normal 2 7 25 3 2 2" xfId="21100"/>
    <cellStyle name="Normal 2 7 25 3 2 2 2" xfId="21101"/>
    <cellStyle name="Normal 2 7 25 3 2 3" xfId="21102"/>
    <cellStyle name="Normal 2 7 25 3 3" xfId="21103"/>
    <cellStyle name="Normal 2 7 25 3 3 2" xfId="21104"/>
    <cellStyle name="Normal 2 7 25 3 4" xfId="21105"/>
    <cellStyle name="Normal 2 7 25 4" xfId="21106"/>
    <cellStyle name="Normal 2 7 25 4 2" xfId="21107"/>
    <cellStyle name="Normal 2 7 25 4 2 2" xfId="21108"/>
    <cellStyle name="Normal 2 7 25 4 2 2 2" xfId="21109"/>
    <cellStyle name="Normal 2 7 25 4 2 3" xfId="21110"/>
    <cellStyle name="Normal 2 7 25 4 3" xfId="21111"/>
    <cellStyle name="Normal 2 7 25 4 3 2" xfId="21112"/>
    <cellStyle name="Normal 2 7 25 4 4" xfId="21113"/>
    <cellStyle name="Normal 2 7 25 5" xfId="21114"/>
    <cellStyle name="Normal 2 7 25 5 2" xfId="21115"/>
    <cellStyle name="Normal 2 7 25 5 2 2" xfId="21116"/>
    <cellStyle name="Normal 2 7 25 5 3" xfId="21117"/>
    <cellStyle name="Normal 2 7 25 6" xfId="21118"/>
    <cellStyle name="Normal 2 7 25 6 2" xfId="21119"/>
    <cellStyle name="Normal 2 7 25 7" xfId="21120"/>
    <cellStyle name="Normal 2 7 25 7 2" xfId="21121"/>
    <cellStyle name="Normal 2 7 25 8" xfId="21122"/>
    <cellStyle name="Normal 2 7 26" xfId="21123"/>
    <cellStyle name="Normal 2 7 26 2" xfId="21124"/>
    <cellStyle name="Normal 2 7 26 2 2" xfId="21125"/>
    <cellStyle name="Normal 2 7 26 2 2 2" xfId="21126"/>
    <cellStyle name="Normal 2 7 26 2 2 2 2" xfId="21127"/>
    <cellStyle name="Normal 2 7 26 2 2 3" xfId="21128"/>
    <cellStyle name="Normal 2 7 26 2 3" xfId="21129"/>
    <cellStyle name="Normal 2 7 26 2 3 2" xfId="21130"/>
    <cellStyle name="Normal 2 7 26 2 4" xfId="21131"/>
    <cellStyle name="Normal 2 7 26 3" xfId="21132"/>
    <cellStyle name="Normal 2 7 26 3 2" xfId="21133"/>
    <cellStyle name="Normal 2 7 26 3 2 2" xfId="21134"/>
    <cellStyle name="Normal 2 7 26 3 2 2 2" xfId="21135"/>
    <cellStyle name="Normal 2 7 26 3 2 3" xfId="21136"/>
    <cellStyle name="Normal 2 7 26 3 3" xfId="21137"/>
    <cellStyle name="Normal 2 7 26 3 3 2" xfId="21138"/>
    <cellStyle name="Normal 2 7 26 3 4" xfId="21139"/>
    <cellStyle name="Normal 2 7 26 4" xfId="21140"/>
    <cellStyle name="Normal 2 7 26 4 2" xfId="21141"/>
    <cellStyle name="Normal 2 7 26 4 2 2" xfId="21142"/>
    <cellStyle name="Normal 2 7 26 4 2 2 2" xfId="21143"/>
    <cellStyle name="Normal 2 7 26 4 2 3" xfId="21144"/>
    <cellStyle name="Normal 2 7 26 4 3" xfId="21145"/>
    <cellStyle name="Normal 2 7 26 4 3 2" xfId="21146"/>
    <cellStyle name="Normal 2 7 26 4 4" xfId="21147"/>
    <cellStyle name="Normal 2 7 26 5" xfId="21148"/>
    <cellStyle name="Normal 2 7 26 5 2" xfId="21149"/>
    <cellStyle name="Normal 2 7 26 5 2 2" xfId="21150"/>
    <cellStyle name="Normal 2 7 26 5 3" xfId="21151"/>
    <cellStyle name="Normal 2 7 26 6" xfId="21152"/>
    <cellStyle name="Normal 2 7 26 6 2" xfId="21153"/>
    <cellStyle name="Normal 2 7 26 7" xfId="21154"/>
    <cellStyle name="Normal 2 7 26 7 2" xfId="21155"/>
    <cellStyle name="Normal 2 7 26 8" xfId="21156"/>
    <cellStyle name="Normal 2 7 27" xfId="21157"/>
    <cellStyle name="Normal 2 7 27 2" xfId="21158"/>
    <cellStyle name="Normal 2 7 27 2 2" xfId="21159"/>
    <cellStyle name="Normal 2 7 27 2 2 2" xfId="21160"/>
    <cellStyle name="Normal 2 7 27 2 2 2 2" xfId="21161"/>
    <cellStyle name="Normal 2 7 27 2 2 3" xfId="21162"/>
    <cellStyle name="Normal 2 7 27 2 3" xfId="21163"/>
    <cellStyle name="Normal 2 7 27 2 3 2" xfId="21164"/>
    <cellStyle name="Normal 2 7 27 2 4" xfId="21165"/>
    <cellStyle name="Normal 2 7 27 3" xfId="21166"/>
    <cellStyle name="Normal 2 7 27 3 2" xfId="21167"/>
    <cellStyle name="Normal 2 7 27 3 2 2" xfId="21168"/>
    <cellStyle name="Normal 2 7 27 3 2 2 2" xfId="21169"/>
    <cellStyle name="Normal 2 7 27 3 2 3" xfId="21170"/>
    <cellStyle name="Normal 2 7 27 3 3" xfId="21171"/>
    <cellStyle name="Normal 2 7 27 3 3 2" xfId="21172"/>
    <cellStyle name="Normal 2 7 27 3 4" xfId="21173"/>
    <cellStyle name="Normal 2 7 27 4" xfId="21174"/>
    <cellStyle name="Normal 2 7 27 4 2" xfId="21175"/>
    <cellStyle name="Normal 2 7 27 4 2 2" xfId="21176"/>
    <cellStyle name="Normal 2 7 27 4 2 2 2" xfId="21177"/>
    <cellStyle name="Normal 2 7 27 4 2 3" xfId="21178"/>
    <cellStyle name="Normal 2 7 27 4 3" xfId="21179"/>
    <cellStyle name="Normal 2 7 27 4 3 2" xfId="21180"/>
    <cellStyle name="Normal 2 7 27 4 4" xfId="21181"/>
    <cellStyle name="Normal 2 7 27 5" xfId="21182"/>
    <cellStyle name="Normal 2 7 27 5 2" xfId="21183"/>
    <cellStyle name="Normal 2 7 27 5 2 2" xfId="21184"/>
    <cellStyle name="Normal 2 7 27 5 3" xfId="21185"/>
    <cellStyle name="Normal 2 7 27 6" xfId="21186"/>
    <cellStyle name="Normal 2 7 27 6 2" xfId="21187"/>
    <cellStyle name="Normal 2 7 27 7" xfId="21188"/>
    <cellStyle name="Normal 2 7 27 7 2" xfId="21189"/>
    <cellStyle name="Normal 2 7 27 8" xfId="21190"/>
    <cellStyle name="Normal 2 7 28" xfId="21191"/>
    <cellStyle name="Normal 2 7 28 2" xfId="21192"/>
    <cellStyle name="Normal 2 7 28 2 2" xfId="21193"/>
    <cellStyle name="Normal 2 7 28 2 2 2" xfId="21194"/>
    <cellStyle name="Normal 2 7 28 2 2 2 2" xfId="21195"/>
    <cellStyle name="Normal 2 7 28 2 2 3" xfId="21196"/>
    <cellStyle name="Normal 2 7 28 2 3" xfId="21197"/>
    <cellStyle name="Normal 2 7 28 2 3 2" xfId="21198"/>
    <cellStyle name="Normal 2 7 28 2 4" xfId="21199"/>
    <cellStyle name="Normal 2 7 28 3" xfId="21200"/>
    <cellStyle name="Normal 2 7 28 3 2" xfId="21201"/>
    <cellStyle name="Normal 2 7 28 3 2 2" xfId="21202"/>
    <cellStyle name="Normal 2 7 28 3 2 2 2" xfId="21203"/>
    <cellStyle name="Normal 2 7 28 3 2 3" xfId="21204"/>
    <cellStyle name="Normal 2 7 28 3 3" xfId="21205"/>
    <cellStyle name="Normal 2 7 28 3 3 2" xfId="21206"/>
    <cellStyle name="Normal 2 7 28 3 4" xfId="21207"/>
    <cellStyle name="Normal 2 7 28 4" xfId="21208"/>
    <cellStyle name="Normal 2 7 28 4 2" xfId="21209"/>
    <cellStyle name="Normal 2 7 28 4 2 2" xfId="21210"/>
    <cellStyle name="Normal 2 7 28 4 2 2 2" xfId="21211"/>
    <cellStyle name="Normal 2 7 28 4 2 3" xfId="21212"/>
    <cellStyle name="Normal 2 7 28 4 3" xfId="21213"/>
    <cellStyle name="Normal 2 7 28 4 3 2" xfId="21214"/>
    <cellStyle name="Normal 2 7 28 4 4" xfId="21215"/>
    <cellStyle name="Normal 2 7 28 5" xfId="21216"/>
    <cellStyle name="Normal 2 7 28 5 2" xfId="21217"/>
    <cellStyle name="Normal 2 7 28 5 2 2" xfId="21218"/>
    <cellStyle name="Normal 2 7 28 5 3" xfId="21219"/>
    <cellStyle name="Normal 2 7 28 6" xfId="21220"/>
    <cellStyle name="Normal 2 7 28 6 2" xfId="21221"/>
    <cellStyle name="Normal 2 7 28 7" xfId="21222"/>
    <cellStyle name="Normal 2 7 28 7 2" xfId="21223"/>
    <cellStyle name="Normal 2 7 28 8" xfId="21224"/>
    <cellStyle name="Normal 2 7 29" xfId="21225"/>
    <cellStyle name="Normal 2 7 29 2" xfId="21226"/>
    <cellStyle name="Normal 2 7 29 2 2" xfId="21227"/>
    <cellStyle name="Normal 2 7 29 2 2 2" xfId="21228"/>
    <cellStyle name="Normal 2 7 29 2 2 2 2" xfId="21229"/>
    <cellStyle name="Normal 2 7 29 2 2 3" xfId="21230"/>
    <cellStyle name="Normal 2 7 29 2 3" xfId="21231"/>
    <cellStyle name="Normal 2 7 29 2 3 2" xfId="21232"/>
    <cellStyle name="Normal 2 7 29 2 4" xfId="21233"/>
    <cellStyle name="Normal 2 7 29 3" xfId="21234"/>
    <cellStyle name="Normal 2 7 29 3 2" xfId="21235"/>
    <cellStyle name="Normal 2 7 29 3 2 2" xfId="21236"/>
    <cellStyle name="Normal 2 7 29 3 2 2 2" xfId="21237"/>
    <cellStyle name="Normal 2 7 29 3 2 3" xfId="21238"/>
    <cellStyle name="Normal 2 7 29 3 3" xfId="21239"/>
    <cellStyle name="Normal 2 7 29 3 3 2" xfId="21240"/>
    <cellStyle name="Normal 2 7 29 3 4" xfId="21241"/>
    <cellStyle name="Normal 2 7 29 4" xfId="21242"/>
    <cellStyle name="Normal 2 7 29 4 2" xfId="21243"/>
    <cellStyle name="Normal 2 7 29 4 2 2" xfId="21244"/>
    <cellStyle name="Normal 2 7 29 4 2 2 2" xfId="21245"/>
    <cellStyle name="Normal 2 7 29 4 2 3" xfId="21246"/>
    <cellStyle name="Normal 2 7 29 4 3" xfId="21247"/>
    <cellStyle name="Normal 2 7 29 4 3 2" xfId="21248"/>
    <cellStyle name="Normal 2 7 29 4 4" xfId="21249"/>
    <cellStyle name="Normal 2 7 29 5" xfId="21250"/>
    <cellStyle name="Normal 2 7 29 5 2" xfId="21251"/>
    <cellStyle name="Normal 2 7 29 5 2 2" xfId="21252"/>
    <cellStyle name="Normal 2 7 29 5 3" xfId="21253"/>
    <cellStyle name="Normal 2 7 29 6" xfId="21254"/>
    <cellStyle name="Normal 2 7 29 6 2" xfId="21255"/>
    <cellStyle name="Normal 2 7 29 7" xfId="21256"/>
    <cellStyle name="Normal 2 7 29 7 2" xfId="21257"/>
    <cellStyle name="Normal 2 7 29 8" xfId="21258"/>
    <cellStyle name="Normal 2 7 3" xfId="21259"/>
    <cellStyle name="Normal 2 7 3 2" xfId="21260"/>
    <cellStyle name="Normal 2 7 3 2 2" xfId="21261"/>
    <cellStyle name="Normal 2 7 3 2 2 2" xfId="21262"/>
    <cellStyle name="Normal 2 7 3 2 2 2 2" xfId="21263"/>
    <cellStyle name="Normal 2 7 3 2 2 3" xfId="21264"/>
    <cellStyle name="Normal 2 7 3 2 3" xfId="21265"/>
    <cellStyle name="Normal 2 7 3 2 3 2" xfId="21266"/>
    <cellStyle name="Normal 2 7 3 2 4" xfId="21267"/>
    <cellStyle name="Normal 2 7 3 3" xfId="21268"/>
    <cellStyle name="Normal 2 7 3 3 2" xfId="21269"/>
    <cellStyle name="Normal 2 7 3 3 2 2" xfId="21270"/>
    <cellStyle name="Normal 2 7 3 3 2 2 2" xfId="21271"/>
    <cellStyle name="Normal 2 7 3 3 2 3" xfId="21272"/>
    <cellStyle name="Normal 2 7 3 3 3" xfId="21273"/>
    <cellStyle name="Normal 2 7 3 3 3 2" xfId="21274"/>
    <cellStyle name="Normal 2 7 3 3 4" xfId="21275"/>
    <cellStyle name="Normal 2 7 3 4" xfId="21276"/>
    <cellStyle name="Normal 2 7 3 4 2" xfId="21277"/>
    <cellStyle name="Normal 2 7 3 4 2 2" xfId="21278"/>
    <cellStyle name="Normal 2 7 3 4 2 2 2" xfId="21279"/>
    <cellStyle name="Normal 2 7 3 4 2 3" xfId="21280"/>
    <cellStyle name="Normal 2 7 3 4 3" xfId="21281"/>
    <cellStyle name="Normal 2 7 3 4 3 2" xfId="21282"/>
    <cellStyle name="Normal 2 7 3 4 4" xfId="21283"/>
    <cellStyle name="Normal 2 7 3 5" xfId="21284"/>
    <cellStyle name="Normal 2 7 3 5 2" xfId="21285"/>
    <cellStyle name="Normal 2 7 3 5 2 2" xfId="21286"/>
    <cellStyle name="Normal 2 7 3 5 3" xfId="21287"/>
    <cellStyle name="Normal 2 7 3 6" xfId="21288"/>
    <cellStyle name="Normal 2 7 3 6 2" xfId="21289"/>
    <cellStyle name="Normal 2 7 3 7" xfId="21290"/>
    <cellStyle name="Normal 2 7 3 7 2" xfId="21291"/>
    <cellStyle name="Normal 2 7 3 8" xfId="21292"/>
    <cellStyle name="Normal 2 7 30" xfId="21293"/>
    <cellStyle name="Normal 2 7 30 2" xfId="21294"/>
    <cellStyle name="Normal 2 7 30 2 2" xfId="21295"/>
    <cellStyle name="Normal 2 7 30 2 2 2" xfId="21296"/>
    <cellStyle name="Normal 2 7 30 2 3" xfId="21297"/>
    <cellStyle name="Normal 2 7 30 3" xfId="21298"/>
    <cellStyle name="Normal 2 7 30 3 2" xfId="21299"/>
    <cellStyle name="Normal 2 7 30 4" xfId="21300"/>
    <cellStyle name="Normal 2 7 31" xfId="21301"/>
    <cellStyle name="Normal 2 7 31 2" xfId="21302"/>
    <cellStyle name="Normal 2 7 31 2 2" xfId="21303"/>
    <cellStyle name="Normal 2 7 31 2 2 2" xfId="21304"/>
    <cellStyle name="Normal 2 7 31 2 3" xfId="21305"/>
    <cellStyle name="Normal 2 7 31 3" xfId="21306"/>
    <cellStyle name="Normal 2 7 31 3 2" xfId="21307"/>
    <cellStyle name="Normal 2 7 31 4" xfId="21308"/>
    <cellStyle name="Normal 2 7 32" xfId="21309"/>
    <cellStyle name="Normal 2 7 32 2" xfId="21310"/>
    <cellStyle name="Normal 2 7 32 2 2" xfId="21311"/>
    <cellStyle name="Normal 2 7 32 2 2 2" xfId="21312"/>
    <cellStyle name="Normal 2 7 32 2 3" xfId="21313"/>
    <cellStyle name="Normal 2 7 32 3" xfId="21314"/>
    <cellStyle name="Normal 2 7 32 3 2" xfId="21315"/>
    <cellStyle name="Normal 2 7 32 4" xfId="21316"/>
    <cellStyle name="Normal 2 7 33" xfId="21317"/>
    <cellStyle name="Normal 2 7 33 2" xfId="21318"/>
    <cellStyle name="Normal 2 7 33 2 2" xfId="21319"/>
    <cellStyle name="Normal 2 7 33 3" xfId="21320"/>
    <cellStyle name="Normal 2 7 34" xfId="21321"/>
    <cellStyle name="Normal 2 7 34 2" xfId="21322"/>
    <cellStyle name="Normal 2 7 35" xfId="21323"/>
    <cellStyle name="Normal 2 7 35 2" xfId="21324"/>
    <cellStyle name="Normal 2 7 36" xfId="21325"/>
    <cellStyle name="Normal 2 7 4" xfId="21326"/>
    <cellStyle name="Normal 2 7 4 2" xfId="21327"/>
    <cellStyle name="Normal 2 7 4 2 2" xfId="21328"/>
    <cellStyle name="Normal 2 7 4 2 2 2" xfId="21329"/>
    <cellStyle name="Normal 2 7 4 2 2 2 2" xfId="21330"/>
    <cellStyle name="Normal 2 7 4 2 2 3" xfId="21331"/>
    <cellStyle name="Normal 2 7 4 2 3" xfId="21332"/>
    <cellStyle name="Normal 2 7 4 2 3 2" xfId="21333"/>
    <cellStyle name="Normal 2 7 4 2 4" xfId="21334"/>
    <cellStyle name="Normal 2 7 4 3" xfId="21335"/>
    <cellStyle name="Normal 2 7 4 3 2" xfId="21336"/>
    <cellStyle name="Normal 2 7 4 3 2 2" xfId="21337"/>
    <cellStyle name="Normal 2 7 4 3 2 2 2" xfId="21338"/>
    <cellStyle name="Normal 2 7 4 3 2 3" xfId="21339"/>
    <cellStyle name="Normal 2 7 4 3 3" xfId="21340"/>
    <cellStyle name="Normal 2 7 4 3 3 2" xfId="21341"/>
    <cellStyle name="Normal 2 7 4 3 4" xfId="21342"/>
    <cellStyle name="Normal 2 7 4 4" xfId="21343"/>
    <cellStyle name="Normal 2 7 4 4 2" xfId="21344"/>
    <cellStyle name="Normal 2 7 4 4 2 2" xfId="21345"/>
    <cellStyle name="Normal 2 7 4 4 2 2 2" xfId="21346"/>
    <cellStyle name="Normal 2 7 4 4 2 3" xfId="21347"/>
    <cellStyle name="Normal 2 7 4 4 3" xfId="21348"/>
    <cellStyle name="Normal 2 7 4 4 3 2" xfId="21349"/>
    <cellStyle name="Normal 2 7 4 4 4" xfId="21350"/>
    <cellStyle name="Normal 2 7 4 5" xfId="21351"/>
    <cellStyle name="Normal 2 7 4 5 2" xfId="21352"/>
    <cellStyle name="Normal 2 7 4 5 2 2" xfId="21353"/>
    <cellStyle name="Normal 2 7 4 5 3" xfId="21354"/>
    <cellStyle name="Normal 2 7 4 6" xfId="21355"/>
    <cellStyle name="Normal 2 7 4 6 2" xfId="21356"/>
    <cellStyle name="Normal 2 7 4 7" xfId="21357"/>
    <cellStyle name="Normal 2 7 4 7 2" xfId="21358"/>
    <cellStyle name="Normal 2 7 4 8" xfId="21359"/>
    <cellStyle name="Normal 2 7 5" xfId="21360"/>
    <cellStyle name="Normal 2 7 5 2" xfId="21361"/>
    <cellStyle name="Normal 2 7 5 2 2" xfId="21362"/>
    <cellStyle name="Normal 2 7 5 2 2 2" xfId="21363"/>
    <cellStyle name="Normal 2 7 5 2 2 2 2" xfId="21364"/>
    <cellStyle name="Normal 2 7 5 2 2 3" xfId="21365"/>
    <cellStyle name="Normal 2 7 5 2 3" xfId="21366"/>
    <cellStyle name="Normal 2 7 5 2 3 2" xfId="21367"/>
    <cellStyle name="Normal 2 7 5 2 4" xfId="21368"/>
    <cellStyle name="Normal 2 7 5 3" xfId="21369"/>
    <cellStyle name="Normal 2 7 5 3 2" xfId="21370"/>
    <cellStyle name="Normal 2 7 5 3 2 2" xfId="21371"/>
    <cellStyle name="Normal 2 7 5 3 2 2 2" xfId="21372"/>
    <cellStyle name="Normal 2 7 5 3 2 3" xfId="21373"/>
    <cellStyle name="Normal 2 7 5 3 3" xfId="21374"/>
    <cellStyle name="Normal 2 7 5 3 3 2" xfId="21375"/>
    <cellStyle name="Normal 2 7 5 3 4" xfId="21376"/>
    <cellStyle name="Normal 2 7 5 4" xfId="21377"/>
    <cellStyle name="Normal 2 7 5 4 2" xfId="21378"/>
    <cellStyle name="Normal 2 7 5 4 2 2" xfId="21379"/>
    <cellStyle name="Normal 2 7 5 4 2 2 2" xfId="21380"/>
    <cellStyle name="Normal 2 7 5 4 2 3" xfId="21381"/>
    <cellStyle name="Normal 2 7 5 4 3" xfId="21382"/>
    <cellStyle name="Normal 2 7 5 4 3 2" xfId="21383"/>
    <cellStyle name="Normal 2 7 5 4 4" xfId="21384"/>
    <cellStyle name="Normal 2 7 5 5" xfId="21385"/>
    <cellStyle name="Normal 2 7 5 5 2" xfId="21386"/>
    <cellStyle name="Normal 2 7 5 5 2 2" xfId="21387"/>
    <cellStyle name="Normal 2 7 5 5 3" xfId="21388"/>
    <cellStyle name="Normal 2 7 5 6" xfId="21389"/>
    <cellStyle name="Normal 2 7 5 6 2" xfId="21390"/>
    <cellStyle name="Normal 2 7 5 7" xfId="21391"/>
    <cellStyle name="Normal 2 7 5 7 2" xfId="21392"/>
    <cellStyle name="Normal 2 7 5 8" xfId="21393"/>
    <cellStyle name="Normal 2 7 6" xfId="21394"/>
    <cellStyle name="Normal 2 7 6 2" xfId="21395"/>
    <cellStyle name="Normal 2 7 6 2 2" xfId="21396"/>
    <cellStyle name="Normal 2 7 6 2 2 2" xfId="21397"/>
    <cellStyle name="Normal 2 7 6 2 2 2 2" xfId="21398"/>
    <cellStyle name="Normal 2 7 6 2 2 3" xfId="21399"/>
    <cellStyle name="Normal 2 7 6 2 3" xfId="21400"/>
    <cellStyle name="Normal 2 7 6 2 3 2" xfId="21401"/>
    <cellStyle name="Normal 2 7 6 2 4" xfId="21402"/>
    <cellStyle name="Normal 2 7 6 3" xfId="21403"/>
    <cellStyle name="Normal 2 7 6 3 2" xfId="21404"/>
    <cellStyle name="Normal 2 7 6 3 2 2" xfId="21405"/>
    <cellStyle name="Normal 2 7 6 3 2 2 2" xfId="21406"/>
    <cellStyle name="Normal 2 7 6 3 2 3" xfId="21407"/>
    <cellStyle name="Normal 2 7 6 3 3" xfId="21408"/>
    <cellStyle name="Normal 2 7 6 3 3 2" xfId="21409"/>
    <cellStyle name="Normal 2 7 6 3 4" xfId="21410"/>
    <cellStyle name="Normal 2 7 6 4" xfId="21411"/>
    <cellStyle name="Normal 2 7 6 4 2" xfId="21412"/>
    <cellStyle name="Normal 2 7 6 4 2 2" xfId="21413"/>
    <cellStyle name="Normal 2 7 6 4 2 2 2" xfId="21414"/>
    <cellStyle name="Normal 2 7 6 4 2 3" xfId="21415"/>
    <cellStyle name="Normal 2 7 6 4 3" xfId="21416"/>
    <cellStyle name="Normal 2 7 6 4 3 2" xfId="21417"/>
    <cellStyle name="Normal 2 7 6 4 4" xfId="21418"/>
    <cellStyle name="Normal 2 7 6 5" xfId="21419"/>
    <cellStyle name="Normal 2 7 6 5 2" xfId="21420"/>
    <cellStyle name="Normal 2 7 6 5 2 2" xfId="21421"/>
    <cellStyle name="Normal 2 7 6 5 3" xfId="21422"/>
    <cellStyle name="Normal 2 7 6 6" xfId="21423"/>
    <cellStyle name="Normal 2 7 6 6 2" xfId="21424"/>
    <cellStyle name="Normal 2 7 6 7" xfId="21425"/>
    <cellStyle name="Normal 2 7 6 7 2" xfId="21426"/>
    <cellStyle name="Normal 2 7 6 8" xfId="21427"/>
    <cellStyle name="Normal 2 7 7" xfId="21428"/>
    <cellStyle name="Normal 2 7 7 2" xfId="21429"/>
    <cellStyle name="Normal 2 7 7 2 2" xfId="21430"/>
    <cellStyle name="Normal 2 7 7 2 2 2" xfId="21431"/>
    <cellStyle name="Normal 2 7 7 2 2 2 2" xfId="21432"/>
    <cellStyle name="Normal 2 7 7 2 2 3" xfId="21433"/>
    <cellStyle name="Normal 2 7 7 2 3" xfId="21434"/>
    <cellStyle name="Normal 2 7 7 2 3 2" xfId="21435"/>
    <cellStyle name="Normal 2 7 7 2 4" xfId="21436"/>
    <cellStyle name="Normal 2 7 7 3" xfId="21437"/>
    <cellStyle name="Normal 2 7 7 3 2" xfId="21438"/>
    <cellStyle name="Normal 2 7 7 3 2 2" xfId="21439"/>
    <cellStyle name="Normal 2 7 7 3 2 2 2" xfId="21440"/>
    <cellStyle name="Normal 2 7 7 3 2 3" xfId="21441"/>
    <cellStyle name="Normal 2 7 7 3 3" xfId="21442"/>
    <cellStyle name="Normal 2 7 7 3 3 2" xfId="21443"/>
    <cellStyle name="Normal 2 7 7 3 4" xfId="21444"/>
    <cellStyle name="Normal 2 7 7 4" xfId="21445"/>
    <cellStyle name="Normal 2 7 7 4 2" xfId="21446"/>
    <cellStyle name="Normal 2 7 7 4 2 2" xfId="21447"/>
    <cellStyle name="Normal 2 7 7 4 2 2 2" xfId="21448"/>
    <cellStyle name="Normal 2 7 7 4 2 3" xfId="21449"/>
    <cellStyle name="Normal 2 7 7 4 3" xfId="21450"/>
    <cellStyle name="Normal 2 7 7 4 3 2" xfId="21451"/>
    <cellStyle name="Normal 2 7 7 4 4" xfId="21452"/>
    <cellStyle name="Normal 2 7 7 5" xfId="21453"/>
    <cellStyle name="Normal 2 7 7 5 2" xfId="21454"/>
    <cellStyle name="Normal 2 7 7 5 2 2" xfId="21455"/>
    <cellStyle name="Normal 2 7 7 5 3" xfId="21456"/>
    <cellStyle name="Normal 2 7 7 6" xfId="21457"/>
    <cellStyle name="Normal 2 7 7 6 2" xfId="21458"/>
    <cellStyle name="Normal 2 7 7 7" xfId="21459"/>
    <cellStyle name="Normal 2 7 7 7 2" xfId="21460"/>
    <cellStyle name="Normal 2 7 7 8" xfId="21461"/>
    <cellStyle name="Normal 2 7 8" xfId="21462"/>
    <cellStyle name="Normal 2 7 8 2" xfId="21463"/>
    <cellStyle name="Normal 2 7 8 2 2" xfId="21464"/>
    <cellStyle name="Normal 2 7 8 2 2 2" xfId="21465"/>
    <cellStyle name="Normal 2 7 8 2 2 2 2" xfId="21466"/>
    <cellStyle name="Normal 2 7 8 2 2 3" xfId="21467"/>
    <cellStyle name="Normal 2 7 8 2 3" xfId="21468"/>
    <cellStyle name="Normal 2 7 8 2 3 2" xfId="21469"/>
    <cellStyle name="Normal 2 7 8 2 4" xfId="21470"/>
    <cellStyle name="Normal 2 7 8 3" xfId="21471"/>
    <cellStyle name="Normal 2 7 8 3 2" xfId="21472"/>
    <cellStyle name="Normal 2 7 8 3 2 2" xfId="21473"/>
    <cellStyle name="Normal 2 7 8 3 2 2 2" xfId="21474"/>
    <cellStyle name="Normal 2 7 8 3 2 3" xfId="21475"/>
    <cellStyle name="Normal 2 7 8 3 3" xfId="21476"/>
    <cellStyle name="Normal 2 7 8 3 3 2" xfId="21477"/>
    <cellStyle name="Normal 2 7 8 3 4" xfId="21478"/>
    <cellStyle name="Normal 2 7 8 4" xfId="21479"/>
    <cellStyle name="Normal 2 7 8 4 2" xfId="21480"/>
    <cellStyle name="Normal 2 7 8 4 2 2" xfId="21481"/>
    <cellStyle name="Normal 2 7 8 4 2 2 2" xfId="21482"/>
    <cellStyle name="Normal 2 7 8 4 2 3" xfId="21483"/>
    <cellStyle name="Normal 2 7 8 4 3" xfId="21484"/>
    <cellStyle name="Normal 2 7 8 4 3 2" xfId="21485"/>
    <cellStyle name="Normal 2 7 8 4 4" xfId="21486"/>
    <cellStyle name="Normal 2 7 8 5" xfId="21487"/>
    <cellStyle name="Normal 2 7 8 5 2" xfId="21488"/>
    <cellStyle name="Normal 2 7 8 5 2 2" xfId="21489"/>
    <cellStyle name="Normal 2 7 8 5 3" xfId="21490"/>
    <cellStyle name="Normal 2 7 8 6" xfId="21491"/>
    <cellStyle name="Normal 2 7 8 6 2" xfId="21492"/>
    <cellStyle name="Normal 2 7 8 7" xfId="21493"/>
    <cellStyle name="Normal 2 7 8 7 2" xfId="21494"/>
    <cellStyle name="Normal 2 7 8 8" xfId="21495"/>
    <cellStyle name="Normal 2 7 9" xfId="21496"/>
    <cellStyle name="Normal 2 7 9 2" xfId="21497"/>
    <cellStyle name="Normal 2 7 9 2 2" xfId="21498"/>
    <cellStyle name="Normal 2 7 9 2 2 2" xfId="21499"/>
    <cellStyle name="Normal 2 7 9 2 2 2 2" xfId="21500"/>
    <cellStyle name="Normal 2 7 9 2 2 3" xfId="21501"/>
    <cellStyle name="Normal 2 7 9 2 3" xfId="21502"/>
    <cellStyle name="Normal 2 7 9 2 3 2" xfId="21503"/>
    <cellStyle name="Normal 2 7 9 2 4" xfId="21504"/>
    <cellStyle name="Normal 2 7 9 3" xfId="21505"/>
    <cellStyle name="Normal 2 7 9 3 2" xfId="21506"/>
    <cellStyle name="Normal 2 7 9 3 2 2" xfId="21507"/>
    <cellStyle name="Normal 2 7 9 3 2 2 2" xfId="21508"/>
    <cellStyle name="Normal 2 7 9 3 2 3" xfId="21509"/>
    <cellStyle name="Normal 2 7 9 3 3" xfId="21510"/>
    <cellStyle name="Normal 2 7 9 3 3 2" xfId="21511"/>
    <cellStyle name="Normal 2 7 9 3 4" xfId="21512"/>
    <cellStyle name="Normal 2 7 9 4" xfId="21513"/>
    <cellStyle name="Normal 2 7 9 4 2" xfId="21514"/>
    <cellStyle name="Normal 2 7 9 4 2 2" xfId="21515"/>
    <cellStyle name="Normal 2 7 9 4 2 2 2" xfId="21516"/>
    <cellStyle name="Normal 2 7 9 4 2 3" xfId="21517"/>
    <cellStyle name="Normal 2 7 9 4 3" xfId="21518"/>
    <cellStyle name="Normal 2 7 9 4 3 2" xfId="21519"/>
    <cellStyle name="Normal 2 7 9 4 4" xfId="21520"/>
    <cellStyle name="Normal 2 7 9 5" xfId="21521"/>
    <cellStyle name="Normal 2 7 9 5 2" xfId="21522"/>
    <cellStyle name="Normal 2 7 9 5 2 2" xfId="21523"/>
    <cellStyle name="Normal 2 7 9 5 3" xfId="21524"/>
    <cellStyle name="Normal 2 7 9 6" xfId="21525"/>
    <cellStyle name="Normal 2 7 9 6 2" xfId="21526"/>
    <cellStyle name="Normal 2 7 9 7" xfId="21527"/>
    <cellStyle name="Normal 2 7 9 7 2" xfId="21528"/>
    <cellStyle name="Normal 2 7 9 8" xfId="21529"/>
    <cellStyle name="Normal 2 8" xfId="21530"/>
    <cellStyle name="Normal 2 8 10" xfId="21531"/>
    <cellStyle name="Normal 2 8 10 2" xfId="21532"/>
    <cellStyle name="Normal 2 8 10 2 2" xfId="21533"/>
    <cellStyle name="Normal 2 8 10 2 2 2" xfId="21534"/>
    <cellStyle name="Normal 2 8 10 2 2 2 2" xfId="21535"/>
    <cellStyle name="Normal 2 8 10 2 2 3" xfId="21536"/>
    <cellStyle name="Normal 2 8 10 2 3" xfId="21537"/>
    <cellStyle name="Normal 2 8 10 2 3 2" xfId="21538"/>
    <cellStyle name="Normal 2 8 10 2 4" xfId="21539"/>
    <cellStyle name="Normal 2 8 10 3" xfId="21540"/>
    <cellStyle name="Normal 2 8 10 3 2" xfId="21541"/>
    <cellStyle name="Normal 2 8 10 3 2 2" xfId="21542"/>
    <cellStyle name="Normal 2 8 10 3 2 2 2" xfId="21543"/>
    <cellStyle name="Normal 2 8 10 3 2 3" xfId="21544"/>
    <cellStyle name="Normal 2 8 10 3 3" xfId="21545"/>
    <cellStyle name="Normal 2 8 10 3 3 2" xfId="21546"/>
    <cellStyle name="Normal 2 8 10 3 4" xfId="21547"/>
    <cellStyle name="Normal 2 8 10 4" xfId="21548"/>
    <cellStyle name="Normal 2 8 10 4 2" xfId="21549"/>
    <cellStyle name="Normal 2 8 10 4 2 2" xfId="21550"/>
    <cellStyle name="Normal 2 8 10 4 2 2 2" xfId="21551"/>
    <cellStyle name="Normal 2 8 10 4 2 3" xfId="21552"/>
    <cellStyle name="Normal 2 8 10 4 3" xfId="21553"/>
    <cellStyle name="Normal 2 8 10 4 3 2" xfId="21554"/>
    <cellStyle name="Normal 2 8 10 4 4" xfId="21555"/>
    <cellStyle name="Normal 2 8 10 5" xfId="21556"/>
    <cellStyle name="Normal 2 8 10 5 2" xfId="21557"/>
    <cellStyle name="Normal 2 8 10 5 2 2" xfId="21558"/>
    <cellStyle name="Normal 2 8 10 5 3" xfId="21559"/>
    <cellStyle name="Normal 2 8 10 6" xfId="21560"/>
    <cellStyle name="Normal 2 8 10 6 2" xfId="21561"/>
    <cellStyle name="Normal 2 8 10 7" xfId="21562"/>
    <cellStyle name="Normal 2 8 10 7 2" xfId="21563"/>
    <cellStyle name="Normal 2 8 10 8" xfId="21564"/>
    <cellStyle name="Normal 2 8 11" xfId="21565"/>
    <cellStyle name="Normal 2 8 11 2" xfId="21566"/>
    <cellStyle name="Normal 2 8 11 2 2" xfId="21567"/>
    <cellStyle name="Normal 2 8 11 2 2 2" xfId="21568"/>
    <cellStyle name="Normal 2 8 11 2 2 2 2" xfId="21569"/>
    <cellStyle name="Normal 2 8 11 2 2 3" xfId="21570"/>
    <cellStyle name="Normal 2 8 11 2 3" xfId="21571"/>
    <cellStyle name="Normal 2 8 11 2 3 2" xfId="21572"/>
    <cellStyle name="Normal 2 8 11 2 4" xfId="21573"/>
    <cellStyle name="Normal 2 8 11 3" xfId="21574"/>
    <cellStyle name="Normal 2 8 11 3 2" xfId="21575"/>
    <cellStyle name="Normal 2 8 11 3 2 2" xfId="21576"/>
    <cellStyle name="Normal 2 8 11 3 2 2 2" xfId="21577"/>
    <cellStyle name="Normal 2 8 11 3 2 3" xfId="21578"/>
    <cellStyle name="Normal 2 8 11 3 3" xfId="21579"/>
    <cellStyle name="Normal 2 8 11 3 3 2" xfId="21580"/>
    <cellStyle name="Normal 2 8 11 3 4" xfId="21581"/>
    <cellStyle name="Normal 2 8 11 4" xfId="21582"/>
    <cellStyle name="Normal 2 8 11 4 2" xfId="21583"/>
    <cellStyle name="Normal 2 8 11 4 2 2" xfId="21584"/>
    <cellStyle name="Normal 2 8 11 4 2 2 2" xfId="21585"/>
    <cellStyle name="Normal 2 8 11 4 2 3" xfId="21586"/>
    <cellStyle name="Normal 2 8 11 4 3" xfId="21587"/>
    <cellStyle name="Normal 2 8 11 4 3 2" xfId="21588"/>
    <cellStyle name="Normal 2 8 11 4 4" xfId="21589"/>
    <cellStyle name="Normal 2 8 11 5" xfId="21590"/>
    <cellStyle name="Normal 2 8 11 5 2" xfId="21591"/>
    <cellStyle name="Normal 2 8 11 5 2 2" xfId="21592"/>
    <cellStyle name="Normal 2 8 11 5 3" xfId="21593"/>
    <cellStyle name="Normal 2 8 11 6" xfId="21594"/>
    <cellStyle name="Normal 2 8 11 6 2" xfId="21595"/>
    <cellStyle name="Normal 2 8 11 7" xfId="21596"/>
    <cellStyle name="Normal 2 8 11 7 2" xfId="21597"/>
    <cellStyle name="Normal 2 8 11 8" xfId="21598"/>
    <cellStyle name="Normal 2 8 12" xfId="21599"/>
    <cellStyle name="Normal 2 8 12 2" xfId="21600"/>
    <cellStyle name="Normal 2 8 12 2 2" xfId="21601"/>
    <cellStyle name="Normal 2 8 12 2 2 2" xfId="21602"/>
    <cellStyle name="Normal 2 8 12 2 2 2 2" xfId="21603"/>
    <cellStyle name="Normal 2 8 12 2 2 3" xfId="21604"/>
    <cellStyle name="Normal 2 8 12 2 3" xfId="21605"/>
    <cellStyle name="Normal 2 8 12 2 3 2" xfId="21606"/>
    <cellStyle name="Normal 2 8 12 2 4" xfId="21607"/>
    <cellStyle name="Normal 2 8 12 3" xfId="21608"/>
    <cellStyle name="Normal 2 8 12 3 2" xfId="21609"/>
    <cellStyle name="Normal 2 8 12 3 2 2" xfId="21610"/>
    <cellStyle name="Normal 2 8 12 3 2 2 2" xfId="21611"/>
    <cellStyle name="Normal 2 8 12 3 2 3" xfId="21612"/>
    <cellStyle name="Normal 2 8 12 3 3" xfId="21613"/>
    <cellStyle name="Normal 2 8 12 3 3 2" xfId="21614"/>
    <cellStyle name="Normal 2 8 12 3 4" xfId="21615"/>
    <cellStyle name="Normal 2 8 12 4" xfId="21616"/>
    <cellStyle name="Normal 2 8 12 4 2" xfId="21617"/>
    <cellStyle name="Normal 2 8 12 4 2 2" xfId="21618"/>
    <cellStyle name="Normal 2 8 12 4 2 2 2" xfId="21619"/>
    <cellStyle name="Normal 2 8 12 4 2 3" xfId="21620"/>
    <cellStyle name="Normal 2 8 12 4 3" xfId="21621"/>
    <cellStyle name="Normal 2 8 12 4 3 2" xfId="21622"/>
    <cellStyle name="Normal 2 8 12 4 4" xfId="21623"/>
    <cellStyle name="Normal 2 8 12 5" xfId="21624"/>
    <cellStyle name="Normal 2 8 12 5 2" xfId="21625"/>
    <cellStyle name="Normal 2 8 12 5 2 2" xfId="21626"/>
    <cellStyle name="Normal 2 8 12 5 3" xfId="21627"/>
    <cellStyle name="Normal 2 8 12 6" xfId="21628"/>
    <cellStyle name="Normal 2 8 12 6 2" xfId="21629"/>
    <cellStyle name="Normal 2 8 12 7" xfId="21630"/>
    <cellStyle name="Normal 2 8 12 7 2" xfId="21631"/>
    <cellStyle name="Normal 2 8 12 8" xfId="21632"/>
    <cellStyle name="Normal 2 8 13" xfId="21633"/>
    <cellStyle name="Normal 2 8 13 2" xfId="21634"/>
    <cellStyle name="Normal 2 8 13 2 2" xfId="21635"/>
    <cellStyle name="Normal 2 8 13 2 2 2" xfId="21636"/>
    <cellStyle name="Normal 2 8 13 2 2 2 2" xfId="21637"/>
    <cellStyle name="Normal 2 8 13 2 2 3" xfId="21638"/>
    <cellStyle name="Normal 2 8 13 2 3" xfId="21639"/>
    <cellStyle name="Normal 2 8 13 2 3 2" xfId="21640"/>
    <cellStyle name="Normal 2 8 13 2 4" xfId="21641"/>
    <cellStyle name="Normal 2 8 13 3" xfId="21642"/>
    <cellStyle name="Normal 2 8 13 3 2" xfId="21643"/>
    <cellStyle name="Normal 2 8 13 3 2 2" xfId="21644"/>
    <cellStyle name="Normal 2 8 13 3 2 2 2" xfId="21645"/>
    <cellStyle name="Normal 2 8 13 3 2 3" xfId="21646"/>
    <cellStyle name="Normal 2 8 13 3 3" xfId="21647"/>
    <cellStyle name="Normal 2 8 13 3 3 2" xfId="21648"/>
    <cellStyle name="Normal 2 8 13 3 4" xfId="21649"/>
    <cellStyle name="Normal 2 8 13 4" xfId="21650"/>
    <cellStyle name="Normal 2 8 13 4 2" xfId="21651"/>
    <cellStyle name="Normal 2 8 13 4 2 2" xfId="21652"/>
    <cellStyle name="Normal 2 8 13 4 2 2 2" xfId="21653"/>
    <cellStyle name="Normal 2 8 13 4 2 3" xfId="21654"/>
    <cellStyle name="Normal 2 8 13 4 3" xfId="21655"/>
    <cellStyle name="Normal 2 8 13 4 3 2" xfId="21656"/>
    <cellStyle name="Normal 2 8 13 4 4" xfId="21657"/>
    <cellStyle name="Normal 2 8 13 5" xfId="21658"/>
    <cellStyle name="Normal 2 8 13 5 2" xfId="21659"/>
    <cellStyle name="Normal 2 8 13 5 2 2" xfId="21660"/>
    <cellStyle name="Normal 2 8 13 5 3" xfId="21661"/>
    <cellStyle name="Normal 2 8 13 6" xfId="21662"/>
    <cellStyle name="Normal 2 8 13 6 2" xfId="21663"/>
    <cellStyle name="Normal 2 8 13 7" xfId="21664"/>
    <cellStyle name="Normal 2 8 13 7 2" xfId="21665"/>
    <cellStyle name="Normal 2 8 13 8" xfId="21666"/>
    <cellStyle name="Normal 2 8 14" xfId="21667"/>
    <cellStyle name="Normal 2 8 14 2" xfId="21668"/>
    <cellStyle name="Normal 2 8 14 2 2" xfId="21669"/>
    <cellStyle name="Normal 2 8 14 2 2 2" xfId="21670"/>
    <cellStyle name="Normal 2 8 14 2 2 2 2" xfId="21671"/>
    <cellStyle name="Normal 2 8 14 2 2 3" xfId="21672"/>
    <cellStyle name="Normal 2 8 14 2 3" xfId="21673"/>
    <cellStyle name="Normal 2 8 14 2 3 2" xfId="21674"/>
    <cellStyle name="Normal 2 8 14 2 4" xfId="21675"/>
    <cellStyle name="Normal 2 8 14 3" xfId="21676"/>
    <cellStyle name="Normal 2 8 14 3 2" xfId="21677"/>
    <cellStyle name="Normal 2 8 14 3 2 2" xfId="21678"/>
    <cellStyle name="Normal 2 8 14 3 2 2 2" xfId="21679"/>
    <cellStyle name="Normal 2 8 14 3 2 3" xfId="21680"/>
    <cellStyle name="Normal 2 8 14 3 3" xfId="21681"/>
    <cellStyle name="Normal 2 8 14 3 3 2" xfId="21682"/>
    <cellStyle name="Normal 2 8 14 3 4" xfId="21683"/>
    <cellStyle name="Normal 2 8 14 4" xfId="21684"/>
    <cellStyle name="Normal 2 8 14 4 2" xfId="21685"/>
    <cellStyle name="Normal 2 8 14 4 2 2" xfId="21686"/>
    <cellStyle name="Normal 2 8 14 4 2 2 2" xfId="21687"/>
    <cellStyle name="Normal 2 8 14 4 2 3" xfId="21688"/>
    <cellStyle name="Normal 2 8 14 4 3" xfId="21689"/>
    <cellStyle name="Normal 2 8 14 4 3 2" xfId="21690"/>
    <cellStyle name="Normal 2 8 14 4 4" xfId="21691"/>
    <cellStyle name="Normal 2 8 14 5" xfId="21692"/>
    <cellStyle name="Normal 2 8 14 5 2" xfId="21693"/>
    <cellStyle name="Normal 2 8 14 5 2 2" xfId="21694"/>
    <cellStyle name="Normal 2 8 14 5 3" xfId="21695"/>
    <cellStyle name="Normal 2 8 14 6" xfId="21696"/>
    <cellStyle name="Normal 2 8 14 6 2" xfId="21697"/>
    <cellStyle name="Normal 2 8 14 7" xfId="21698"/>
    <cellStyle name="Normal 2 8 14 7 2" xfId="21699"/>
    <cellStyle name="Normal 2 8 14 8" xfId="21700"/>
    <cellStyle name="Normal 2 8 15" xfId="21701"/>
    <cellStyle name="Normal 2 8 15 2" xfId="21702"/>
    <cellStyle name="Normal 2 8 15 2 2" xfId="21703"/>
    <cellStyle name="Normal 2 8 15 2 2 2" xfId="21704"/>
    <cellStyle name="Normal 2 8 15 2 2 2 2" xfId="21705"/>
    <cellStyle name="Normal 2 8 15 2 2 3" xfId="21706"/>
    <cellStyle name="Normal 2 8 15 2 3" xfId="21707"/>
    <cellStyle name="Normal 2 8 15 2 3 2" xfId="21708"/>
    <cellStyle name="Normal 2 8 15 2 4" xfId="21709"/>
    <cellStyle name="Normal 2 8 15 3" xfId="21710"/>
    <cellStyle name="Normal 2 8 15 3 2" xfId="21711"/>
    <cellStyle name="Normal 2 8 15 3 2 2" xfId="21712"/>
    <cellStyle name="Normal 2 8 15 3 2 2 2" xfId="21713"/>
    <cellStyle name="Normal 2 8 15 3 2 3" xfId="21714"/>
    <cellStyle name="Normal 2 8 15 3 3" xfId="21715"/>
    <cellStyle name="Normal 2 8 15 3 3 2" xfId="21716"/>
    <cellStyle name="Normal 2 8 15 3 4" xfId="21717"/>
    <cellStyle name="Normal 2 8 15 4" xfId="21718"/>
    <cellStyle name="Normal 2 8 15 4 2" xfId="21719"/>
    <cellStyle name="Normal 2 8 15 4 2 2" xfId="21720"/>
    <cellStyle name="Normal 2 8 15 4 2 2 2" xfId="21721"/>
    <cellStyle name="Normal 2 8 15 4 2 3" xfId="21722"/>
    <cellStyle name="Normal 2 8 15 4 3" xfId="21723"/>
    <cellStyle name="Normal 2 8 15 4 3 2" xfId="21724"/>
    <cellStyle name="Normal 2 8 15 4 4" xfId="21725"/>
    <cellStyle name="Normal 2 8 15 5" xfId="21726"/>
    <cellStyle name="Normal 2 8 15 5 2" xfId="21727"/>
    <cellStyle name="Normal 2 8 15 5 2 2" xfId="21728"/>
    <cellStyle name="Normal 2 8 15 5 3" xfId="21729"/>
    <cellStyle name="Normal 2 8 15 6" xfId="21730"/>
    <cellStyle name="Normal 2 8 15 6 2" xfId="21731"/>
    <cellStyle name="Normal 2 8 15 7" xfId="21732"/>
    <cellStyle name="Normal 2 8 15 7 2" xfId="21733"/>
    <cellStyle name="Normal 2 8 15 8" xfId="21734"/>
    <cellStyle name="Normal 2 8 16" xfId="21735"/>
    <cellStyle name="Normal 2 8 16 2" xfId="21736"/>
    <cellStyle name="Normal 2 8 16 2 2" xfId="21737"/>
    <cellStyle name="Normal 2 8 16 2 2 2" xfId="21738"/>
    <cellStyle name="Normal 2 8 16 2 2 2 2" xfId="21739"/>
    <cellStyle name="Normal 2 8 16 2 2 3" xfId="21740"/>
    <cellStyle name="Normal 2 8 16 2 3" xfId="21741"/>
    <cellStyle name="Normal 2 8 16 2 3 2" xfId="21742"/>
    <cellStyle name="Normal 2 8 16 2 4" xfId="21743"/>
    <cellStyle name="Normal 2 8 16 3" xfId="21744"/>
    <cellStyle name="Normal 2 8 16 3 2" xfId="21745"/>
    <cellStyle name="Normal 2 8 16 3 2 2" xfId="21746"/>
    <cellStyle name="Normal 2 8 16 3 2 2 2" xfId="21747"/>
    <cellStyle name="Normal 2 8 16 3 2 3" xfId="21748"/>
    <cellStyle name="Normal 2 8 16 3 3" xfId="21749"/>
    <cellStyle name="Normal 2 8 16 3 3 2" xfId="21750"/>
    <cellStyle name="Normal 2 8 16 3 4" xfId="21751"/>
    <cellStyle name="Normal 2 8 16 4" xfId="21752"/>
    <cellStyle name="Normal 2 8 16 4 2" xfId="21753"/>
    <cellStyle name="Normal 2 8 16 4 2 2" xfId="21754"/>
    <cellStyle name="Normal 2 8 16 4 2 2 2" xfId="21755"/>
    <cellStyle name="Normal 2 8 16 4 2 3" xfId="21756"/>
    <cellStyle name="Normal 2 8 16 4 3" xfId="21757"/>
    <cellStyle name="Normal 2 8 16 4 3 2" xfId="21758"/>
    <cellStyle name="Normal 2 8 16 4 4" xfId="21759"/>
    <cellStyle name="Normal 2 8 16 5" xfId="21760"/>
    <cellStyle name="Normal 2 8 16 5 2" xfId="21761"/>
    <cellStyle name="Normal 2 8 16 5 2 2" xfId="21762"/>
    <cellStyle name="Normal 2 8 16 5 3" xfId="21763"/>
    <cellStyle name="Normal 2 8 16 6" xfId="21764"/>
    <cellStyle name="Normal 2 8 16 6 2" xfId="21765"/>
    <cellStyle name="Normal 2 8 16 7" xfId="21766"/>
    <cellStyle name="Normal 2 8 16 7 2" xfId="21767"/>
    <cellStyle name="Normal 2 8 16 8" xfId="21768"/>
    <cellStyle name="Normal 2 8 17" xfId="21769"/>
    <cellStyle name="Normal 2 8 17 2" xfId="21770"/>
    <cellStyle name="Normal 2 8 17 2 2" xfId="21771"/>
    <cellStyle name="Normal 2 8 17 2 2 2" xfId="21772"/>
    <cellStyle name="Normal 2 8 17 2 2 2 2" xfId="21773"/>
    <cellStyle name="Normal 2 8 17 2 2 3" xfId="21774"/>
    <cellStyle name="Normal 2 8 17 2 3" xfId="21775"/>
    <cellStyle name="Normal 2 8 17 2 3 2" xfId="21776"/>
    <cellStyle name="Normal 2 8 17 2 4" xfId="21777"/>
    <cellStyle name="Normal 2 8 17 3" xfId="21778"/>
    <cellStyle name="Normal 2 8 17 3 2" xfId="21779"/>
    <cellStyle name="Normal 2 8 17 3 2 2" xfId="21780"/>
    <cellStyle name="Normal 2 8 17 3 2 2 2" xfId="21781"/>
    <cellStyle name="Normal 2 8 17 3 2 3" xfId="21782"/>
    <cellStyle name="Normal 2 8 17 3 3" xfId="21783"/>
    <cellStyle name="Normal 2 8 17 3 3 2" xfId="21784"/>
    <cellStyle name="Normal 2 8 17 3 4" xfId="21785"/>
    <cellStyle name="Normal 2 8 17 4" xfId="21786"/>
    <cellStyle name="Normal 2 8 17 4 2" xfId="21787"/>
    <cellStyle name="Normal 2 8 17 4 2 2" xfId="21788"/>
    <cellStyle name="Normal 2 8 17 4 2 2 2" xfId="21789"/>
    <cellStyle name="Normal 2 8 17 4 2 3" xfId="21790"/>
    <cellStyle name="Normal 2 8 17 4 3" xfId="21791"/>
    <cellStyle name="Normal 2 8 17 4 3 2" xfId="21792"/>
    <cellStyle name="Normal 2 8 17 4 4" xfId="21793"/>
    <cellStyle name="Normal 2 8 17 5" xfId="21794"/>
    <cellStyle name="Normal 2 8 17 5 2" xfId="21795"/>
    <cellStyle name="Normal 2 8 17 5 2 2" xfId="21796"/>
    <cellStyle name="Normal 2 8 17 5 3" xfId="21797"/>
    <cellStyle name="Normal 2 8 17 6" xfId="21798"/>
    <cellStyle name="Normal 2 8 17 6 2" xfId="21799"/>
    <cellStyle name="Normal 2 8 17 7" xfId="21800"/>
    <cellStyle name="Normal 2 8 17 7 2" xfId="21801"/>
    <cellStyle name="Normal 2 8 17 8" xfId="21802"/>
    <cellStyle name="Normal 2 8 18" xfId="21803"/>
    <cellStyle name="Normal 2 8 18 2" xfId="21804"/>
    <cellStyle name="Normal 2 8 18 2 2" xfId="21805"/>
    <cellStyle name="Normal 2 8 18 2 2 2" xfId="21806"/>
    <cellStyle name="Normal 2 8 18 2 2 2 2" xfId="21807"/>
    <cellStyle name="Normal 2 8 18 2 2 3" xfId="21808"/>
    <cellStyle name="Normal 2 8 18 2 3" xfId="21809"/>
    <cellStyle name="Normal 2 8 18 2 3 2" xfId="21810"/>
    <cellStyle name="Normal 2 8 18 2 4" xfId="21811"/>
    <cellStyle name="Normal 2 8 18 3" xfId="21812"/>
    <cellStyle name="Normal 2 8 18 3 2" xfId="21813"/>
    <cellStyle name="Normal 2 8 18 3 2 2" xfId="21814"/>
    <cellStyle name="Normal 2 8 18 3 2 2 2" xfId="21815"/>
    <cellStyle name="Normal 2 8 18 3 2 3" xfId="21816"/>
    <cellStyle name="Normal 2 8 18 3 3" xfId="21817"/>
    <cellStyle name="Normal 2 8 18 3 3 2" xfId="21818"/>
    <cellStyle name="Normal 2 8 18 3 4" xfId="21819"/>
    <cellStyle name="Normal 2 8 18 4" xfId="21820"/>
    <cellStyle name="Normal 2 8 18 4 2" xfId="21821"/>
    <cellStyle name="Normal 2 8 18 4 2 2" xfId="21822"/>
    <cellStyle name="Normal 2 8 18 4 2 2 2" xfId="21823"/>
    <cellStyle name="Normal 2 8 18 4 2 3" xfId="21824"/>
    <cellStyle name="Normal 2 8 18 4 3" xfId="21825"/>
    <cellStyle name="Normal 2 8 18 4 3 2" xfId="21826"/>
    <cellStyle name="Normal 2 8 18 4 4" xfId="21827"/>
    <cellStyle name="Normal 2 8 18 5" xfId="21828"/>
    <cellStyle name="Normal 2 8 18 5 2" xfId="21829"/>
    <cellStyle name="Normal 2 8 18 5 2 2" xfId="21830"/>
    <cellStyle name="Normal 2 8 18 5 3" xfId="21831"/>
    <cellStyle name="Normal 2 8 18 6" xfId="21832"/>
    <cellStyle name="Normal 2 8 18 6 2" xfId="21833"/>
    <cellStyle name="Normal 2 8 18 7" xfId="21834"/>
    <cellStyle name="Normal 2 8 18 7 2" xfId="21835"/>
    <cellStyle name="Normal 2 8 18 8" xfId="21836"/>
    <cellStyle name="Normal 2 8 19" xfId="21837"/>
    <cellStyle name="Normal 2 8 19 2" xfId="21838"/>
    <cellStyle name="Normal 2 8 19 2 2" xfId="21839"/>
    <cellStyle name="Normal 2 8 19 2 2 2" xfId="21840"/>
    <cellStyle name="Normal 2 8 19 2 2 2 2" xfId="21841"/>
    <cellStyle name="Normal 2 8 19 2 2 3" xfId="21842"/>
    <cellStyle name="Normal 2 8 19 2 3" xfId="21843"/>
    <cellStyle name="Normal 2 8 19 2 3 2" xfId="21844"/>
    <cellStyle name="Normal 2 8 19 2 4" xfId="21845"/>
    <cellStyle name="Normal 2 8 19 3" xfId="21846"/>
    <cellStyle name="Normal 2 8 19 3 2" xfId="21847"/>
    <cellStyle name="Normal 2 8 19 3 2 2" xfId="21848"/>
    <cellStyle name="Normal 2 8 19 3 2 2 2" xfId="21849"/>
    <cellStyle name="Normal 2 8 19 3 2 3" xfId="21850"/>
    <cellStyle name="Normal 2 8 19 3 3" xfId="21851"/>
    <cellStyle name="Normal 2 8 19 3 3 2" xfId="21852"/>
    <cellStyle name="Normal 2 8 19 3 4" xfId="21853"/>
    <cellStyle name="Normal 2 8 19 4" xfId="21854"/>
    <cellStyle name="Normal 2 8 19 4 2" xfId="21855"/>
    <cellStyle name="Normal 2 8 19 4 2 2" xfId="21856"/>
    <cellStyle name="Normal 2 8 19 4 2 2 2" xfId="21857"/>
    <cellStyle name="Normal 2 8 19 4 2 3" xfId="21858"/>
    <cellStyle name="Normal 2 8 19 4 3" xfId="21859"/>
    <cellStyle name="Normal 2 8 19 4 3 2" xfId="21860"/>
    <cellStyle name="Normal 2 8 19 4 4" xfId="21861"/>
    <cellStyle name="Normal 2 8 19 5" xfId="21862"/>
    <cellStyle name="Normal 2 8 19 5 2" xfId="21863"/>
    <cellStyle name="Normal 2 8 19 5 2 2" xfId="21864"/>
    <cellStyle name="Normal 2 8 19 5 3" xfId="21865"/>
    <cellStyle name="Normal 2 8 19 6" xfId="21866"/>
    <cellStyle name="Normal 2 8 19 6 2" xfId="21867"/>
    <cellStyle name="Normal 2 8 19 7" xfId="21868"/>
    <cellStyle name="Normal 2 8 19 7 2" xfId="21869"/>
    <cellStyle name="Normal 2 8 19 8" xfId="21870"/>
    <cellStyle name="Normal 2 8 2" xfId="21871"/>
    <cellStyle name="Normal 2 8 2 2" xfId="21872"/>
    <cellStyle name="Normal 2 8 2 2 2" xfId="21873"/>
    <cellStyle name="Normal 2 8 2 2 2 2" xfId="21874"/>
    <cellStyle name="Normal 2 8 2 2 2 2 2" xfId="21875"/>
    <cellStyle name="Normal 2 8 2 2 2 3" xfId="21876"/>
    <cellStyle name="Normal 2 8 2 2 3" xfId="21877"/>
    <cellStyle name="Normal 2 8 2 2 3 2" xfId="21878"/>
    <cellStyle name="Normal 2 8 2 2 4" xfId="21879"/>
    <cellStyle name="Normal 2 8 2 3" xfId="21880"/>
    <cellStyle name="Normal 2 8 2 3 2" xfId="21881"/>
    <cellStyle name="Normal 2 8 2 3 2 2" xfId="21882"/>
    <cellStyle name="Normal 2 8 2 3 2 2 2" xfId="21883"/>
    <cellStyle name="Normal 2 8 2 3 2 3" xfId="21884"/>
    <cellStyle name="Normal 2 8 2 3 3" xfId="21885"/>
    <cellStyle name="Normal 2 8 2 3 3 2" xfId="21886"/>
    <cellStyle name="Normal 2 8 2 3 4" xfId="21887"/>
    <cellStyle name="Normal 2 8 2 4" xfId="21888"/>
    <cellStyle name="Normal 2 8 2 4 2" xfId="21889"/>
    <cellStyle name="Normal 2 8 2 4 2 2" xfId="21890"/>
    <cellStyle name="Normal 2 8 2 4 2 2 2" xfId="21891"/>
    <cellStyle name="Normal 2 8 2 4 2 3" xfId="21892"/>
    <cellStyle name="Normal 2 8 2 4 3" xfId="21893"/>
    <cellStyle name="Normal 2 8 2 4 3 2" xfId="21894"/>
    <cellStyle name="Normal 2 8 2 4 4" xfId="21895"/>
    <cellStyle name="Normal 2 8 2 5" xfId="21896"/>
    <cellStyle name="Normal 2 8 2 5 2" xfId="21897"/>
    <cellStyle name="Normal 2 8 2 5 2 2" xfId="21898"/>
    <cellStyle name="Normal 2 8 2 5 3" xfId="21899"/>
    <cellStyle name="Normal 2 8 2 6" xfId="21900"/>
    <cellStyle name="Normal 2 8 2 6 2" xfId="21901"/>
    <cellStyle name="Normal 2 8 2 7" xfId="21902"/>
    <cellStyle name="Normal 2 8 2 7 2" xfId="21903"/>
    <cellStyle name="Normal 2 8 2 8" xfId="21904"/>
    <cellStyle name="Normal 2 8 20" xfId="21905"/>
    <cellStyle name="Normal 2 8 20 2" xfId="21906"/>
    <cellStyle name="Normal 2 8 20 2 2" xfId="21907"/>
    <cellStyle name="Normal 2 8 20 2 2 2" xfId="21908"/>
    <cellStyle name="Normal 2 8 20 2 2 2 2" xfId="21909"/>
    <cellStyle name="Normal 2 8 20 2 2 3" xfId="21910"/>
    <cellStyle name="Normal 2 8 20 2 3" xfId="21911"/>
    <cellStyle name="Normal 2 8 20 2 3 2" xfId="21912"/>
    <cellStyle name="Normal 2 8 20 2 4" xfId="21913"/>
    <cellStyle name="Normal 2 8 20 3" xfId="21914"/>
    <cellStyle name="Normal 2 8 20 3 2" xfId="21915"/>
    <cellStyle name="Normal 2 8 20 3 2 2" xfId="21916"/>
    <cellStyle name="Normal 2 8 20 3 2 2 2" xfId="21917"/>
    <cellStyle name="Normal 2 8 20 3 2 3" xfId="21918"/>
    <cellStyle name="Normal 2 8 20 3 3" xfId="21919"/>
    <cellStyle name="Normal 2 8 20 3 3 2" xfId="21920"/>
    <cellStyle name="Normal 2 8 20 3 4" xfId="21921"/>
    <cellStyle name="Normal 2 8 20 4" xfId="21922"/>
    <cellStyle name="Normal 2 8 20 4 2" xfId="21923"/>
    <cellStyle name="Normal 2 8 20 4 2 2" xfId="21924"/>
    <cellStyle name="Normal 2 8 20 4 2 2 2" xfId="21925"/>
    <cellStyle name="Normal 2 8 20 4 2 3" xfId="21926"/>
    <cellStyle name="Normal 2 8 20 4 3" xfId="21927"/>
    <cellStyle name="Normal 2 8 20 4 3 2" xfId="21928"/>
    <cellStyle name="Normal 2 8 20 4 4" xfId="21929"/>
    <cellStyle name="Normal 2 8 20 5" xfId="21930"/>
    <cellStyle name="Normal 2 8 20 5 2" xfId="21931"/>
    <cellStyle name="Normal 2 8 20 5 2 2" xfId="21932"/>
    <cellStyle name="Normal 2 8 20 5 3" xfId="21933"/>
    <cellStyle name="Normal 2 8 20 6" xfId="21934"/>
    <cellStyle name="Normal 2 8 20 6 2" xfId="21935"/>
    <cellStyle name="Normal 2 8 20 7" xfId="21936"/>
    <cellStyle name="Normal 2 8 20 7 2" xfId="21937"/>
    <cellStyle name="Normal 2 8 20 8" xfId="21938"/>
    <cellStyle name="Normal 2 8 21" xfId="21939"/>
    <cellStyle name="Normal 2 8 21 2" xfId="21940"/>
    <cellStyle name="Normal 2 8 21 2 2" xfId="21941"/>
    <cellStyle name="Normal 2 8 21 2 2 2" xfId="21942"/>
    <cellStyle name="Normal 2 8 21 2 2 2 2" xfId="21943"/>
    <cellStyle name="Normal 2 8 21 2 2 3" xfId="21944"/>
    <cellStyle name="Normal 2 8 21 2 3" xfId="21945"/>
    <cellStyle name="Normal 2 8 21 2 3 2" xfId="21946"/>
    <cellStyle name="Normal 2 8 21 2 4" xfId="21947"/>
    <cellStyle name="Normal 2 8 21 3" xfId="21948"/>
    <cellStyle name="Normal 2 8 21 3 2" xfId="21949"/>
    <cellStyle name="Normal 2 8 21 3 2 2" xfId="21950"/>
    <cellStyle name="Normal 2 8 21 3 2 2 2" xfId="21951"/>
    <cellStyle name="Normal 2 8 21 3 2 3" xfId="21952"/>
    <cellStyle name="Normal 2 8 21 3 3" xfId="21953"/>
    <cellStyle name="Normal 2 8 21 3 3 2" xfId="21954"/>
    <cellStyle name="Normal 2 8 21 3 4" xfId="21955"/>
    <cellStyle name="Normal 2 8 21 4" xfId="21956"/>
    <cellStyle name="Normal 2 8 21 4 2" xfId="21957"/>
    <cellStyle name="Normal 2 8 21 4 2 2" xfId="21958"/>
    <cellStyle name="Normal 2 8 21 4 2 2 2" xfId="21959"/>
    <cellStyle name="Normal 2 8 21 4 2 3" xfId="21960"/>
    <cellStyle name="Normal 2 8 21 4 3" xfId="21961"/>
    <cellStyle name="Normal 2 8 21 4 3 2" xfId="21962"/>
    <cellStyle name="Normal 2 8 21 4 4" xfId="21963"/>
    <cellStyle name="Normal 2 8 21 5" xfId="21964"/>
    <cellStyle name="Normal 2 8 21 5 2" xfId="21965"/>
    <cellStyle name="Normal 2 8 21 5 2 2" xfId="21966"/>
    <cellStyle name="Normal 2 8 21 5 3" xfId="21967"/>
    <cellStyle name="Normal 2 8 21 6" xfId="21968"/>
    <cellStyle name="Normal 2 8 21 6 2" xfId="21969"/>
    <cellStyle name="Normal 2 8 21 7" xfId="21970"/>
    <cellStyle name="Normal 2 8 21 7 2" xfId="21971"/>
    <cellStyle name="Normal 2 8 21 8" xfId="21972"/>
    <cellStyle name="Normal 2 8 22" xfId="21973"/>
    <cellStyle name="Normal 2 8 22 2" xfId="21974"/>
    <cellStyle name="Normal 2 8 22 2 2" xfId="21975"/>
    <cellStyle name="Normal 2 8 22 2 2 2" xfId="21976"/>
    <cellStyle name="Normal 2 8 22 2 2 2 2" xfId="21977"/>
    <cellStyle name="Normal 2 8 22 2 2 3" xfId="21978"/>
    <cellStyle name="Normal 2 8 22 2 3" xfId="21979"/>
    <cellStyle name="Normal 2 8 22 2 3 2" xfId="21980"/>
    <cellStyle name="Normal 2 8 22 2 4" xfId="21981"/>
    <cellStyle name="Normal 2 8 22 3" xfId="21982"/>
    <cellStyle name="Normal 2 8 22 3 2" xfId="21983"/>
    <cellStyle name="Normal 2 8 22 3 2 2" xfId="21984"/>
    <cellStyle name="Normal 2 8 22 3 2 2 2" xfId="21985"/>
    <cellStyle name="Normal 2 8 22 3 2 3" xfId="21986"/>
    <cellStyle name="Normal 2 8 22 3 3" xfId="21987"/>
    <cellStyle name="Normal 2 8 22 3 3 2" xfId="21988"/>
    <cellStyle name="Normal 2 8 22 3 4" xfId="21989"/>
    <cellStyle name="Normal 2 8 22 4" xfId="21990"/>
    <cellStyle name="Normal 2 8 22 4 2" xfId="21991"/>
    <cellStyle name="Normal 2 8 22 4 2 2" xfId="21992"/>
    <cellStyle name="Normal 2 8 22 4 2 2 2" xfId="21993"/>
    <cellStyle name="Normal 2 8 22 4 2 3" xfId="21994"/>
    <cellStyle name="Normal 2 8 22 4 3" xfId="21995"/>
    <cellStyle name="Normal 2 8 22 4 3 2" xfId="21996"/>
    <cellStyle name="Normal 2 8 22 4 4" xfId="21997"/>
    <cellStyle name="Normal 2 8 22 5" xfId="21998"/>
    <cellStyle name="Normal 2 8 22 5 2" xfId="21999"/>
    <cellStyle name="Normal 2 8 22 5 2 2" xfId="22000"/>
    <cellStyle name="Normal 2 8 22 5 3" xfId="22001"/>
    <cellStyle name="Normal 2 8 22 6" xfId="22002"/>
    <cellStyle name="Normal 2 8 22 6 2" xfId="22003"/>
    <cellStyle name="Normal 2 8 22 7" xfId="22004"/>
    <cellStyle name="Normal 2 8 22 7 2" xfId="22005"/>
    <cellStyle name="Normal 2 8 22 8" xfId="22006"/>
    <cellStyle name="Normal 2 8 23" xfId="22007"/>
    <cellStyle name="Normal 2 8 23 2" xfId="22008"/>
    <cellStyle name="Normal 2 8 23 2 2" xfId="22009"/>
    <cellStyle name="Normal 2 8 23 2 2 2" xfId="22010"/>
    <cellStyle name="Normal 2 8 23 2 2 2 2" xfId="22011"/>
    <cellStyle name="Normal 2 8 23 2 2 3" xfId="22012"/>
    <cellStyle name="Normal 2 8 23 2 3" xfId="22013"/>
    <cellStyle name="Normal 2 8 23 2 3 2" xfId="22014"/>
    <cellStyle name="Normal 2 8 23 2 4" xfId="22015"/>
    <cellStyle name="Normal 2 8 23 3" xfId="22016"/>
    <cellStyle name="Normal 2 8 23 3 2" xfId="22017"/>
    <cellStyle name="Normal 2 8 23 3 2 2" xfId="22018"/>
    <cellStyle name="Normal 2 8 23 3 2 2 2" xfId="22019"/>
    <cellStyle name="Normal 2 8 23 3 2 3" xfId="22020"/>
    <cellStyle name="Normal 2 8 23 3 3" xfId="22021"/>
    <cellStyle name="Normal 2 8 23 3 3 2" xfId="22022"/>
    <cellStyle name="Normal 2 8 23 3 4" xfId="22023"/>
    <cellStyle name="Normal 2 8 23 4" xfId="22024"/>
    <cellStyle name="Normal 2 8 23 4 2" xfId="22025"/>
    <cellStyle name="Normal 2 8 23 4 2 2" xfId="22026"/>
    <cellStyle name="Normal 2 8 23 4 2 2 2" xfId="22027"/>
    <cellStyle name="Normal 2 8 23 4 2 3" xfId="22028"/>
    <cellStyle name="Normal 2 8 23 4 3" xfId="22029"/>
    <cellStyle name="Normal 2 8 23 4 3 2" xfId="22030"/>
    <cellStyle name="Normal 2 8 23 4 4" xfId="22031"/>
    <cellStyle name="Normal 2 8 23 5" xfId="22032"/>
    <cellStyle name="Normal 2 8 23 5 2" xfId="22033"/>
    <cellStyle name="Normal 2 8 23 5 2 2" xfId="22034"/>
    <cellStyle name="Normal 2 8 23 5 3" xfId="22035"/>
    <cellStyle name="Normal 2 8 23 6" xfId="22036"/>
    <cellStyle name="Normal 2 8 23 6 2" xfId="22037"/>
    <cellStyle name="Normal 2 8 23 7" xfId="22038"/>
    <cellStyle name="Normal 2 8 23 7 2" xfId="22039"/>
    <cellStyle name="Normal 2 8 23 8" xfId="22040"/>
    <cellStyle name="Normal 2 8 24" xfId="22041"/>
    <cellStyle name="Normal 2 8 24 2" xfId="22042"/>
    <cellStyle name="Normal 2 8 24 2 2" xfId="22043"/>
    <cellStyle name="Normal 2 8 24 2 2 2" xfId="22044"/>
    <cellStyle name="Normal 2 8 24 2 2 2 2" xfId="22045"/>
    <cellStyle name="Normal 2 8 24 2 2 3" xfId="22046"/>
    <cellStyle name="Normal 2 8 24 2 3" xfId="22047"/>
    <cellStyle name="Normal 2 8 24 2 3 2" xfId="22048"/>
    <cellStyle name="Normal 2 8 24 2 4" xfId="22049"/>
    <cellStyle name="Normal 2 8 24 3" xfId="22050"/>
    <cellStyle name="Normal 2 8 24 3 2" xfId="22051"/>
    <cellStyle name="Normal 2 8 24 3 2 2" xfId="22052"/>
    <cellStyle name="Normal 2 8 24 3 2 2 2" xfId="22053"/>
    <cellStyle name="Normal 2 8 24 3 2 3" xfId="22054"/>
    <cellStyle name="Normal 2 8 24 3 3" xfId="22055"/>
    <cellStyle name="Normal 2 8 24 3 3 2" xfId="22056"/>
    <cellStyle name="Normal 2 8 24 3 4" xfId="22057"/>
    <cellStyle name="Normal 2 8 24 4" xfId="22058"/>
    <cellStyle name="Normal 2 8 24 4 2" xfId="22059"/>
    <cellStyle name="Normal 2 8 24 4 2 2" xfId="22060"/>
    <cellStyle name="Normal 2 8 24 4 2 2 2" xfId="22061"/>
    <cellStyle name="Normal 2 8 24 4 2 3" xfId="22062"/>
    <cellStyle name="Normal 2 8 24 4 3" xfId="22063"/>
    <cellStyle name="Normal 2 8 24 4 3 2" xfId="22064"/>
    <cellStyle name="Normal 2 8 24 4 4" xfId="22065"/>
    <cellStyle name="Normal 2 8 24 5" xfId="22066"/>
    <cellStyle name="Normal 2 8 24 5 2" xfId="22067"/>
    <cellStyle name="Normal 2 8 24 5 2 2" xfId="22068"/>
    <cellStyle name="Normal 2 8 24 5 3" xfId="22069"/>
    <cellStyle name="Normal 2 8 24 6" xfId="22070"/>
    <cellStyle name="Normal 2 8 24 6 2" xfId="22071"/>
    <cellStyle name="Normal 2 8 24 7" xfId="22072"/>
    <cellStyle name="Normal 2 8 24 7 2" xfId="22073"/>
    <cellStyle name="Normal 2 8 24 8" xfId="22074"/>
    <cellStyle name="Normal 2 8 25" xfId="22075"/>
    <cellStyle name="Normal 2 8 25 2" xfId="22076"/>
    <cellStyle name="Normal 2 8 25 2 2" xfId="22077"/>
    <cellStyle name="Normal 2 8 25 2 2 2" xfId="22078"/>
    <cellStyle name="Normal 2 8 25 2 2 2 2" xfId="22079"/>
    <cellStyle name="Normal 2 8 25 2 2 3" xfId="22080"/>
    <cellStyle name="Normal 2 8 25 2 3" xfId="22081"/>
    <cellStyle name="Normal 2 8 25 2 3 2" xfId="22082"/>
    <cellStyle name="Normal 2 8 25 2 4" xfId="22083"/>
    <cellStyle name="Normal 2 8 25 3" xfId="22084"/>
    <cellStyle name="Normal 2 8 25 3 2" xfId="22085"/>
    <cellStyle name="Normal 2 8 25 3 2 2" xfId="22086"/>
    <cellStyle name="Normal 2 8 25 3 2 2 2" xfId="22087"/>
    <cellStyle name="Normal 2 8 25 3 2 3" xfId="22088"/>
    <cellStyle name="Normal 2 8 25 3 3" xfId="22089"/>
    <cellStyle name="Normal 2 8 25 3 3 2" xfId="22090"/>
    <cellStyle name="Normal 2 8 25 3 4" xfId="22091"/>
    <cellStyle name="Normal 2 8 25 4" xfId="22092"/>
    <cellStyle name="Normal 2 8 25 4 2" xfId="22093"/>
    <cellStyle name="Normal 2 8 25 4 2 2" xfId="22094"/>
    <cellStyle name="Normal 2 8 25 4 2 2 2" xfId="22095"/>
    <cellStyle name="Normal 2 8 25 4 2 3" xfId="22096"/>
    <cellStyle name="Normal 2 8 25 4 3" xfId="22097"/>
    <cellStyle name="Normal 2 8 25 4 3 2" xfId="22098"/>
    <cellStyle name="Normal 2 8 25 4 4" xfId="22099"/>
    <cellStyle name="Normal 2 8 25 5" xfId="22100"/>
    <cellStyle name="Normal 2 8 25 5 2" xfId="22101"/>
    <cellStyle name="Normal 2 8 25 5 2 2" xfId="22102"/>
    <cellStyle name="Normal 2 8 25 5 3" xfId="22103"/>
    <cellStyle name="Normal 2 8 25 6" xfId="22104"/>
    <cellStyle name="Normal 2 8 25 6 2" xfId="22105"/>
    <cellStyle name="Normal 2 8 25 7" xfId="22106"/>
    <cellStyle name="Normal 2 8 25 7 2" xfId="22107"/>
    <cellStyle name="Normal 2 8 25 8" xfId="22108"/>
    <cellStyle name="Normal 2 8 26" xfId="22109"/>
    <cellStyle name="Normal 2 8 26 2" xfId="22110"/>
    <cellStyle name="Normal 2 8 26 2 2" xfId="22111"/>
    <cellStyle name="Normal 2 8 26 2 2 2" xfId="22112"/>
    <cellStyle name="Normal 2 8 26 2 2 2 2" xfId="22113"/>
    <cellStyle name="Normal 2 8 26 2 2 3" xfId="22114"/>
    <cellStyle name="Normal 2 8 26 2 3" xfId="22115"/>
    <cellStyle name="Normal 2 8 26 2 3 2" xfId="22116"/>
    <cellStyle name="Normal 2 8 26 2 4" xfId="22117"/>
    <cellStyle name="Normal 2 8 26 3" xfId="22118"/>
    <cellStyle name="Normal 2 8 26 3 2" xfId="22119"/>
    <cellStyle name="Normal 2 8 26 3 2 2" xfId="22120"/>
    <cellStyle name="Normal 2 8 26 3 2 2 2" xfId="22121"/>
    <cellStyle name="Normal 2 8 26 3 2 3" xfId="22122"/>
    <cellStyle name="Normal 2 8 26 3 3" xfId="22123"/>
    <cellStyle name="Normal 2 8 26 3 3 2" xfId="22124"/>
    <cellStyle name="Normal 2 8 26 3 4" xfId="22125"/>
    <cellStyle name="Normal 2 8 26 4" xfId="22126"/>
    <cellStyle name="Normal 2 8 26 4 2" xfId="22127"/>
    <cellStyle name="Normal 2 8 26 4 2 2" xfId="22128"/>
    <cellStyle name="Normal 2 8 26 4 2 2 2" xfId="22129"/>
    <cellStyle name="Normal 2 8 26 4 2 3" xfId="22130"/>
    <cellStyle name="Normal 2 8 26 4 3" xfId="22131"/>
    <cellStyle name="Normal 2 8 26 4 3 2" xfId="22132"/>
    <cellStyle name="Normal 2 8 26 4 4" xfId="22133"/>
    <cellStyle name="Normal 2 8 26 5" xfId="22134"/>
    <cellStyle name="Normal 2 8 26 5 2" xfId="22135"/>
    <cellStyle name="Normal 2 8 26 5 2 2" xfId="22136"/>
    <cellStyle name="Normal 2 8 26 5 3" xfId="22137"/>
    <cellStyle name="Normal 2 8 26 6" xfId="22138"/>
    <cellStyle name="Normal 2 8 26 6 2" xfId="22139"/>
    <cellStyle name="Normal 2 8 26 7" xfId="22140"/>
    <cellStyle name="Normal 2 8 26 7 2" xfId="22141"/>
    <cellStyle name="Normal 2 8 26 8" xfId="22142"/>
    <cellStyle name="Normal 2 8 27" xfId="22143"/>
    <cellStyle name="Normal 2 8 27 2" xfId="22144"/>
    <cellStyle name="Normal 2 8 27 2 2" xfId="22145"/>
    <cellStyle name="Normal 2 8 27 2 2 2" xfId="22146"/>
    <cellStyle name="Normal 2 8 27 2 2 2 2" xfId="22147"/>
    <cellStyle name="Normal 2 8 27 2 2 3" xfId="22148"/>
    <cellStyle name="Normal 2 8 27 2 3" xfId="22149"/>
    <cellStyle name="Normal 2 8 27 2 3 2" xfId="22150"/>
    <cellStyle name="Normal 2 8 27 2 4" xfId="22151"/>
    <cellStyle name="Normal 2 8 27 3" xfId="22152"/>
    <cellStyle name="Normal 2 8 27 3 2" xfId="22153"/>
    <cellStyle name="Normal 2 8 27 3 2 2" xfId="22154"/>
    <cellStyle name="Normal 2 8 27 3 2 2 2" xfId="22155"/>
    <cellStyle name="Normal 2 8 27 3 2 3" xfId="22156"/>
    <cellStyle name="Normal 2 8 27 3 3" xfId="22157"/>
    <cellStyle name="Normal 2 8 27 3 3 2" xfId="22158"/>
    <cellStyle name="Normal 2 8 27 3 4" xfId="22159"/>
    <cellStyle name="Normal 2 8 27 4" xfId="22160"/>
    <cellStyle name="Normal 2 8 27 4 2" xfId="22161"/>
    <cellStyle name="Normal 2 8 27 4 2 2" xfId="22162"/>
    <cellStyle name="Normal 2 8 27 4 2 2 2" xfId="22163"/>
    <cellStyle name="Normal 2 8 27 4 2 3" xfId="22164"/>
    <cellStyle name="Normal 2 8 27 4 3" xfId="22165"/>
    <cellStyle name="Normal 2 8 27 4 3 2" xfId="22166"/>
    <cellStyle name="Normal 2 8 27 4 4" xfId="22167"/>
    <cellStyle name="Normal 2 8 27 5" xfId="22168"/>
    <cellStyle name="Normal 2 8 27 5 2" xfId="22169"/>
    <cellStyle name="Normal 2 8 27 5 2 2" xfId="22170"/>
    <cellStyle name="Normal 2 8 27 5 3" xfId="22171"/>
    <cellStyle name="Normal 2 8 27 6" xfId="22172"/>
    <cellStyle name="Normal 2 8 27 6 2" xfId="22173"/>
    <cellStyle name="Normal 2 8 27 7" xfId="22174"/>
    <cellStyle name="Normal 2 8 27 7 2" xfId="22175"/>
    <cellStyle name="Normal 2 8 27 8" xfId="22176"/>
    <cellStyle name="Normal 2 8 28" xfId="22177"/>
    <cellStyle name="Normal 2 8 28 2" xfId="22178"/>
    <cellStyle name="Normal 2 8 28 2 2" xfId="22179"/>
    <cellStyle name="Normal 2 8 28 2 2 2" xfId="22180"/>
    <cellStyle name="Normal 2 8 28 2 2 2 2" xfId="22181"/>
    <cellStyle name="Normal 2 8 28 2 2 3" xfId="22182"/>
    <cellStyle name="Normal 2 8 28 2 3" xfId="22183"/>
    <cellStyle name="Normal 2 8 28 2 3 2" xfId="22184"/>
    <cellStyle name="Normal 2 8 28 2 4" xfId="22185"/>
    <cellStyle name="Normal 2 8 28 3" xfId="22186"/>
    <cellStyle name="Normal 2 8 28 3 2" xfId="22187"/>
    <cellStyle name="Normal 2 8 28 3 2 2" xfId="22188"/>
    <cellStyle name="Normal 2 8 28 3 2 2 2" xfId="22189"/>
    <cellStyle name="Normal 2 8 28 3 2 3" xfId="22190"/>
    <cellStyle name="Normal 2 8 28 3 3" xfId="22191"/>
    <cellStyle name="Normal 2 8 28 3 3 2" xfId="22192"/>
    <cellStyle name="Normal 2 8 28 3 4" xfId="22193"/>
    <cellStyle name="Normal 2 8 28 4" xfId="22194"/>
    <cellStyle name="Normal 2 8 28 4 2" xfId="22195"/>
    <cellStyle name="Normal 2 8 28 4 2 2" xfId="22196"/>
    <cellStyle name="Normal 2 8 28 4 2 2 2" xfId="22197"/>
    <cellStyle name="Normal 2 8 28 4 2 3" xfId="22198"/>
    <cellStyle name="Normal 2 8 28 4 3" xfId="22199"/>
    <cellStyle name="Normal 2 8 28 4 3 2" xfId="22200"/>
    <cellStyle name="Normal 2 8 28 4 4" xfId="22201"/>
    <cellStyle name="Normal 2 8 28 5" xfId="22202"/>
    <cellStyle name="Normal 2 8 28 5 2" xfId="22203"/>
    <cellStyle name="Normal 2 8 28 5 2 2" xfId="22204"/>
    <cellStyle name="Normal 2 8 28 5 3" xfId="22205"/>
    <cellStyle name="Normal 2 8 28 6" xfId="22206"/>
    <cellStyle name="Normal 2 8 28 6 2" xfId="22207"/>
    <cellStyle name="Normal 2 8 28 7" xfId="22208"/>
    <cellStyle name="Normal 2 8 28 7 2" xfId="22209"/>
    <cellStyle name="Normal 2 8 28 8" xfId="22210"/>
    <cellStyle name="Normal 2 8 29" xfId="22211"/>
    <cellStyle name="Normal 2 8 29 2" xfId="22212"/>
    <cellStyle name="Normal 2 8 29 2 2" xfId="22213"/>
    <cellStyle name="Normal 2 8 29 2 2 2" xfId="22214"/>
    <cellStyle name="Normal 2 8 29 2 2 2 2" xfId="22215"/>
    <cellStyle name="Normal 2 8 29 2 2 3" xfId="22216"/>
    <cellStyle name="Normal 2 8 29 2 3" xfId="22217"/>
    <cellStyle name="Normal 2 8 29 2 3 2" xfId="22218"/>
    <cellStyle name="Normal 2 8 29 2 4" xfId="22219"/>
    <cellStyle name="Normal 2 8 29 3" xfId="22220"/>
    <cellStyle name="Normal 2 8 29 3 2" xfId="22221"/>
    <cellStyle name="Normal 2 8 29 3 2 2" xfId="22222"/>
    <cellStyle name="Normal 2 8 29 3 2 2 2" xfId="22223"/>
    <cellStyle name="Normal 2 8 29 3 2 3" xfId="22224"/>
    <cellStyle name="Normal 2 8 29 3 3" xfId="22225"/>
    <cellStyle name="Normal 2 8 29 3 3 2" xfId="22226"/>
    <cellStyle name="Normal 2 8 29 3 4" xfId="22227"/>
    <cellStyle name="Normal 2 8 29 4" xfId="22228"/>
    <cellStyle name="Normal 2 8 29 4 2" xfId="22229"/>
    <cellStyle name="Normal 2 8 29 4 2 2" xfId="22230"/>
    <cellStyle name="Normal 2 8 29 4 2 2 2" xfId="22231"/>
    <cellStyle name="Normal 2 8 29 4 2 3" xfId="22232"/>
    <cellStyle name="Normal 2 8 29 4 3" xfId="22233"/>
    <cellStyle name="Normal 2 8 29 4 3 2" xfId="22234"/>
    <cellStyle name="Normal 2 8 29 4 4" xfId="22235"/>
    <cellStyle name="Normal 2 8 29 5" xfId="22236"/>
    <cellStyle name="Normal 2 8 29 5 2" xfId="22237"/>
    <cellStyle name="Normal 2 8 29 5 2 2" xfId="22238"/>
    <cellStyle name="Normal 2 8 29 5 3" xfId="22239"/>
    <cellStyle name="Normal 2 8 29 6" xfId="22240"/>
    <cellStyle name="Normal 2 8 29 6 2" xfId="22241"/>
    <cellStyle name="Normal 2 8 29 7" xfId="22242"/>
    <cellStyle name="Normal 2 8 29 7 2" xfId="22243"/>
    <cellStyle name="Normal 2 8 29 8" xfId="22244"/>
    <cellStyle name="Normal 2 8 3" xfId="22245"/>
    <cellStyle name="Normal 2 8 3 2" xfId="22246"/>
    <cellStyle name="Normal 2 8 3 2 2" xfId="22247"/>
    <cellStyle name="Normal 2 8 3 2 2 2" xfId="22248"/>
    <cellStyle name="Normal 2 8 3 2 2 2 2" xfId="22249"/>
    <cellStyle name="Normal 2 8 3 2 2 3" xfId="22250"/>
    <cellStyle name="Normal 2 8 3 2 3" xfId="22251"/>
    <cellStyle name="Normal 2 8 3 2 3 2" xfId="22252"/>
    <cellStyle name="Normal 2 8 3 2 4" xfId="22253"/>
    <cellStyle name="Normal 2 8 3 3" xfId="22254"/>
    <cellStyle name="Normal 2 8 3 3 2" xfId="22255"/>
    <cellStyle name="Normal 2 8 3 3 2 2" xfId="22256"/>
    <cellStyle name="Normal 2 8 3 3 2 2 2" xfId="22257"/>
    <cellStyle name="Normal 2 8 3 3 2 3" xfId="22258"/>
    <cellStyle name="Normal 2 8 3 3 3" xfId="22259"/>
    <cellStyle name="Normal 2 8 3 3 3 2" xfId="22260"/>
    <cellStyle name="Normal 2 8 3 3 4" xfId="22261"/>
    <cellStyle name="Normal 2 8 3 4" xfId="22262"/>
    <cellStyle name="Normal 2 8 3 4 2" xfId="22263"/>
    <cellStyle name="Normal 2 8 3 4 2 2" xfId="22264"/>
    <cellStyle name="Normal 2 8 3 4 2 2 2" xfId="22265"/>
    <cellStyle name="Normal 2 8 3 4 2 3" xfId="22266"/>
    <cellStyle name="Normal 2 8 3 4 3" xfId="22267"/>
    <cellStyle name="Normal 2 8 3 4 3 2" xfId="22268"/>
    <cellStyle name="Normal 2 8 3 4 4" xfId="22269"/>
    <cellStyle name="Normal 2 8 3 5" xfId="22270"/>
    <cellStyle name="Normal 2 8 3 5 2" xfId="22271"/>
    <cellStyle name="Normal 2 8 3 5 2 2" xfId="22272"/>
    <cellStyle name="Normal 2 8 3 5 3" xfId="22273"/>
    <cellStyle name="Normal 2 8 3 6" xfId="22274"/>
    <cellStyle name="Normal 2 8 3 6 2" xfId="22275"/>
    <cellStyle name="Normal 2 8 3 7" xfId="22276"/>
    <cellStyle name="Normal 2 8 3 7 2" xfId="22277"/>
    <cellStyle name="Normal 2 8 3 8" xfId="22278"/>
    <cellStyle name="Normal 2 8 30" xfId="22279"/>
    <cellStyle name="Normal 2 8 30 2" xfId="22280"/>
    <cellStyle name="Normal 2 8 30 2 2" xfId="22281"/>
    <cellStyle name="Normal 2 8 30 2 2 2" xfId="22282"/>
    <cellStyle name="Normal 2 8 30 2 3" xfId="22283"/>
    <cellStyle name="Normal 2 8 30 3" xfId="22284"/>
    <cellStyle name="Normal 2 8 30 3 2" xfId="22285"/>
    <cellStyle name="Normal 2 8 30 4" xfId="22286"/>
    <cellStyle name="Normal 2 8 31" xfId="22287"/>
    <cellStyle name="Normal 2 8 31 2" xfId="22288"/>
    <cellStyle name="Normal 2 8 31 2 2" xfId="22289"/>
    <cellStyle name="Normal 2 8 31 2 2 2" xfId="22290"/>
    <cellStyle name="Normal 2 8 31 2 3" xfId="22291"/>
    <cellStyle name="Normal 2 8 31 3" xfId="22292"/>
    <cellStyle name="Normal 2 8 31 3 2" xfId="22293"/>
    <cellStyle name="Normal 2 8 31 4" xfId="22294"/>
    <cellStyle name="Normal 2 8 32" xfId="22295"/>
    <cellStyle name="Normal 2 8 32 2" xfId="22296"/>
    <cellStyle name="Normal 2 8 32 2 2" xfId="22297"/>
    <cellStyle name="Normal 2 8 32 2 2 2" xfId="22298"/>
    <cellStyle name="Normal 2 8 32 2 3" xfId="22299"/>
    <cellStyle name="Normal 2 8 32 3" xfId="22300"/>
    <cellStyle name="Normal 2 8 32 3 2" xfId="22301"/>
    <cellStyle name="Normal 2 8 32 4" xfId="22302"/>
    <cellStyle name="Normal 2 8 33" xfId="22303"/>
    <cellStyle name="Normal 2 8 33 2" xfId="22304"/>
    <cellStyle name="Normal 2 8 33 2 2" xfId="22305"/>
    <cellStyle name="Normal 2 8 33 3" xfId="22306"/>
    <cellStyle name="Normal 2 8 34" xfId="22307"/>
    <cellStyle name="Normal 2 8 34 2" xfId="22308"/>
    <cellStyle name="Normal 2 8 35" xfId="22309"/>
    <cellStyle name="Normal 2 8 35 2" xfId="22310"/>
    <cellStyle name="Normal 2 8 36" xfId="22311"/>
    <cellStyle name="Normal 2 8 4" xfId="22312"/>
    <cellStyle name="Normal 2 8 4 2" xfId="22313"/>
    <cellStyle name="Normal 2 8 4 2 2" xfId="22314"/>
    <cellStyle name="Normal 2 8 4 2 2 2" xfId="22315"/>
    <cellStyle name="Normal 2 8 4 2 2 2 2" xfId="22316"/>
    <cellStyle name="Normal 2 8 4 2 2 3" xfId="22317"/>
    <cellStyle name="Normal 2 8 4 2 3" xfId="22318"/>
    <cellStyle name="Normal 2 8 4 2 3 2" xfId="22319"/>
    <cellStyle name="Normal 2 8 4 2 4" xfId="22320"/>
    <cellStyle name="Normal 2 8 4 3" xfId="22321"/>
    <cellStyle name="Normal 2 8 4 3 2" xfId="22322"/>
    <cellStyle name="Normal 2 8 4 3 2 2" xfId="22323"/>
    <cellStyle name="Normal 2 8 4 3 2 2 2" xfId="22324"/>
    <cellStyle name="Normal 2 8 4 3 2 3" xfId="22325"/>
    <cellStyle name="Normal 2 8 4 3 3" xfId="22326"/>
    <cellStyle name="Normal 2 8 4 3 3 2" xfId="22327"/>
    <cellStyle name="Normal 2 8 4 3 4" xfId="22328"/>
    <cellStyle name="Normal 2 8 4 4" xfId="22329"/>
    <cellStyle name="Normal 2 8 4 4 2" xfId="22330"/>
    <cellStyle name="Normal 2 8 4 4 2 2" xfId="22331"/>
    <cellStyle name="Normal 2 8 4 4 2 2 2" xfId="22332"/>
    <cellStyle name="Normal 2 8 4 4 2 3" xfId="22333"/>
    <cellStyle name="Normal 2 8 4 4 3" xfId="22334"/>
    <cellStyle name="Normal 2 8 4 4 3 2" xfId="22335"/>
    <cellStyle name="Normal 2 8 4 4 4" xfId="22336"/>
    <cellStyle name="Normal 2 8 4 5" xfId="22337"/>
    <cellStyle name="Normal 2 8 4 5 2" xfId="22338"/>
    <cellStyle name="Normal 2 8 4 5 2 2" xfId="22339"/>
    <cellStyle name="Normal 2 8 4 5 3" xfId="22340"/>
    <cellStyle name="Normal 2 8 4 6" xfId="22341"/>
    <cellStyle name="Normal 2 8 4 6 2" xfId="22342"/>
    <cellStyle name="Normal 2 8 4 7" xfId="22343"/>
    <cellStyle name="Normal 2 8 4 7 2" xfId="22344"/>
    <cellStyle name="Normal 2 8 4 8" xfId="22345"/>
    <cellStyle name="Normal 2 8 5" xfId="22346"/>
    <cellStyle name="Normal 2 8 5 2" xfId="22347"/>
    <cellStyle name="Normal 2 8 5 2 2" xfId="22348"/>
    <cellStyle name="Normal 2 8 5 2 2 2" xfId="22349"/>
    <cellStyle name="Normal 2 8 5 2 2 2 2" xfId="22350"/>
    <cellStyle name="Normal 2 8 5 2 2 3" xfId="22351"/>
    <cellStyle name="Normal 2 8 5 2 3" xfId="22352"/>
    <cellStyle name="Normal 2 8 5 2 3 2" xfId="22353"/>
    <cellStyle name="Normal 2 8 5 2 4" xfId="22354"/>
    <cellStyle name="Normal 2 8 5 3" xfId="22355"/>
    <cellStyle name="Normal 2 8 5 3 2" xfId="22356"/>
    <cellStyle name="Normal 2 8 5 3 2 2" xfId="22357"/>
    <cellStyle name="Normal 2 8 5 3 2 2 2" xfId="22358"/>
    <cellStyle name="Normal 2 8 5 3 2 3" xfId="22359"/>
    <cellStyle name="Normal 2 8 5 3 3" xfId="22360"/>
    <cellStyle name="Normal 2 8 5 3 3 2" xfId="22361"/>
    <cellStyle name="Normal 2 8 5 3 4" xfId="22362"/>
    <cellStyle name="Normal 2 8 5 4" xfId="22363"/>
    <cellStyle name="Normal 2 8 5 4 2" xfId="22364"/>
    <cellStyle name="Normal 2 8 5 4 2 2" xfId="22365"/>
    <cellStyle name="Normal 2 8 5 4 2 2 2" xfId="22366"/>
    <cellStyle name="Normal 2 8 5 4 2 3" xfId="22367"/>
    <cellStyle name="Normal 2 8 5 4 3" xfId="22368"/>
    <cellStyle name="Normal 2 8 5 4 3 2" xfId="22369"/>
    <cellStyle name="Normal 2 8 5 4 4" xfId="22370"/>
    <cellStyle name="Normal 2 8 5 5" xfId="22371"/>
    <cellStyle name="Normal 2 8 5 5 2" xfId="22372"/>
    <cellStyle name="Normal 2 8 5 5 2 2" xfId="22373"/>
    <cellStyle name="Normal 2 8 5 5 3" xfId="22374"/>
    <cellStyle name="Normal 2 8 5 6" xfId="22375"/>
    <cellStyle name="Normal 2 8 5 6 2" xfId="22376"/>
    <cellStyle name="Normal 2 8 5 7" xfId="22377"/>
    <cellStyle name="Normal 2 8 5 7 2" xfId="22378"/>
    <cellStyle name="Normal 2 8 5 8" xfId="22379"/>
    <cellStyle name="Normal 2 8 6" xfId="22380"/>
    <cellStyle name="Normal 2 8 6 2" xfId="22381"/>
    <cellStyle name="Normal 2 8 6 2 2" xfId="22382"/>
    <cellStyle name="Normal 2 8 6 2 2 2" xfId="22383"/>
    <cellStyle name="Normal 2 8 6 2 2 2 2" xfId="22384"/>
    <cellStyle name="Normal 2 8 6 2 2 3" xfId="22385"/>
    <cellStyle name="Normal 2 8 6 2 3" xfId="22386"/>
    <cellStyle name="Normal 2 8 6 2 3 2" xfId="22387"/>
    <cellStyle name="Normal 2 8 6 2 4" xfId="22388"/>
    <cellStyle name="Normal 2 8 6 3" xfId="22389"/>
    <cellStyle name="Normal 2 8 6 3 2" xfId="22390"/>
    <cellStyle name="Normal 2 8 6 3 2 2" xfId="22391"/>
    <cellStyle name="Normal 2 8 6 3 2 2 2" xfId="22392"/>
    <cellStyle name="Normal 2 8 6 3 2 3" xfId="22393"/>
    <cellStyle name="Normal 2 8 6 3 3" xfId="22394"/>
    <cellStyle name="Normal 2 8 6 3 3 2" xfId="22395"/>
    <cellStyle name="Normal 2 8 6 3 4" xfId="22396"/>
    <cellStyle name="Normal 2 8 6 4" xfId="22397"/>
    <cellStyle name="Normal 2 8 6 4 2" xfId="22398"/>
    <cellStyle name="Normal 2 8 6 4 2 2" xfId="22399"/>
    <cellStyle name="Normal 2 8 6 4 2 2 2" xfId="22400"/>
    <cellStyle name="Normal 2 8 6 4 2 3" xfId="22401"/>
    <cellStyle name="Normal 2 8 6 4 3" xfId="22402"/>
    <cellStyle name="Normal 2 8 6 4 3 2" xfId="22403"/>
    <cellStyle name="Normal 2 8 6 4 4" xfId="22404"/>
    <cellStyle name="Normal 2 8 6 5" xfId="22405"/>
    <cellStyle name="Normal 2 8 6 5 2" xfId="22406"/>
    <cellStyle name="Normal 2 8 6 5 2 2" xfId="22407"/>
    <cellStyle name="Normal 2 8 6 5 3" xfId="22408"/>
    <cellStyle name="Normal 2 8 6 6" xfId="22409"/>
    <cellStyle name="Normal 2 8 6 6 2" xfId="22410"/>
    <cellStyle name="Normal 2 8 6 7" xfId="22411"/>
    <cellStyle name="Normal 2 8 6 7 2" xfId="22412"/>
    <cellStyle name="Normal 2 8 6 8" xfId="22413"/>
    <cellStyle name="Normal 2 8 7" xfId="22414"/>
    <cellStyle name="Normal 2 8 7 2" xfId="22415"/>
    <cellStyle name="Normal 2 8 7 2 2" xfId="22416"/>
    <cellStyle name="Normal 2 8 7 2 2 2" xfId="22417"/>
    <cellStyle name="Normal 2 8 7 2 2 2 2" xfId="22418"/>
    <cellStyle name="Normal 2 8 7 2 2 3" xfId="22419"/>
    <cellStyle name="Normal 2 8 7 2 3" xfId="22420"/>
    <cellStyle name="Normal 2 8 7 2 3 2" xfId="22421"/>
    <cellStyle name="Normal 2 8 7 2 4" xfId="22422"/>
    <cellStyle name="Normal 2 8 7 3" xfId="22423"/>
    <cellStyle name="Normal 2 8 7 3 2" xfId="22424"/>
    <cellStyle name="Normal 2 8 7 3 2 2" xfId="22425"/>
    <cellStyle name="Normal 2 8 7 3 2 2 2" xfId="22426"/>
    <cellStyle name="Normal 2 8 7 3 2 3" xfId="22427"/>
    <cellStyle name="Normal 2 8 7 3 3" xfId="22428"/>
    <cellStyle name="Normal 2 8 7 3 3 2" xfId="22429"/>
    <cellStyle name="Normal 2 8 7 3 4" xfId="22430"/>
    <cellStyle name="Normal 2 8 7 4" xfId="22431"/>
    <cellStyle name="Normal 2 8 7 4 2" xfId="22432"/>
    <cellStyle name="Normal 2 8 7 4 2 2" xfId="22433"/>
    <cellStyle name="Normal 2 8 7 4 2 2 2" xfId="22434"/>
    <cellStyle name="Normal 2 8 7 4 2 3" xfId="22435"/>
    <cellStyle name="Normal 2 8 7 4 3" xfId="22436"/>
    <cellStyle name="Normal 2 8 7 4 3 2" xfId="22437"/>
    <cellStyle name="Normal 2 8 7 4 4" xfId="22438"/>
    <cellStyle name="Normal 2 8 7 5" xfId="22439"/>
    <cellStyle name="Normal 2 8 7 5 2" xfId="22440"/>
    <cellStyle name="Normal 2 8 7 5 2 2" xfId="22441"/>
    <cellStyle name="Normal 2 8 7 5 3" xfId="22442"/>
    <cellStyle name="Normal 2 8 7 6" xfId="22443"/>
    <cellStyle name="Normal 2 8 7 6 2" xfId="22444"/>
    <cellStyle name="Normal 2 8 7 7" xfId="22445"/>
    <cellStyle name="Normal 2 8 7 7 2" xfId="22446"/>
    <cellStyle name="Normal 2 8 7 8" xfId="22447"/>
    <cellStyle name="Normal 2 8 8" xfId="22448"/>
    <cellStyle name="Normal 2 8 8 2" xfId="22449"/>
    <cellStyle name="Normal 2 8 8 2 2" xfId="22450"/>
    <cellStyle name="Normal 2 8 8 2 2 2" xfId="22451"/>
    <cellStyle name="Normal 2 8 8 2 2 2 2" xfId="22452"/>
    <cellStyle name="Normal 2 8 8 2 2 3" xfId="22453"/>
    <cellStyle name="Normal 2 8 8 2 3" xfId="22454"/>
    <cellStyle name="Normal 2 8 8 2 3 2" xfId="22455"/>
    <cellStyle name="Normal 2 8 8 2 4" xfId="22456"/>
    <cellStyle name="Normal 2 8 8 3" xfId="22457"/>
    <cellStyle name="Normal 2 8 8 3 2" xfId="22458"/>
    <cellStyle name="Normal 2 8 8 3 2 2" xfId="22459"/>
    <cellStyle name="Normal 2 8 8 3 2 2 2" xfId="22460"/>
    <cellStyle name="Normal 2 8 8 3 2 3" xfId="22461"/>
    <cellStyle name="Normal 2 8 8 3 3" xfId="22462"/>
    <cellStyle name="Normal 2 8 8 3 3 2" xfId="22463"/>
    <cellStyle name="Normal 2 8 8 3 4" xfId="22464"/>
    <cellStyle name="Normal 2 8 8 4" xfId="22465"/>
    <cellStyle name="Normal 2 8 8 4 2" xfId="22466"/>
    <cellStyle name="Normal 2 8 8 4 2 2" xfId="22467"/>
    <cellStyle name="Normal 2 8 8 4 2 2 2" xfId="22468"/>
    <cellStyle name="Normal 2 8 8 4 2 3" xfId="22469"/>
    <cellStyle name="Normal 2 8 8 4 3" xfId="22470"/>
    <cellStyle name="Normal 2 8 8 4 3 2" xfId="22471"/>
    <cellStyle name="Normal 2 8 8 4 4" xfId="22472"/>
    <cellStyle name="Normal 2 8 8 5" xfId="22473"/>
    <cellStyle name="Normal 2 8 8 5 2" xfId="22474"/>
    <cellStyle name="Normal 2 8 8 5 2 2" xfId="22475"/>
    <cellStyle name="Normal 2 8 8 5 3" xfId="22476"/>
    <cellStyle name="Normal 2 8 8 6" xfId="22477"/>
    <cellStyle name="Normal 2 8 8 6 2" xfId="22478"/>
    <cellStyle name="Normal 2 8 8 7" xfId="22479"/>
    <cellStyle name="Normal 2 8 8 7 2" xfId="22480"/>
    <cellStyle name="Normal 2 8 8 8" xfId="22481"/>
    <cellStyle name="Normal 2 8 9" xfId="22482"/>
    <cellStyle name="Normal 2 8 9 2" xfId="22483"/>
    <cellStyle name="Normal 2 8 9 2 2" xfId="22484"/>
    <cellStyle name="Normal 2 8 9 2 2 2" xfId="22485"/>
    <cellStyle name="Normal 2 8 9 2 2 2 2" xfId="22486"/>
    <cellStyle name="Normal 2 8 9 2 2 3" xfId="22487"/>
    <cellStyle name="Normal 2 8 9 2 3" xfId="22488"/>
    <cellStyle name="Normal 2 8 9 2 3 2" xfId="22489"/>
    <cellStyle name="Normal 2 8 9 2 4" xfId="22490"/>
    <cellStyle name="Normal 2 8 9 3" xfId="22491"/>
    <cellStyle name="Normal 2 8 9 3 2" xfId="22492"/>
    <cellStyle name="Normal 2 8 9 3 2 2" xfId="22493"/>
    <cellStyle name="Normal 2 8 9 3 2 2 2" xfId="22494"/>
    <cellStyle name="Normal 2 8 9 3 2 3" xfId="22495"/>
    <cellStyle name="Normal 2 8 9 3 3" xfId="22496"/>
    <cellStyle name="Normal 2 8 9 3 3 2" xfId="22497"/>
    <cellStyle name="Normal 2 8 9 3 4" xfId="22498"/>
    <cellStyle name="Normal 2 8 9 4" xfId="22499"/>
    <cellStyle name="Normal 2 8 9 4 2" xfId="22500"/>
    <cellStyle name="Normal 2 8 9 4 2 2" xfId="22501"/>
    <cellStyle name="Normal 2 8 9 4 2 2 2" xfId="22502"/>
    <cellStyle name="Normal 2 8 9 4 2 3" xfId="22503"/>
    <cellStyle name="Normal 2 8 9 4 3" xfId="22504"/>
    <cellStyle name="Normal 2 8 9 4 3 2" xfId="22505"/>
    <cellStyle name="Normal 2 8 9 4 4" xfId="22506"/>
    <cellStyle name="Normal 2 8 9 5" xfId="22507"/>
    <cellStyle name="Normal 2 8 9 5 2" xfId="22508"/>
    <cellStyle name="Normal 2 8 9 5 2 2" xfId="22509"/>
    <cellStyle name="Normal 2 8 9 5 3" xfId="22510"/>
    <cellStyle name="Normal 2 8 9 6" xfId="22511"/>
    <cellStyle name="Normal 2 8 9 6 2" xfId="22512"/>
    <cellStyle name="Normal 2 8 9 7" xfId="22513"/>
    <cellStyle name="Normal 2 8 9 7 2" xfId="22514"/>
    <cellStyle name="Normal 2 8 9 8" xfId="22515"/>
    <cellStyle name="Normal 2 9" xfId="22516"/>
    <cellStyle name="Normal 2 9 2" xfId="22517"/>
    <cellStyle name="Normal 2 9 2 2" xfId="22518"/>
    <cellStyle name="Normal 2 9 2 2 2" xfId="22519"/>
    <cellStyle name="Normal 2 9 2 2 2 2" xfId="22520"/>
    <cellStyle name="Normal 2 9 2 2 3" xfId="22521"/>
    <cellStyle name="Normal 2 9 2 3" xfId="22522"/>
    <cellStyle name="Normal 2 9 2 3 2" xfId="22523"/>
    <cellStyle name="Normal 2 9 2 4" xfId="22524"/>
    <cellStyle name="Normal 2 9 3" xfId="22525"/>
    <cellStyle name="Normal 2 9 3 2" xfId="22526"/>
    <cellStyle name="Normal 2 9 3 2 2" xfId="22527"/>
    <cellStyle name="Normal 2 9 3 2 2 2" xfId="22528"/>
    <cellStyle name="Normal 2 9 3 2 3" xfId="22529"/>
    <cellStyle name="Normal 2 9 3 3" xfId="22530"/>
    <cellStyle name="Normal 2 9 3 3 2" xfId="22531"/>
    <cellStyle name="Normal 2 9 3 4" xfId="22532"/>
    <cellStyle name="Normal 2 9 4" xfId="22533"/>
    <cellStyle name="Normal 2 9 4 2" xfId="22534"/>
    <cellStyle name="Normal 2 9 4 2 2" xfId="22535"/>
    <cellStyle name="Normal 2 9 4 2 2 2" xfId="22536"/>
    <cellStyle name="Normal 2 9 4 2 3" xfId="22537"/>
    <cellStyle name="Normal 2 9 4 3" xfId="22538"/>
    <cellStyle name="Normal 2 9 4 3 2" xfId="22539"/>
    <cellStyle name="Normal 2 9 4 4" xfId="22540"/>
    <cellStyle name="Normal 2 9 5" xfId="22541"/>
    <cellStyle name="Normal 2 9 5 2" xfId="22542"/>
    <cellStyle name="Normal 2 9 5 2 2" xfId="22543"/>
    <cellStyle name="Normal 2 9 5 3" xfId="22544"/>
    <cellStyle name="Normal 2 9 6" xfId="22545"/>
    <cellStyle name="Normal 2 9 6 2" xfId="22546"/>
    <cellStyle name="Normal 2 9 7" xfId="22547"/>
    <cellStyle name="Normal 2 9 7 2" xfId="22548"/>
    <cellStyle name="Normal 2 9 8" xfId="22549"/>
    <cellStyle name="Normal 3" xfId="22550"/>
    <cellStyle name="Normal 3 2" xfId="22551"/>
    <cellStyle name="Normal 4" xfId="22552"/>
    <cellStyle name="Normal 4 2" xfId="22553"/>
    <cellStyle name="Normal 5" xfId="22554"/>
    <cellStyle name="Normal 5 2" xfId="22555"/>
    <cellStyle name="Normal 5 3" xfId="22556"/>
    <cellStyle name="Normal 6" xfId="22557"/>
    <cellStyle name="Normal 7" xfId="22558"/>
    <cellStyle name="Normal_ASUS" xfId="22559"/>
    <cellStyle name="Normal1" xfId="22560"/>
    <cellStyle name="Normal1 2" xfId="22561"/>
    <cellStyle name="Normal1 3" xfId="22562"/>
    <cellStyle name="normбlnм_laroux" xfId="22563"/>
    <cellStyle name="Note 10" xfId="22564"/>
    <cellStyle name="Note 10 2" xfId="22565"/>
    <cellStyle name="Note 11" xfId="22566"/>
    <cellStyle name="Note 11 2" xfId="22567"/>
    <cellStyle name="Note 12" xfId="22568"/>
    <cellStyle name="Note 12 2" xfId="22569"/>
    <cellStyle name="Note 13" xfId="22570"/>
    <cellStyle name="Note 13 2" xfId="22571"/>
    <cellStyle name="Note 2" xfId="22572"/>
    <cellStyle name="Note 2 2" xfId="22573"/>
    <cellStyle name="Note 2 2 2" xfId="22574"/>
    <cellStyle name="Note 2 2 3" xfId="22575"/>
    <cellStyle name="Note 2 2 4" xfId="22576"/>
    <cellStyle name="Note 2 2 5" xfId="22577"/>
    <cellStyle name="Note 2 3" xfId="22578"/>
    <cellStyle name="Note 2 4" xfId="22579"/>
    <cellStyle name="Note 2 5" xfId="22580"/>
    <cellStyle name="Note 2 6" xfId="22581"/>
    <cellStyle name="Note 3" xfId="22582"/>
    <cellStyle name="Note 3 2" xfId="22583"/>
    <cellStyle name="Note 3 2 2" xfId="22584"/>
    <cellStyle name="Note 3 3" xfId="22585"/>
    <cellStyle name="Note 3 4" xfId="22586"/>
    <cellStyle name="Note 3 5" xfId="22587"/>
    <cellStyle name="Note 4" xfId="22588"/>
    <cellStyle name="Note 4 2" xfId="22589"/>
    <cellStyle name="Note 4 2 2" xfId="22590"/>
    <cellStyle name="Note 4 3" xfId="22591"/>
    <cellStyle name="Note 4 4" xfId="22592"/>
    <cellStyle name="Note 4 5" xfId="22593"/>
    <cellStyle name="Note 5" xfId="22594"/>
    <cellStyle name="Note 5 2" xfId="22595"/>
    <cellStyle name="Note 6" xfId="22596"/>
    <cellStyle name="Note 6 2" xfId="22597"/>
    <cellStyle name="Note 7" xfId="22598"/>
    <cellStyle name="Note 7 2" xfId="22599"/>
    <cellStyle name="Note 8" xfId="22600"/>
    <cellStyle name="Note 8 2" xfId="22601"/>
    <cellStyle name="Note 9" xfId="22602"/>
    <cellStyle name="Note 9 2" xfId="22603"/>
    <cellStyle name="Output 10" xfId="22604"/>
    <cellStyle name="Output 10 2" xfId="22605"/>
    <cellStyle name="Output 11" xfId="22606"/>
    <cellStyle name="Output 11 2" xfId="22607"/>
    <cellStyle name="Output 12" xfId="22608"/>
    <cellStyle name="Output 12 2" xfId="22609"/>
    <cellStyle name="Output 13" xfId="22610"/>
    <cellStyle name="Output 13 2" xfId="22611"/>
    <cellStyle name="Output 2" xfId="22612"/>
    <cellStyle name="Output 2 2" xfId="22613"/>
    <cellStyle name="Output 3" xfId="22614"/>
    <cellStyle name="Output 3 2" xfId="22615"/>
    <cellStyle name="Output 4" xfId="22616"/>
    <cellStyle name="Output 4 2" xfId="22617"/>
    <cellStyle name="Output 5" xfId="22618"/>
    <cellStyle name="Output 5 2" xfId="22619"/>
    <cellStyle name="Output 6" xfId="22620"/>
    <cellStyle name="Output 6 2" xfId="22621"/>
    <cellStyle name="Output 7" xfId="22622"/>
    <cellStyle name="Output 7 2" xfId="22623"/>
    <cellStyle name="Output 8" xfId="22624"/>
    <cellStyle name="Output 8 2" xfId="22625"/>
    <cellStyle name="Output 9" xfId="22626"/>
    <cellStyle name="Output 9 2" xfId="22627"/>
    <cellStyle name="PageHeading" xfId="22628"/>
    <cellStyle name="Percent 2" xfId="22629"/>
    <cellStyle name="Percent 2 2" xfId="22630"/>
    <cellStyle name="Percent 3" xfId="22631"/>
    <cellStyle name="Percent 3 2" xfId="22632"/>
    <cellStyle name="Percent 3 2 2" xfId="22633"/>
    <cellStyle name="Percent 3 3" xfId="22634"/>
    <cellStyle name="Percent 4" xfId="22635"/>
    <cellStyle name="Percent 6" xfId="22636"/>
    <cellStyle name="Price_Body" xfId="22637"/>
    <cellStyle name="QTitle" xfId="22638"/>
    <cellStyle name="range" xfId="22639"/>
    <cellStyle name="Rubles" xfId="22640"/>
    <cellStyle name="S0" xfId="22641"/>
    <cellStyle name="S3_Лист4 (2)" xfId="22642"/>
    <cellStyle name="SAPBEXaggData" xfId="22643"/>
    <cellStyle name="SAPBEXaggData 2" xfId="22644"/>
    <cellStyle name="SAPBEXaggData 2 2" xfId="22645"/>
    <cellStyle name="SAPBEXaggData 3" xfId="22646"/>
    <cellStyle name="SAPBEXaggData 4" xfId="22647"/>
    <cellStyle name="SAPBEXaggData 5" xfId="22648"/>
    <cellStyle name="SAPBEXaggDataEmph" xfId="22649"/>
    <cellStyle name="SAPBEXaggDataEmph 2" xfId="22650"/>
    <cellStyle name="SAPBEXaggDataEmph 2 2" xfId="22651"/>
    <cellStyle name="SAPBEXaggDataEmph 3" xfId="22652"/>
    <cellStyle name="SAPBEXaggDataEmph 4" xfId="22653"/>
    <cellStyle name="SAPBEXaggDataEmph 5" xfId="22654"/>
    <cellStyle name="SAPBEXaggItem" xfId="22655"/>
    <cellStyle name="SAPBEXaggItem 2" xfId="22656"/>
    <cellStyle name="SAPBEXaggItem 2 2" xfId="22657"/>
    <cellStyle name="SAPBEXaggItem 3" xfId="22658"/>
    <cellStyle name="SAPBEXaggItem 4" xfId="22659"/>
    <cellStyle name="SAPBEXaggItem 5" xfId="22660"/>
    <cellStyle name="SAPBEXaggItemX" xfId="22661"/>
    <cellStyle name="SAPBEXaggItemX 2" xfId="22662"/>
    <cellStyle name="SAPBEXaggItemX 2 2" xfId="22663"/>
    <cellStyle name="SAPBEXaggItemX 3" xfId="22664"/>
    <cellStyle name="SAPBEXaggItemX 3 2" xfId="22665"/>
    <cellStyle name="SAPBEXaggItemX 4" xfId="22666"/>
    <cellStyle name="SAPBEXaggItemX 5" xfId="22667"/>
    <cellStyle name="SAPBEXchaText" xfId="22668"/>
    <cellStyle name="SAPBEXchaText 2" xfId="22669"/>
    <cellStyle name="SAPBEXchaText 2 2" xfId="22670"/>
    <cellStyle name="SAPBEXchaText 3" xfId="22671"/>
    <cellStyle name="SAPBEXchaText 4" xfId="22672"/>
    <cellStyle name="SAPBEXchaText 5" xfId="22673"/>
    <cellStyle name="SAPBEXexcBad7" xfId="22674"/>
    <cellStyle name="SAPBEXexcBad7 2" xfId="22675"/>
    <cellStyle name="SAPBEXexcBad7 2 2" xfId="22676"/>
    <cellStyle name="SAPBEXexcBad7 3" xfId="22677"/>
    <cellStyle name="SAPBEXexcBad7 4" xfId="22678"/>
    <cellStyle name="SAPBEXexcBad7 5" xfId="22679"/>
    <cellStyle name="SAPBEXexcBad8" xfId="22680"/>
    <cellStyle name="SAPBEXexcBad8 2" xfId="22681"/>
    <cellStyle name="SAPBEXexcBad8 2 2" xfId="22682"/>
    <cellStyle name="SAPBEXexcBad8 3" xfId="22683"/>
    <cellStyle name="SAPBEXexcBad8 4" xfId="22684"/>
    <cellStyle name="SAPBEXexcBad8 5" xfId="22685"/>
    <cellStyle name="SAPBEXexcBad9" xfId="22686"/>
    <cellStyle name="SAPBEXexcBad9 2" xfId="22687"/>
    <cellStyle name="SAPBEXexcBad9 2 2" xfId="22688"/>
    <cellStyle name="SAPBEXexcBad9 3" xfId="22689"/>
    <cellStyle name="SAPBEXexcBad9 4" xfId="22690"/>
    <cellStyle name="SAPBEXexcBad9 5" xfId="22691"/>
    <cellStyle name="SAPBEXexcCritical4" xfId="22692"/>
    <cellStyle name="SAPBEXexcCritical4 2" xfId="22693"/>
    <cellStyle name="SAPBEXexcCritical4 2 2" xfId="22694"/>
    <cellStyle name="SAPBEXexcCritical4 3" xfId="22695"/>
    <cellStyle name="SAPBEXexcCritical4 4" xfId="22696"/>
    <cellStyle name="SAPBEXexcCritical4 5" xfId="22697"/>
    <cellStyle name="SAPBEXexcCritical5" xfId="22698"/>
    <cellStyle name="SAPBEXexcCritical5 2" xfId="22699"/>
    <cellStyle name="SAPBEXexcCritical5 2 2" xfId="22700"/>
    <cellStyle name="SAPBEXexcCritical5 3" xfId="22701"/>
    <cellStyle name="SAPBEXexcCritical5 4" xfId="22702"/>
    <cellStyle name="SAPBEXexcCritical5 5" xfId="22703"/>
    <cellStyle name="SAPBEXexcCritical6" xfId="22704"/>
    <cellStyle name="SAPBEXexcCritical6 2" xfId="22705"/>
    <cellStyle name="SAPBEXexcCritical6 2 2" xfId="22706"/>
    <cellStyle name="SAPBEXexcCritical6 3" xfId="22707"/>
    <cellStyle name="SAPBEXexcCritical6 4" xfId="22708"/>
    <cellStyle name="SAPBEXexcCritical6 5" xfId="22709"/>
    <cellStyle name="SAPBEXexcGood1" xfId="22710"/>
    <cellStyle name="SAPBEXexcGood1 2" xfId="22711"/>
    <cellStyle name="SAPBEXexcGood1 2 2" xfId="22712"/>
    <cellStyle name="SAPBEXexcGood1 3" xfId="22713"/>
    <cellStyle name="SAPBEXexcGood1 4" xfId="22714"/>
    <cellStyle name="SAPBEXexcGood1 5" xfId="22715"/>
    <cellStyle name="SAPBEXexcGood2" xfId="22716"/>
    <cellStyle name="SAPBEXexcGood2 2" xfId="22717"/>
    <cellStyle name="SAPBEXexcGood2 2 2" xfId="22718"/>
    <cellStyle name="SAPBEXexcGood2 3" xfId="22719"/>
    <cellStyle name="SAPBEXexcGood2 4" xfId="22720"/>
    <cellStyle name="SAPBEXexcGood2 5" xfId="22721"/>
    <cellStyle name="SAPBEXexcGood3" xfId="22722"/>
    <cellStyle name="SAPBEXexcGood3 2" xfId="22723"/>
    <cellStyle name="SAPBEXexcGood3 2 2" xfId="22724"/>
    <cellStyle name="SAPBEXexcGood3 3" xfId="22725"/>
    <cellStyle name="SAPBEXexcGood3 4" xfId="22726"/>
    <cellStyle name="SAPBEXexcGood3 5" xfId="22727"/>
    <cellStyle name="SAPBEXfilterDrill" xfId="22728"/>
    <cellStyle name="SAPBEXfilterDrill 2" xfId="22729"/>
    <cellStyle name="SAPBEXfilterDrill 2 2" xfId="22730"/>
    <cellStyle name="SAPBEXfilterDrill 3" xfId="22731"/>
    <cellStyle name="SAPBEXfilterDrill 4" xfId="22732"/>
    <cellStyle name="SAPBEXfilterDrill 5" xfId="22733"/>
    <cellStyle name="SAPBEXfilterItem" xfId="22734"/>
    <cellStyle name="SAPBEXfilterItem 2" xfId="22735"/>
    <cellStyle name="SAPBEXfilterItem 2 2" xfId="22736"/>
    <cellStyle name="SAPBEXfilterItem 3" xfId="22737"/>
    <cellStyle name="SAPBEXfilterItem 4" xfId="22738"/>
    <cellStyle name="SAPBEXfilterItem 5" xfId="22739"/>
    <cellStyle name="SAPBEXfilterText" xfId="22740"/>
    <cellStyle name="SAPBEXfilterText 2" xfId="22741"/>
    <cellStyle name="SAPBEXfilterText 3" xfId="22742"/>
    <cellStyle name="SAPBEXformats" xfId="22743"/>
    <cellStyle name="SAPBEXformats 2" xfId="22744"/>
    <cellStyle name="SAPBEXformats 2 2" xfId="22745"/>
    <cellStyle name="SAPBEXformats 3" xfId="22746"/>
    <cellStyle name="SAPBEXformats 4" xfId="22747"/>
    <cellStyle name="SAPBEXformats 5" xfId="22748"/>
    <cellStyle name="SAPBEXheaderItem" xfId="22749"/>
    <cellStyle name="SAPBEXheaderItem 2" xfId="22750"/>
    <cellStyle name="SAPBEXheaderItem 2 2" xfId="22751"/>
    <cellStyle name="SAPBEXheaderItem 3" xfId="22752"/>
    <cellStyle name="SAPBEXheaderItem 3 2" xfId="22753"/>
    <cellStyle name="SAPBEXheaderItem 4" xfId="22754"/>
    <cellStyle name="SAPBEXheaderItem 5" xfId="22755"/>
    <cellStyle name="SAPBEXheaderText" xfId="22756"/>
    <cellStyle name="SAPBEXheaderText 2" xfId="22757"/>
    <cellStyle name="SAPBEXheaderText 2 2" xfId="22758"/>
    <cellStyle name="SAPBEXheaderText 3" xfId="22759"/>
    <cellStyle name="SAPBEXheaderText 3 2" xfId="22760"/>
    <cellStyle name="SAPBEXheaderText 4" xfId="22761"/>
    <cellStyle name="SAPBEXheaderText 5" xfId="22762"/>
    <cellStyle name="SAPBEXHLevel0" xfId="22763"/>
    <cellStyle name="SAPBEXHLevel0 2" xfId="22764"/>
    <cellStyle name="SAPBEXHLevel0 2 2" xfId="22765"/>
    <cellStyle name="SAPBEXHLevel0 3" xfId="22766"/>
    <cellStyle name="SAPBEXHLevel0 3 2" xfId="22767"/>
    <cellStyle name="SAPBEXHLevel0 4" xfId="22768"/>
    <cellStyle name="SAPBEXHLevel0 5" xfId="22769"/>
    <cellStyle name="SAPBEXHLevel0X" xfId="22770"/>
    <cellStyle name="SAPBEXHLevel0X 2" xfId="22771"/>
    <cellStyle name="SAPBEXHLevel0X 2 2" xfId="22772"/>
    <cellStyle name="SAPBEXHLevel0X 3" xfId="22773"/>
    <cellStyle name="SAPBEXHLevel0X 3 2" xfId="22774"/>
    <cellStyle name="SAPBEXHLevel0X 4" xfId="22775"/>
    <cellStyle name="SAPBEXHLevel0X 5" xfId="22776"/>
    <cellStyle name="SAPBEXHLevel1" xfId="22777"/>
    <cellStyle name="SAPBEXHLevel1 2" xfId="22778"/>
    <cellStyle name="SAPBEXHLevel1 2 2" xfId="22779"/>
    <cellStyle name="SAPBEXHLevel1 3" xfId="22780"/>
    <cellStyle name="SAPBEXHLevel1 3 2" xfId="22781"/>
    <cellStyle name="SAPBEXHLevel1 4" xfId="22782"/>
    <cellStyle name="SAPBEXHLevel1 5" xfId="22783"/>
    <cellStyle name="SAPBEXHLevel1X" xfId="22784"/>
    <cellStyle name="SAPBEXHLevel1X 2" xfId="22785"/>
    <cellStyle name="SAPBEXHLevel1X 2 2" xfId="22786"/>
    <cellStyle name="SAPBEXHLevel1X 3" xfId="22787"/>
    <cellStyle name="SAPBEXHLevel1X 3 2" xfId="22788"/>
    <cellStyle name="SAPBEXHLevel1X 4" xfId="22789"/>
    <cellStyle name="SAPBEXHLevel1X 5" xfId="22790"/>
    <cellStyle name="SAPBEXHLevel2" xfId="22791"/>
    <cellStyle name="SAPBEXHLevel2 2" xfId="22792"/>
    <cellStyle name="SAPBEXHLevel2 2 2" xfId="22793"/>
    <cellStyle name="SAPBEXHLevel2 3" xfId="22794"/>
    <cellStyle name="SAPBEXHLevel2 3 2" xfId="22795"/>
    <cellStyle name="SAPBEXHLevel2 4" xfId="22796"/>
    <cellStyle name="SAPBEXHLevel2 5" xfId="22797"/>
    <cellStyle name="SAPBEXHLevel2X" xfId="22798"/>
    <cellStyle name="SAPBEXHLevel2X 2" xfId="22799"/>
    <cellStyle name="SAPBEXHLevel2X 2 2" xfId="22800"/>
    <cellStyle name="SAPBEXHLevel2X 3" xfId="22801"/>
    <cellStyle name="SAPBEXHLevel2X 3 2" xfId="22802"/>
    <cellStyle name="SAPBEXHLevel2X 4" xfId="22803"/>
    <cellStyle name="SAPBEXHLevel2X 5" xfId="22804"/>
    <cellStyle name="SAPBEXHLevel3" xfId="22805"/>
    <cellStyle name="SAPBEXHLevel3 2" xfId="22806"/>
    <cellStyle name="SAPBEXHLevel3 2 2" xfId="22807"/>
    <cellStyle name="SAPBEXHLevel3 3" xfId="22808"/>
    <cellStyle name="SAPBEXHLevel3 3 2" xfId="22809"/>
    <cellStyle name="SAPBEXHLevel3 4" xfId="22810"/>
    <cellStyle name="SAPBEXHLevel3 5" xfId="22811"/>
    <cellStyle name="SAPBEXHLevel3X" xfId="22812"/>
    <cellStyle name="SAPBEXHLevel3X 2" xfId="22813"/>
    <cellStyle name="SAPBEXHLevel3X 2 2" xfId="22814"/>
    <cellStyle name="SAPBEXHLevel3X 3" xfId="22815"/>
    <cellStyle name="SAPBEXHLevel3X 3 2" xfId="22816"/>
    <cellStyle name="SAPBEXHLevel3X 4" xfId="22817"/>
    <cellStyle name="SAPBEXHLevel3X 5" xfId="22818"/>
    <cellStyle name="SAPBEXinputData" xfId="22819"/>
    <cellStyle name="SAPBEXinputData 2" xfId="22820"/>
    <cellStyle name="SAPBEXinputData 3" xfId="22821"/>
    <cellStyle name="SAPBEXItemHeader" xfId="22822"/>
    <cellStyle name="SAPBEXresData" xfId="22823"/>
    <cellStyle name="SAPBEXresData 2" xfId="22824"/>
    <cellStyle name="SAPBEXresData 2 2" xfId="22825"/>
    <cellStyle name="SAPBEXresData 3" xfId="22826"/>
    <cellStyle name="SAPBEXresData 4" xfId="22827"/>
    <cellStyle name="SAPBEXresData 5" xfId="22828"/>
    <cellStyle name="SAPBEXresDataEmph" xfId="22829"/>
    <cellStyle name="SAPBEXresDataEmph 2" xfId="22830"/>
    <cellStyle name="SAPBEXresDataEmph 2 2" xfId="22831"/>
    <cellStyle name="SAPBEXresDataEmph 3" xfId="22832"/>
    <cellStyle name="SAPBEXresDataEmph 4" xfId="22833"/>
    <cellStyle name="SAPBEXresDataEmph 5" xfId="22834"/>
    <cellStyle name="SAPBEXresItem" xfId="22835"/>
    <cellStyle name="SAPBEXresItem 2" xfId="22836"/>
    <cellStyle name="SAPBEXresItem 2 2" xfId="22837"/>
    <cellStyle name="SAPBEXresItem 3" xfId="22838"/>
    <cellStyle name="SAPBEXresItem 4" xfId="22839"/>
    <cellStyle name="SAPBEXresItem 5" xfId="22840"/>
    <cellStyle name="SAPBEXresItemX" xfId="22841"/>
    <cellStyle name="SAPBEXresItemX 2" xfId="22842"/>
    <cellStyle name="SAPBEXresItemX 2 2" xfId="22843"/>
    <cellStyle name="SAPBEXresItemX 3" xfId="22844"/>
    <cellStyle name="SAPBEXresItemX 3 2" xfId="22845"/>
    <cellStyle name="SAPBEXresItemX 4" xfId="22846"/>
    <cellStyle name="SAPBEXresItemX 5" xfId="22847"/>
    <cellStyle name="SAPBEXstdData" xfId="22848"/>
    <cellStyle name="SAPBEXstdData 2" xfId="22849"/>
    <cellStyle name="SAPBEXstdData 2 2" xfId="22850"/>
    <cellStyle name="SAPBEXstdData 3" xfId="22851"/>
    <cellStyle name="SAPBEXstdData 4" xfId="22852"/>
    <cellStyle name="SAPBEXstdData 5" xfId="22853"/>
    <cellStyle name="SAPBEXstdDataEmph" xfId="22854"/>
    <cellStyle name="SAPBEXstdDataEmph 2" xfId="22855"/>
    <cellStyle name="SAPBEXstdDataEmph 2 2" xfId="22856"/>
    <cellStyle name="SAPBEXstdDataEmph 3" xfId="22857"/>
    <cellStyle name="SAPBEXstdDataEmph 4" xfId="22858"/>
    <cellStyle name="SAPBEXstdDataEmph 5" xfId="22859"/>
    <cellStyle name="SAPBEXstdItem" xfId="22860"/>
    <cellStyle name="SAPBEXstdItem 2" xfId="22861"/>
    <cellStyle name="SAPBEXstdItem 2 2" xfId="22862"/>
    <cellStyle name="SAPBEXstdItem 3" xfId="22863"/>
    <cellStyle name="SAPBEXstdItem 4" xfId="22864"/>
    <cellStyle name="SAPBEXstdItem 5" xfId="22865"/>
    <cellStyle name="SAPBEXstdItemX" xfId="22866"/>
    <cellStyle name="SAPBEXstdItemX 2" xfId="22867"/>
    <cellStyle name="SAPBEXstdItemX 2 2" xfId="22868"/>
    <cellStyle name="SAPBEXstdItemX 3" xfId="22869"/>
    <cellStyle name="SAPBEXstdItemX 3 2" xfId="22870"/>
    <cellStyle name="SAPBEXstdItemX 4" xfId="22871"/>
    <cellStyle name="SAPBEXstdItemX 5" xfId="22872"/>
    <cellStyle name="SAPBEXtitle" xfId="22873"/>
    <cellStyle name="SAPBEXtitle 2" xfId="22874"/>
    <cellStyle name="SAPBEXtitle 3" xfId="22875"/>
    <cellStyle name="SAPBEXunassignedItem" xfId="22876"/>
    <cellStyle name="SAPBEXundefined" xfId="22877"/>
    <cellStyle name="SAPBEXundefined 2" xfId="22878"/>
    <cellStyle name="SAPBEXundefined 2 2" xfId="22879"/>
    <cellStyle name="SAPBEXundefined 3" xfId="22880"/>
    <cellStyle name="SAPBEXundefined 4" xfId="22881"/>
    <cellStyle name="SAPBEXundefined 5" xfId="22882"/>
    <cellStyle name="SEM-BPS-data" xfId="22883"/>
    <cellStyle name="SEM-BPS-data 2" xfId="22884"/>
    <cellStyle name="SEM-BPS-head" xfId="22885"/>
    <cellStyle name="SEM-BPS-headdata" xfId="22886"/>
    <cellStyle name="SEM-BPS-headkey" xfId="22887"/>
    <cellStyle name="SEM-BPS-input-on" xfId="22888"/>
    <cellStyle name="SEM-BPS-input-on 2" xfId="22889"/>
    <cellStyle name="SEM-BPS-key" xfId="22890"/>
    <cellStyle name="SEM-BPS-key 2" xfId="22891"/>
    <cellStyle name="SEM-BPS-sub1" xfId="22892"/>
    <cellStyle name="SEM-BPS-sub1 2" xfId="22893"/>
    <cellStyle name="SEM-BPS-sub2" xfId="22894"/>
    <cellStyle name="SEM-BPS-sub2 2" xfId="22895"/>
    <cellStyle name="SEM-BPS-total" xfId="22896"/>
    <cellStyle name="SEM-BPS-total 2" xfId="22897"/>
    <cellStyle name="Sheet Title" xfId="22898"/>
    <cellStyle name="Show_Sell" xfId="22899"/>
    <cellStyle name="Standard_Anpassen der Amortisation" xfId="22900"/>
    <cellStyle name="Style 1" xfId="22901"/>
    <cellStyle name="Table" xfId="22902"/>
    <cellStyle name="Table Heading" xfId="22903"/>
    <cellStyle name="Title 10" xfId="22904"/>
    <cellStyle name="Title 10 2" xfId="22905"/>
    <cellStyle name="Title 11" xfId="22906"/>
    <cellStyle name="Title 11 2" xfId="22907"/>
    <cellStyle name="Title 12" xfId="22908"/>
    <cellStyle name="Title 12 2" xfId="22909"/>
    <cellStyle name="Title 13" xfId="22910"/>
    <cellStyle name="Title 13 2" xfId="22911"/>
    <cellStyle name="Title 2" xfId="22912"/>
    <cellStyle name="Title 2 2" xfId="22913"/>
    <cellStyle name="Title 3" xfId="22914"/>
    <cellStyle name="Title 3 2" xfId="22915"/>
    <cellStyle name="Title 4" xfId="22916"/>
    <cellStyle name="Title 4 2" xfId="22917"/>
    <cellStyle name="Title 5" xfId="22918"/>
    <cellStyle name="Title 5 2" xfId="22919"/>
    <cellStyle name="Title 6" xfId="22920"/>
    <cellStyle name="Title 6 2" xfId="22921"/>
    <cellStyle name="Title 7" xfId="22922"/>
    <cellStyle name="Title 7 2" xfId="22923"/>
    <cellStyle name="Title 8" xfId="22924"/>
    <cellStyle name="Title 8 2" xfId="22925"/>
    <cellStyle name="Title 9" xfId="22926"/>
    <cellStyle name="Title 9 2" xfId="22927"/>
    <cellStyle name="Title_1" xfId="22928"/>
    <cellStyle name="Total 10" xfId="22929"/>
    <cellStyle name="Total 10 2" xfId="22930"/>
    <cellStyle name="Total 11" xfId="22931"/>
    <cellStyle name="Total 11 2" xfId="22932"/>
    <cellStyle name="Total 12" xfId="22933"/>
    <cellStyle name="Total 12 2" xfId="22934"/>
    <cellStyle name="Total 13" xfId="22935"/>
    <cellStyle name="Total 13 2" xfId="22936"/>
    <cellStyle name="Total 2" xfId="22937"/>
    <cellStyle name="Total 2 2" xfId="22938"/>
    <cellStyle name="Total 3" xfId="22939"/>
    <cellStyle name="Total 3 2" xfId="22940"/>
    <cellStyle name="Total 4" xfId="22941"/>
    <cellStyle name="Total 4 2" xfId="22942"/>
    <cellStyle name="Total 5" xfId="22943"/>
    <cellStyle name="Total 5 2" xfId="22944"/>
    <cellStyle name="Total 6" xfId="22945"/>
    <cellStyle name="Total 6 2" xfId="22946"/>
    <cellStyle name="Total 7" xfId="22947"/>
    <cellStyle name="Total 7 2" xfId="22948"/>
    <cellStyle name="Total 8" xfId="22949"/>
    <cellStyle name="Total 8 2" xfId="22950"/>
    <cellStyle name="Total 9" xfId="22951"/>
    <cellStyle name="Total 9 2" xfId="22952"/>
    <cellStyle name="Validation" xfId="22953"/>
    <cellStyle name="Warning Text 10" xfId="22954"/>
    <cellStyle name="Warning Text 10 2" xfId="22955"/>
    <cellStyle name="Warning Text 11" xfId="22956"/>
    <cellStyle name="Warning Text 11 2" xfId="22957"/>
    <cellStyle name="Warning Text 12" xfId="22958"/>
    <cellStyle name="Warning Text 12 2" xfId="22959"/>
    <cellStyle name="Warning Text 13" xfId="22960"/>
    <cellStyle name="Warning Text 13 2" xfId="22961"/>
    <cellStyle name="Warning Text 2" xfId="22962"/>
    <cellStyle name="Warning Text 2 2" xfId="22963"/>
    <cellStyle name="Warning Text 3" xfId="22964"/>
    <cellStyle name="Warning Text 3 2" xfId="22965"/>
    <cellStyle name="Warning Text 4" xfId="22966"/>
    <cellStyle name="Warning Text 4 2" xfId="22967"/>
    <cellStyle name="Warning Text 5" xfId="22968"/>
    <cellStyle name="Warning Text 5 2" xfId="22969"/>
    <cellStyle name="Warning Text 6" xfId="22970"/>
    <cellStyle name="Warning Text 6 2" xfId="22971"/>
    <cellStyle name="Warning Text 7" xfId="22972"/>
    <cellStyle name="Warning Text 7 2" xfId="22973"/>
    <cellStyle name="Warning Text 8" xfId="22974"/>
    <cellStyle name="Warning Text 8 2" xfId="22975"/>
    <cellStyle name="Warning Text 9" xfId="22976"/>
    <cellStyle name="Warning Text 9 2" xfId="22977"/>
    <cellStyle name="white" xfId="22978"/>
    <cellStyle name="Wдhrung [0]_Compiling Utility Macros" xfId="22979"/>
    <cellStyle name="Wдhrung_Compiling Utility Macros" xfId="22980"/>
    <cellStyle name="YelNumbersCurr" xfId="22981"/>
    <cellStyle name="Акцент1 2" xfId="22982"/>
    <cellStyle name="Акцент1 2 10" xfId="22983"/>
    <cellStyle name="Акцент1 2 10 2" xfId="22984"/>
    <cellStyle name="Акцент1 2 11" xfId="22985"/>
    <cellStyle name="Акцент1 2 11 2" xfId="22986"/>
    <cellStyle name="Акцент1 2 12" xfId="22987"/>
    <cellStyle name="Акцент1 2 12 2" xfId="22988"/>
    <cellStyle name="Акцент1 2 13" xfId="22989"/>
    <cellStyle name="Акцент1 2 13 2" xfId="22990"/>
    <cellStyle name="Акцент1 2 14" xfId="22991"/>
    <cellStyle name="Акцент1 2 14 2" xfId="22992"/>
    <cellStyle name="Акцент1 2 15" xfId="22993"/>
    <cellStyle name="Акцент1 2 15 2" xfId="22994"/>
    <cellStyle name="Акцент1 2 16" xfId="22995"/>
    <cellStyle name="Акцент1 2 16 2" xfId="22996"/>
    <cellStyle name="Акцент1 2 17" xfId="22997"/>
    <cellStyle name="Акцент1 2 17 2" xfId="22998"/>
    <cellStyle name="Акцент1 2 18" xfId="22999"/>
    <cellStyle name="Акцент1 2 18 2" xfId="23000"/>
    <cellStyle name="Акцент1 2 19" xfId="23001"/>
    <cellStyle name="Акцент1 2 19 2" xfId="23002"/>
    <cellStyle name="Акцент1 2 2" xfId="23003"/>
    <cellStyle name="Акцент1 2 2 2" xfId="23004"/>
    <cellStyle name="Акцент1 2 2 3" xfId="23005"/>
    <cellStyle name="Акцент1 2 20" xfId="23006"/>
    <cellStyle name="Акцент1 2 20 2" xfId="23007"/>
    <cellStyle name="Акцент1 2 21" xfId="23008"/>
    <cellStyle name="Акцент1 2 21 2" xfId="23009"/>
    <cellStyle name="Акцент1 2 22" xfId="23010"/>
    <cellStyle name="Акцент1 2 22 2" xfId="23011"/>
    <cellStyle name="Акцент1 2 23" xfId="23012"/>
    <cellStyle name="Акцент1 2 23 2" xfId="23013"/>
    <cellStyle name="Акцент1 2 24" xfId="23014"/>
    <cellStyle name="Акцент1 2 25" xfId="23015"/>
    <cellStyle name="Акцент1 2 26" xfId="23016"/>
    <cellStyle name="Акцент1 2 3" xfId="23017"/>
    <cellStyle name="Акцент1 2 3 2" xfId="23018"/>
    <cellStyle name="Акцент1 2 3 3" xfId="23019"/>
    <cellStyle name="Акцент1 2 4" xfId="23020"/>
    <cellStyle name="Акцент1 2 4 2" xfId="23021"/>
    <cellStyle name="Акцент1 2 4 3" xfId="23022"/>
    <cellStyle name="Акцент1 2 5" xfId="23023"/>
    <cellStyle name="Акцент1 2 5 2" xfId="23024"/>
    <cellStyle name="Акцент1 2 5 3" xfId="23025"/>
    <cellStyle name="Акцент1 2 6" xfId="23026"/>
    <cellStyle name="Акцент1 2 6 2" xfId="23027"/>
    <cellStyle name="Акцент1 2 7" xfId="23028"/>
    <cellStyle name="Акцент1 2 7 2" xfId="23029"/>
    <cellStyle name="Акцент1 2 8" xfId="23030"/>
    <cellStyle name="Акцент1 2 8 2" xfId="23031"/>
    <cellStyle name="Акцент1 2 9" xfId="23032"/>
    <cellStyle name="Акцент1 2 9 2" xfId="23033"/>
    <cellStyle name="Акцент1 3" xfId="23034"/>
    <cellStyle name="Акцент1 3 10" xfId="23035"/>
    <cellStyle name="Акцент1 3 10 2" xfId="23036"/>
    <cellStyle name="Акцент1 3 11" xfId="23037"/>
    <cellStyle name="Акцент1 3 11 2" xfId="23038"/>
    <cellStyle name="Акцент1 3 12" xfId="23039"/>
    <cellStyle name="Акцент1 3 12 2" xfId="23040"/>
    <cellStyle name="Акцент1 3 13" xfId="23041"/>
    <cellStyle name="Акцент1 3 13 2" xfId="23042"/>
    <cellStyle name="Акцент1 3 14" xfId="23043"/>
    <cellStyle name="Акцент1 3 14 2" xfId="23044"/>
    <cellStyle name="Акцент1 3 15" xfId="23045"/>
    <cellStyle name="Акцент1 3 15 2" xfId="23046"/>
    <cellStyle name="Акцент1 3 16" xfId="23047"/>
    <cellStyle name="Акцент1 3 16 2" xfId="23048"/>
    <cellStyle name="Акцент1 3 17" xfId="23049"/>
    <cellStyle name="Акцент1 3 17 2" xfId="23050"/>
    <cellStyle name="Акцент1 3 18" xfId="23051"/>
    <cellStyle name="Акцент1 3 18 2" xfId="23052"/>
    <cellStyle name="Акцент1 3 19" xfId="23053"/>
    <cellStyle name="Акцент1 3 19 2" xfId="23054"/>
    <cellStyle name="Акцент1 3 2" xfId="23055"/>
    <cellStyle name="Акцент1 3 2 2" xfId="23056"/>
    <cellStyle name="Акцент1 3 20" xfId="23057"/>
    <cellStyle name="Акцент1 3 20 2" xfId="23058"/>
    <cellStyle name="Акцент1 3 21" xfId="23059"/>
    <cellStyle name="Акцент1 3 21 2" xfId="23060"/>
    <cellStyle name="Акцент1 3 22" xfId="23061"/>
    <cellStyle name="Акцент1 3 22 2" xfId="23062"/>
    <cellStyle name="Акцент1 3 23" xfId="23063"/>
    <cellStyle name="Акцент1 3 23 2" xfId="23064"/>
    <cellStyle name="Акцент1 3 24" xfId="23065"/>
    <cellStyle name="Акцент1 3 25" xfId="23066"/>
    <cellStyle name="Акцент1 3 3" xfId="23067"/>
    <cellStyle name="Акцент1 3 3 2" xfId="23068"/>
    <cellStyle name="Акцент1 3 4" xfId="23069"/>
    <cellStyle name="Акцент1 3 4 2" xfId="23070"/>
    <cellStyle name="Акцент1 3 5" xfId="23071"/>
    <cellStyle name="Акцент1 3 5 2" xfId="23072"/>
    <cellStyle name="Акцент1 3 6" xfId="23073"/>
    <cellStyle name="Акцент1 3 6 2" xfId="23074"/>
    <cellStyle name="Акцент1 3 7" xfId="23075"/>
    <cellStyle name="Акцент1 3 7 2" xfId="23076"/>
    <cellStyle name="Акцент1 3 8" xfId="23077"/>
    <cellStyle name="Акцент1 3 8 2" xfId="23078"/>
    <cellStyle name="Акцент1 3 9" xfId="23079"/>
    <cellStyle name="Акцент1 3 9 2" xfId="23080"/>
    <cellStyle name="Акцент1 4" xfId="23081"/>
    <cellStyle name="Акцент1 4 2" xfId="23082"/>
    <cellStyle name="Акцент1 5" xfId="23083"/>
    <cellStyle name="Акцент1 5 2" xfId="23084"/>
    <cellStyle name="Акцент1 6" xfId="23085"/>
    <cellStyle name="Акцент1 6 2" xfId="23086"/>
    <cellStyle name="Акцент1 7" xfId="23087"/>
    <cellStyle name="Акцент2 2" xfId="23088"/>
    <cellStyle name="Акцент2 2 10" xfId="23089"/>
    <cellStyle name="Акцент2 2 10 2" xfId="23090"/>
    <cellStyle name="Акцент2 2 11" xfId="23091"/>
    <cellStyle name="Акцент2 2 11 2" xfId="23092"/>
    <cellStyle name="Акцент2 2 12" xfId="23093"/>
    <cellStyle name="Акцент2 2 12 2" xfId="23094"/>
    <cellStyle name="Акцент2 2 13" xfId="23095"/>
    <cellStyle name="Акцент2 2 13 2" xfId="23096"/>
    <cellStyle name="Акцент2 2 14" xfId="23097"/>
    <cellStyle name="Акцент2 2 14 2" xfId="23098"/>
    <cellStyle name="Акцент2 2 15" xfId="23099"/>
    <cellStyle name="Акцент2 2 15 2" xfId="23100"/>
    <cellStyle name="Акцент2 2 16" xfId="23101"/>
    <cellStyle name="Акцент2 2 16 2" xfId="23102"/>
    <cellStyle name="Акцент2 2 17" xfId="23103"/>
    <cellStyle name="Акцент2 2 17 2" xfId="23104"/>
    <cellStyle name="Акцент2 2 18" xfId="23105"/>
    <cellStyle name="Акцент2 2 18 2" xfId="23106"/>
    <cellStyle name="Акцент2 2 19" xfId="23107"/>
    <cellStyle name="Акцент2 2 19 2" xfId="23108"/>
    <cellStyle name="Акцент2 2 2" xfId="23109"/>
    <cellStyle name="Акцент2 2 2 2" xfId="23110"/>
    <cellStyle name="Акцент2 2 2 3" xfId="23111"/>
    <cellStyle name="Акцент2 2 20" xfId="23112"/>
    <cellStyle name="Акцент2 2 20 2" xfId="23113"/>
    <cellStyle name="Акцент2 2 21" xfId="23114"/>
    <cellStyle name="Акцент2 2 21 2" xfId="23115"/>
    <cellStyle name="Акцент2 2 22" xfId="23116"/>
    <cellStyle name="Акцент2 2 22 2" xfId="23117"/>
    <cellStyle name="Акцент2 2 23" xfId="23118"/>
    <cellStyle name="Акцент2 2 23 2" xfId="23119"/>
    <cellStyle name="Акцент2 2 24" xfId="23120"/>
    <cellStyle name="Акцент2 2 25" xfId="23121"/>
    <cellStyle name="Акцент2 2 26" xfId="23122"/>
    <cellStyle name="Акцент2 2 3" xfId="23123"/>
    <cellStyle name="Акцент2 2 3 2" xfId="23124"/>
    <cellStyle name="Акцент2 2 3 3" xfId="23125"/>
    <cellStyle name="Акцент2 2 4" xfId="23126"/>
    <cellStyle name="Акцент2 2 4 2" xfId="23127"/>
    <cellStyle name="Акцент2 2 4 3" xfId="23128"/>
    <cellStyle name="Акцент2 2 5" xfId="23129"/>
    <cellStyle name="Акцент2 2 5 2" xfId="23130"/>
    <cellStyle name="Акцент2 2 5 3" xfId="23131"/>
    <cellStyle name="Акцент2 2 6" xfId="23132"/>
    <cellStyle name="Акцент2 2 6 2" xfId="23133"/>
    <cellStyle name="Акцент2 2 7" xfId="23134"/>
    <cellStyle name="Акцент2 2 7 2" xfId="23135"/>
    <cellStyle name="Акцент2 2 8" xfId="23136"/>
    <cellStyle name="Акцент2 2 8 2" xfId="23137"/>
    <cellStyle name="Акцент2 2 9" xfId="23138"/>
    <cellStyle name="Акцент2 2 9 2" xfId="23139"/>
    <cellStyle name="Акцент2 3" xfId="23140"/>
    <cellStyle name="Акцент2 3 10" xfId="23141"/>
    <cellStyle name="Акцент2 3 10 2" xfId="23142"/>
    <cellStyle name="Акцент2 3 11" xfId="23143"/>
    <cellStyle name="Акцент2 3 11 2" xfId="23144"/>
    <cellStyle name="Акцент2 3 12" xfId="23145"/>
    <cellStyle name="Акцент2 3 12 2" xfId="23146"/>
    <cellStyle name="Акцент2 3 13" xfId="23147"/>
    <cellStyle name="Акцент2 3 13 2" xfId="23148"/>
    <cellStyle name="Акцент2 3 14" xfId="23149"/>
    <cellStyle name="Акцент2 3 14 2" xfId="23150"/>
    <cellStyle name="Акцент2 3 15" xfId="23151"/>
    <cellStyle name="Акцент2 3 15 2" xfId="23152"/>
    <cellStyle name="Акцент2 3 16" xfId="23153"/>
    <cellStyle name="Акцент2 3 16 2" xfId="23154"/>
    <cellStyle name="Акцент2 3 17" xfId="23155"/>
    <cellStyle name="Акцент2 3 17 2" xfId="23156"/>
    <cellStyle name="Акцент2 3 18" xfId="23157"/>
    <cellStyle name="Акцент2 3 18 2" xfId="23158"/>
    <cellStyle name="Акцент2 3 19" xfId="23159"/>
    <cellStyle name="Акцент2 3 19 2" xfId="23160"/>
    <cellStyle name="Акцент2 3 2" xfId="23161"/>
    <cellStyle name="Акцент2 3 2 2" xfId="23162"/>
    <cellStyle name="Акцент2 3 20" xfId="23163"/>
    <cellStyle name="Акцент2 3 20 2" xfId="23164"/>
    <cellStyle name="Акцент2 3 21" xfId="23165"/>
    <cellStyle name="Акцент2 3 21 2" xfId="23166"/>
    <cellStyle name="Акцент2 3 22" xfId="23167"/>
    <cellStyle name="Акцент2 3 22 2" xfId="23168"/>
    <cellStyle name="Акцент2 3 23" xfId="23169"/>
    <cellStyle name="Акцент2 3 23 2" xfId="23170"/>
    <cellStyle name="Акцент2 3 24" xfId="23171"/>
    <cellStyle name="Акцент2 3 25" xfId="23172"/>
    <cellStyle name="Акцент2 3 3" xfId="23173"/>
    <cellStyle name="Акцент2 3 3 2" xfId="23174"/>
    <cellStyle name="Акцент2 3 4" xfId="23175"/>
    <cellStyle name="Акцент2 3 4 2" xfId="23176"/>
    <cellStyle name="Акцент2 3 5" xfId="23177"/>
    <cellStyle name="Акцент2 3 5 2" xfId="23178"/>
    <cellStyle name="Акцент2 3 6" xfId="23179"/>
    <cellStyle name="Акцент2 3 6 2" xfId="23180"/>
    <cellStyle name="Акцент2 3 7" xfId="23181"/>
    <cellStyle name="Акцент2 3 7 2" xfId="23182"/>
    <cellStyle name="Акцент2 3 8" xfId="23183"/>
    <cellStyle name="Акцент2 3 8 2" xfId="23184"/>
    <cellStyle name="Акцент2 3 9" xfId="23185"/>
    <cellStyle name="Акцент2 3 9 2" xfId="23186"/>
    <cellStyle name="Акцент2 4" xfId="23187"/>
    <cellStyle name="Акцент2 4 2" xfId="23188"/>
    <cellStyle name="Акцент2 5" xfId="23189"/>
    <cellStyle name="Акцент2 5 2" xfId="23190"/>
    <cellStyle name="Акцент2 6" xfId="23191"/>
    <cellStyle name="Акцент2 6 2" xfId="23192"/>
    <cellStyle name="Акцент2 7" xfId="23193"/>
    <cellStyle name="Акцент3 2" xfId="23194"/>
    <cellStyle name="Акцент3 2 10" xfId="23195"/>
    <cellStyle name="Акцент3 2 10 2" xfId="23196"/>
    <cellStyle name="Акцент3 2 11" xfId="23197"/>
    <cellStyle name="Акцент3 2 11 2" xfId="23198"/>
    <cellStyle name="Акцент3 2 12" xfId="23199"/>
    <cellStyle name="Акцент3 2 12 2" xfId="23200"/>
    <cellStyle name="Акцент3 2 13" xfId="23201"/>
    <cellStyle name="Акцент3 2 13 2" xfId="23202"/>
    <cellStyle name="Акцент3 2 14" xfId="23203"/>
    <cellStyle name="Акцент3 2 14 2" xfId="23204"/>
    <cellStyle name="Акцент3 2 15" xfId="23205"/>
    <cellStyle name="Акцент3 2 15 2" xfId="23206"/>
    <cellStyle name="Акцент3 2 16" xfId="23207"/>
    <cellStyle name="Акцент3 2 16 2" xfId="23208"/>
    <cellStyle name="Акцент3 2 17" xfId="23209"/>
    <cellStyle name="Акцент3 2 17 2" xfId="23210"/>
    <cellStyle name="Акцент3 2 18" xfId="23211"/>
    <cellStyle name="Акцент3 2 18 2" xfId="23212"/>
    <cellStyle name="Акцент3 2 19" xfId="23213"/>
    <cellStyle name="Акцент3 2 19 2" xfId="23214"/>
    <cellStyle name="Акцент3 2 2" xfId="23215"/>
    <cellStyle name="Акцент3 2 2 2" xfId="23216"/>
    <cellStyle name="Акцент3 2 2 3" xfId="23217"/>
    <cellStyle name="Акцент3 2 20" xfId="23218"/>
    <cellStyle name="Акцент3 2 20 2" xfId="23219"/>
    <cellStyle name="Акцент3 2 21" xfId="23220"/>
    <cellStyle name="Акцент3 2 21 2" xfId="23221"/>
    <cellStyle name="Акцент3 2 22" xfId="23222"/>
    <cellStyle name="Акцент3 2 22 2" xfId="23223"/>
    <cellStyle name="Акцент3 2 23" xfId="23224"/>
    <cellStyle name="Акцент3 2 23 2" xfId="23225"/>
    <cellStyle name="Акцент3 2 24" xfId="23226"/>
    <cellStyle name="Акцент3 2 25" xfId="23227"/>
    <cellStyle name="Акцент3 2 26" xfId="23228"/>
    <cellStyle name="Акцент3 2 3" xfId="23229"/>
    <cellStyle name="Акцент3 2 3 2" xfId="23230"/>
    <cellStyle name="Акцент3 2 3 3" xfId="23231"/>
    <cellStyle name="Акцент3 2 4" xfId="23232"/>
    <cellStyle name="Акцент3 2 4 2" xfId="23233"/>
    <cellStyle name="Акцент3 2 4 3" xfId="23234"/>
    <cellStyle name="Акцент3 2 5" xfId="23235"/>
    <cellStyle name="Акцент3 2 5 2" xfId="23236"/>
    <cellStyle name="Акцент3 2 5 3" xfId="23237"/>
    <cellStyle name="Акцент3 2 6" xfId="23238"/>
    <cellStyle name="Акцент3 2 6 2" xfId="23239"/>
    <cellStyle name="Акцент3 2 7" xfId="23240"/>
    <cellStyle name="Акцент3 2 7 2" xfId="23241"/>
    <cellStyle name="Акцент3 2 8" xfId="23242"/>
    <cellStyle name="Акцент3 2 8 2" xfId="23243"/>
    <cellStyle name="Акцент3 2 9" xfId="23244"/>
    <cellStyle name="Акцент3 2 9 2" xfId="23245"/>
    <cellStyle name="Акцент3 3" xfId="23246"/>
    <cellStyle name="Акцент3 3 10" xfId="23247"/>
    <cellStyle name="Акцент3 3 10 2" xfId="23248"/>
    <cellStyle name="Акцент3 3 11" xfId="23249"/>
    <cellStyle name="Акцент3 3 11 2" xfId="23250"/>
    <cellStyle name="Акцент3 3 12" xfId="23251"/>
    <cellStyle name="Акцент3 3 12 2" xfId="23252"/>
    <cellStyle name="Акцент3 3 13" xfId="23253"/>
    <cellStyle name="Акцент3 3 13 2" xfId="23254"/>
    <cellStyle name="Акцент3 3 14" xfId="23255"/>
    <cellStyle name="Акцент3 3 14 2" xfId="23256"/>
    <cellStyle name="Акцент3 3 15" xfId="23257"/>
    <cellStyle name="Акцент3 3 15 2" xfId="23258"/>
    <cellStyle name="Акцент3 3 16" xfId="23259"/>
    <cellStyle name="Акцент3 3 16 2" xfId="23260"/>
    <cellStyle name="Акцент3 3 17" xfId="23261"/>
    <cellStyle name="Акцент3 3 17 2" xfId="23262"/>
    <cellStyle name="Акцент3 3 18" xfId="23263"/>
    <cellStyle name="Акцент3 3 18 2" xfId="23264"/>
    <cellStyle name="Акцент3 3 19" xfId="23265"/>
    <cellStyle name="Акцент3 3 19 2" xfId="23266"/>
    <cellStyle name="Акцент3 3 2" xfId="23267"/>
    <cellStyle name="Акцент3 3 2 2" xfId="23268"/>
    <cellStyle name="Акцент3 3 20" xfId="23269"/>
    <cellStyle name="Акцент3 3 20 2" xfId="23270"/>
    <cellStyle name="Акцент3 3 21" xfId="23271"/>
    <cellStyle name="Акцент3 3 21 2" xfId="23272"/>
    <cellStyle name="Акцент3 3 22" xfId="23273"/>
    <cellStyle name="Акцент3 3 22 2" xfId="23274"/>
    <cellStyle name="Акцент3 3 23" xfId="23275"/>
    <cellStyle name="Акцент3 3 23 2" xfId="23276"/>
    <cellStyle name="Акцент3 3 24" xfId="23277"/>
    <cellStyle name="Акцент3 3 25" xfId="23278"/>
    <cellStyle name="Акцент3 3 3" xfId="23279"/>
    <cellStyle name="Акцент3 3 3 2" xfId="23280"/>
    <cellStyle name="Акцент3 3 4" xfId="23281"/>
    <cellStyle name="Акцент3 3 4 2" xfId="23282"/>
    <cellStyle name="Акцент3 3 5" xfId="23283"/>
    <cellStyle name="Акцент3 3 5 2" xfId="23284"/>
    <cellStyle name="Акцент3 3 6" xfId="23285"/>
    <cellStyle name="Акцент3 3 6 2" xfId="23286"/>
    <cellStyle name="Акцент3 3 7" xfId="23287"/>
    <cellStyle name="Акцент3 3 7 2" xfId="23288"/>
    <cellStyle name="Акцент3 3 8" xfId="23289"/>
    <cellStyle name="Акцент3 3 8 2" xfId="23290"/>
    <cellStyle name="Акцент3 3 9" xfId="23291"/>
    <cellStyle name="Акцент3 3 9 2" xfId="23292"/>
    <cellStyle name="Акцент3 4" xfId="23293"/>
    <cellStyle name="Акцент3 4 2" xfId="23294"/>
    <cellStyle name="Акцент3 5" xfId="23295"/>
    <cellStyle name="Акцент3 5 2" xfId="23296"/>
    <cellStyle name="Акцент3 6" xfId="23297"/>
    <cellStyle name="Акцент3 6 2" xfId="23298"/>
    <cellStyle name="Акцент3 7" xfId="23299"/>
    <cellStyle name="Акцент4 2" xfId="23300"/>
    <cellStyle name="Акцент4 2 10" xfId="23301"/>
    <cellStyle name="Акцент4 2 10 2" xfId="23302"/>
    <cellStyle name="Акцент4 2 11" xfId="23303"/>
    <cellStyle name="Акцент4 2 11 2" xfId="23304"/>
    <cellStyle name="Акцент4 2 12" xfId="23305"/>
    <cellStyle name="Акцент4 2 12 2" xfId="23306"/>
    <cellStyle name="Акцент4 2 13" xfId="23307"/>
    <cellStyle name="Акцент4 2 13 2" xfId="23308"/>
    <cellStyle name="Акцент4 2 14" xfId="23309"/>
    <cellStyle name="Акцент4 2 14 2" xfId="23310"/>
    <cellStyle name="Акцент4 2 15" xfId="23311"/>
    <cellStyle name="Акцент4 2 15 2" xfId="23312"/>
    <cellStyle name="Акцент4 2 16" xfId="23313"/>
    <cellStyle name="Акцент4 2 16 2" xfId="23314"/>
    <cellStyle name="Акцент4 2 17" xfId="23315"/>
    <cellStyle name="Акцент4 2 17 2" xfId="23316"/>
    <cellStyle name="Акцент4 2 18" xfId="23317"/>
    <cellStyle name="Акцент4 2 18 2" xfId="23318"/>
    <cellStyle name="Акцент4 2 19" xfId="23319"/>
    <cellStyle name="Акцент4 2 19 2" xfId="23320"/>
    <cellStyle name="Акцент4 2 2" xfId="23321"/>
    <cellStyle name="Акцент4 2 2 2" xfId="23322"/>
    <cellStyle name="Акцент4 2 2 3" xfId="23323"/>
    <cellStyle name="Акцент4 2 20" xfId="23324"/>
    <cellStyle name="Акцент4 2 20 2" xfId="23325"/>
    <cellStyle name="Акцент4 2 21" xfId="23326"/>
    <cellStyle name="Акцент4 2 21 2" xfId="23327"/>
    <cellStyle name="Акцент4 2 22" xfId="23328"/>
    <cellStyle name="Акцент4 2 22 2" xfId="23329"/>
    <cellStyle name="Акцент4 2 23" xfId="23330"/>
    <cellStyle name="Акцент4 2 23 2" xfId="23331"/>
    <cellStyle name="Акцент4 2 24" xfId="23332"/>
    <cellStyle name="Акцент4 2 25" xfId="23333"/>
    <cellStyle name="Акцент4 2 26" xfId="23334"/>
    <cellStyle name="Акцент4 2 3" xfId="23335"/>
    <cellStyle name="Акцент4 2 3 2" xfId="23336"/>
    <cellStyle name="Акцент4 2 3 3" xfId="23337"/>
    <cellStyle name="Акцент4 2 4" xfId="23338"/>
    <cellStyle name="Акцент4 2 4 2" xfId="23339"/>
    <cellStyle name="Акцент4 2 4 3" xfId="23340"/>
    <cellStyle name="Акцент4 2 5" xfId="23341"/>
    <cellStyle name="Акцент4 2 5 2" xfId="23342"/>
    <cellStyle name="Акцент4 2 5 3" xfId="23343"/>
    <cellStyle name="Акцент4 2 6" xfId="23344"/>
    <cellStyle name="Акцент4 2 6 2" xfId="23345"/>
    <cellStyle name="Акцент4 2 7" xfId="23346"/>
    <cellStyle name="Акцент4 2 7 2" xfId="23347"/>
    <cellStyle name="Акцент4 2 8" xfId="23348"/>
    <cellStyle name="Акцент4 2 8 2" xfId="23349"/>
    <cellStyle name="Акцент4 2 9" xfId="23350"/>
    <cellStyle name="Акцент4 2 9 2" xfId="23351"/>
    <cellStyle name="Акцент4 3" xfId="23352"/>
    <cellStyle name="Акцент4 3 10" xfId="23353"/>
    <cellStyle name="Акцент4 3 10 2" xfId="23354"/>
    <cellStyle name="Акцент4 3 11" xfId="23355"/>
    <cellStyle name="Акцент4 3 11 2" xfId="23356"/>
    <cellStyle name="Акцент4 3 12" xfId="23357"/>
    <cellStyle name="Акцент4 3 12 2" xfId="23358"/>
    <cellStyle name="Акцент4 3 13" xfId="23359"/>
    <cellStyle name="Акцент4 3 13 2" xfId="23360"/>
    <cellStyle name="Акцент4 3 14" xfId="23361"/>
    <cellStyle name="Акцент4 3 14 2" xfId="23362"/>
    <cellStyle name="Акцент4 3 15" xfId="23363"/>
    <cellStyle name="Акцент4 3 15 2" xfId="23364"/>
    <cellStyle name="Акцент4 3 16" xfId="23365"/>
    <cellStyle name="Акцент4 3 16 2" xfId="23366"/>
    <cellStyle name="Акцент4 3 17" xfId="23367"/>
    <cellStyle name="Акцент4 3 17 2" xfId="23368"/>
    <cellStyle name="Акцент4 3 18" xfId="23369"/>
    <cellStyle name="Акцент4 3 18 2" xfId="23370"/>
    <cellStyle name="Акцент4 3 19" xfId="23371"/>
    <cellStyle name="Акцент4 3 19 2" xfId="23372"/>
    <cellStyle name="Акцент4 3 2" xfId="23373"/>
    <cellStyle name="Акцент4 3 2 2" xfId="23374"/>
    <cellStyle name="Акцент4 3 20" xfId="23375"/>
    <cellStyle name="Акцент4 3 20 2" xfId="23376"/>
    <cellStyle name="Акцент4 3 21" xfId="23377"/>
    <cellStyle name="Акцент4 3 21 2" xfId="23378"/>
    <cellStyle name="Акцент4 3 22" xfId="23379"/>
    <cellStyle name="Акцент4 3 22 2" xfId="23380"/>
    <cellStyle name="Акцент4 3 23" xfId="23381"/>
    <cellStyle name="Акцент4 3 23 2" xfId="23382"/>
    <cellStyle name="Акцент4 3 24" xfId="23383"/>
    <cellStyle name="Акцент4 3 25" xfId="23384"/>
    <cellStyle name="Акцент4 3 3" xfId="23385"/>
    <cellStyle name="Акцент4 3 3 2" xfId="23386"/>
    <cellStyle name="Акцент4 3 4" xfId="23387"/>
    <cellStyle name="Акцент4 3 4 2" xfId="23388"/>
    <cellStyle name="Акцент4 3 5" xfId="23389"/>
    <cellStyle name="Акцент4 3 5 2" xfId="23390"/>
    <cellStyle name="Акцент4 3 6" xfId="23391"/>
    <cellStyle name="Акцент4 3 6 2" xfId="23392"/>
    <cellStyle name="Акцент4 3 7" xfId="23393"/>
    <cellStyle name="Акцент4 3 7 2" xfId="23394"/>
    <cellStyle name="Акцент4 3 8" xfId="23395"/>
    <cellStyle name="Акцент4 3 8 2" xfId="23396"/>
    <cellStyle name="Акцент4 3 9" xfId="23397"/>
    <cellStyle name="Акцент4 3 9 2" xfId="23398"/>
    <cellStyle name="Акцент4 4" xfId="23399"/>
    <cellStyle name="Акцент4 4 2" xfId="23400"/>
    <cellStyle name="Акцент4 5" xfId="23401"/>
    <cellStyle name="Акцент4 5 2" xfId="23402"/>
    <cellStyle name="Акцент4 6" xfId="23403"/>
    <cellStyle name="Акцент4 6 2" xfId="23404"/>
    <cellStyle name="Акцент4 7" xfId="23405"/>
    <cellStyle name="Акцент5 2" xfId="23406"/>
    <cellStyle name="Акцент5 2 10" xfId="23407"/>
    <cellStyle name="Акцент5 2 10 2" xfId="23408"/>
    <cellStyle name="Акцент5 2 11" xfId="23409"/>
    <cellStyle name="Акцент5 2 11 2" xfId="23410"/>
    <cellStyle name="Акцент5 2 12" xfId="23411"/>
    <cellStyle name="Акцент5 2 12 2" xfId="23412"/>
    <cellStyle name="Акцент5 2 13" xfId="23413"/>
    <cellStyle name="Акцент5 2 13 2" xfId="23414"/>
    <cellStyle name="Акцент5 2 14" xfId="23415"/>
    <cellStyle name="Акцент5 2 14 2" xfId="23416"/>
    <cellStyle name="Акцент5 2 15" xfId="23417"/>
    <cellStyle name="Акцент5 2 15 2" xfId="23418"/>
    <cellStyle name="Акцент5 2 16" xfId="23419"/>
    <cellStyle name="Акцент5 2 16 2" xfId="23420"/>
    <cellStyle name="Акцент5 2 17" xfId="23421"/>
    <cellStyle name="Акцент5 2 17 2" xfId="23422"/>
    <cellStyle name="Акцент5 2 18" xfId="23423"/>
    <cellStyle name="Акцент5 2 18 2" xfId="23424"/>
    <cellStyle name="Акцент5 2 19" xfId="23425"/>
    <cellStyle name="Акцент5 2 19 2" xfId="23426"/>
    <cellStyle name="Акцент5 2 2" xfId="23427"/>
    <cellStyle name="Акцент5 2 2 2" xfId="23428"/>
    <cellStyle name="Акцент5 2 2 3" xfId="23429"/>
    <cellStyle name="Акцент5 2 20" xfId="23430"/>
    <cellStyle name="Акцент5 2 20 2" xfId="23431"/>
    <cellStyle name="Акцент5 2 21" xfId="23432"/>
    <cellStyle name="Акцент5 2 21 2" xfId="23433"/>
    <cellStyle name="Акцент5 2 22" xfId="23434"/>
    <cellStyle name="Акцент5 2 22 2" xfId="23435"/>
    <cellStyle name="Акцент5 2 23" xfId="23436"/>
    <cellStyle name="Акцент5 2 23 2" xfId="23437"/>
    <cellStyle name="Акцент5 2 24" xfId="23438"/>
    <cellStyle name="Акцент5 2 25" xfId="23439"/>
    <cellStyle name="Акцент5 2 26" xfId="23440"/>
    <cellStyle name="Акцент5 2 3" xfId="23441"/>
    <cellStyle name="Акцент5 2 3 2" xfId="23442"/>
    <cellStyle name="Акцент5 2 3 3" xfId="23443"/>
    <cellStyle name="Акцент5 2 4" xfId="23444"/>
    <cellStyle name="Акцент5 2 4 2" xfId="23445"/>
    <cellStyle name="Акцент5 2 4 3" xfId="23446"/>
    <cellStyle name="Акцент5 2 5" xfId="23447"/>
    <cellStyle name="Акцент5 2 5 2" xfId="23448"/>
    <cellStyle name="Акцент5 2 5 3" xfId="23449"/>
    <cellStyle name="Акцент5 2 6" xfId="23450"/>
    <cellStyle name="Акцент5 2 6 2" xfId="23451"/>
    <cellStyle name="Акцент5 2 7" xfId="23452"/>
    <cellStyle name="Акцент5 2 7 2" xfId="23453"/>
    <cellStyle name="Акцент5 2 8" xfId="23454"/>
    <cellStyle name="Акцент5 2 8 2" xfId="23455"/>
    <cellStyle name="Акцент5 2 9" xfId="23456"/>
    <cellStyle name="Акцент5 2 9 2" xfId="23457"/>
    <cellStyle name="Акцент5 3" xfId="23458"/>
    <cellStyle name="Акцент5 3 10" xfId="23459"/>
    <cellStyle name="Акцент5 3 10 2" xfId="23460"/>
    <cellStyle name="Акцент5 3 11" xfId="23461"/>
    <cellStyle name="Акцент5 3 11 2" xfId="23462"/>
    <cellStyle name="Акцент5 3 12" xfId="23463"/>
    <cellStyle name="Акцент5 3 12 2" xfId="23464"/>
    <cellStyle name="Акцент5 3 13" xfId="23465"/>
    <cellStyle name="Акцент5 3 13 2" xfId="23466"/>
    <cellStyle name="Акцент5 3 14" xfId="23467"/>
    <cellStyle name="Акцент5 3 14 2" xfId="23468"/>
    <cellStyle name="Акцент5 3 15" xfId="23469"/>
    <cellStyle name="Акцент5 3 15 2" xfId="23470"/>
    <cellStyle name="Акцент5 3 16" xfId="23471"/>
    <cellStyle name="Акцент5 3 16 2" xfId="23472"/>
    <cellStyle name="Акцент5 3 17" xfId="23473"/>
    <cellStyle name="Акцент5 3 17 2" xfId="23474"/>
    <cellStyle name="Акцент5 3 18" xfId="23475"/>
    <cellStyle name="Акцент5 3 18 2" xfId="23476"/>
    <cellStyle name="Акцент5 3 19" xfId="23477"/>
    <cellStyle name="Акцент5 3 19 2" xfId="23478"/>
    <cellStyle name="Акцент5 3 2" xfId="23479"/>
    <cellStyle name="Акцент5 3 2 2" xfId="23480"/>
    <cellStyle name="Акцент5 3 20" xfId="23481"/>
    <cellStyle name="Акцент5 3 20 2" xfId="23482"/>
    <cellStyle name="Акцент5 3 21" xfId="23483"/>
    <cellStyle name="Акцент5 3 21 2" xfId="23484"/>
    <cellStyle name="Акцент5 3 22" xfId="23485"/>
    <cellStyle name="Акцент5 3 22 2" xfId="23486"/>
    <cellStyle name="Акцент5 3 23" xfId="23487"/>
    <cellStyle name="Акцент5 3 23 2" xfId="23488"/>
    <cellStyle name="Акцент5 3 24" xfId="23489"/>
    <cellStyle name="Акцент5 3 25" xfId="23490"/>
    <cellStyle name="Акцент5 3 3" xfId="23491"/>
    <cellStyle name="Акцент5 3 3 2" xfId="23492"/>
    <cellStyle name="Акцент5 3 4" xfId="23493"/>
    <cellStyle name="Акцент5 3 4 2" xfId="23494"/>
    <cellStyle name="Акцент5 3 5" xfId="23495"/>
    <cellStyle name="Акцент5 3 5 2" xfId="23496"/>
    <cellStyle name="Акцент5 3 6" xfId="23497"/>
    <cellStyle name="Акцент5 3 6 2" xfId="23498"/>
    <cellStyle name="Акцент5 3 7" xfId="23499"/>
    <cellStyle name="Акцент5 3 7 2" xfId="23500"/>
    <cellStyle name="Акцент5 3 8" xfId="23501"/>
    <cellStyle name="Акцент5 3 8 2" xfId="23502"/>
    <cellStyle name="Акцент5 3 9" xfId="23503"/>
    <cellStyle name="Акцент5 3 9 2" xfId="23504"/>
    <cellStyle name="Акцент5 4" xfId="23505"/>
    <cellStyle name="Акцент5 4 2" xfId="23506"/>
    <cellStyle name="Акцент5 5" xfId="23507"/>
    <cellStyle name="Акцент5 5 2" xfId="23508"/>
    <cellStyle name="Акцент5 6" xfId="23509"/>
    <cellStyle name="Акцент5 6 2" xfId="23510"/>
    <cellStyle name="Акцент5 7" xfId="23511"/>
    <cellStyle name="Акцент6 2" xfId="23512"/>
    <cellStyle name="Акцент6 2 10" xfId="23513"/>
    <cellStyle name="Акцент6 2 10 2" xfId="23514"/>
    <cellStyle name="Акцент6 2 11" xfId="23515"/>
    <cellStyle name="Акцент6 2 11 2" xfId="23516"/>
    <cellStyle name="Акцент6 2 12" xfId="23517"/>
    <cellStyle name="Акцент6 2 12 2" xfId="23518"/>
    <cellStyle name="Акцент6 2 13" xfId="23519"/>
    <cellStyle name="Акцент6 2 13 2" xfId="23520"/>
    <cellStyle name="Акцент6 2 14" xfId="23521"/>
    <cellStyle name="Акцент6 2 14 2" xfId="23522"/>
    <cellStyle name="Акцент6 2 15" xfId="23523"/>
    <cellStyle name="Акцент6 2 15 2" xfId="23524"/>
    <cellStyle name="Акцент6 2 16" xfId="23525"/>
    <cellStyle name="Акцент6 2 16 2" xfId="23526"/>
    <cellStyle name="Акцент6 2 17" xfId="23527"/>
    <cellStyle name="Акцент6 2 17 2" xfId="23528"/>
    <cellStyle name="Акцент6 2 18" xfId="23529"/>
    <cellStyle name="Акцент6 2 18 2" xfId="23530"/>
    <cellStyle name="Акцент6 2 19" xfId="23531"/>
    <cellStyle name="Акцент6 2 19 2" xfId="23532"/>
    <cellStyle name="Акцент6 2 2" xfId="23533"/>
    <cellStyle name="Акцент6 2 2 2" xfId="23534"/>
    <cellStyle name="Акцент6 2 2 3" xfId="23535"/>
    <cellStyle name="Акцент6 2 20" xfId="23536"/>
    <cellStyle name="Акцент6 2 20 2" xfId="23537"/>
    <cellStyle name="Акцент6 2 21" xfId="23538"/>
    <cellStyle name="Акцент6 2 21 2" xfId="23539"/>
    <cellStyle name="Акцент6 2 22" xfId="23540"/>
    <cellStyle name="Акцент6 2 22 2" xfId="23541"/>
    <cellStyle name="Акцент6 2 23" xfId="23542"/>
    <cellStyle name="Акцент6 2 23 2" xfId="23543"/>
    <cellStyle name="Акцент6 2 24" xfId="23544"/>
    <cellStyle name="Акцент6 2 25" xfId="23545"/>
    <cellStyle name="Акцент6 2 26" xfId="23546"/>
    <cellStyle name="Акцент6 2 3" xfId="23547"/>
    <cellStyle name="Акцент6 2 3 2" xfId="23548"/>
    <cellStyle name="Акцент6 2 3 3" xfId="23549"/>
    <cellStyle name="Акцент6 2 4" xfId="23550"/>
    <cellStyle name="Акцент6 2 4 2" xfId="23551"/>
    <cellStyle name="Акцент6 2 4 3" xfId="23552"/>
    <cellStyle name="Акцент6 2 5" xfId="23553"/>
    <cellStyle name="Акцент6 2 5 2" xfId="23554"/>
    <cellStyle name="Акцент6 2 5 3" xfId="23555"/>
    <cellStyle name="Акцент6 2 6" xfId="23556"/>
    <cellStyle name="Акцент6 2 6 2" xfId="23557"/>
    <cellStyle name="Акцент6 2 7" xfId="23558"/>
    <cellStyle name="Акцент6 2 7 2" xfId="23559"/>
    <cellStyle name="Акцент6 2 8" xfId="23560"/>
    <cellStyle name="Акцент6 2 8 2" xfId="23561"/>
    <cellStyle name="Акцент6 2 9" xfId="23562"/>
    <cellStyle name="Акцент6 2 9 2" xfId="23563"/>
    <cellStyle name="Акцент6 3" xfId="23564"/>
    <cellStyle name="Акцент6 3 10" xfId="23565"/>
    <cellStyle name="Акцент6 3 10 2" xfId="23566"/>
    <cellStyle name="Акцент6 3 11" xfId="23567"/>
    <cellStyle name="Акцент6 3 11 2" xfId="23568"/>
    <cellStyle name="Акцент6 3 12" xfId="23569"/>
    <cellStyle name="Акцент6 3 12 2" xfId="23570"/>
    <cellStyle name="Акцент6 3 13" xfId="23571"/>
    <cellStyle name="Акцент6 3 13 2" xfId="23572"/>
    <cellStyle name="Акцент6 3 14" xfId="23573"/>
    <cellStyle name="Акцент6 3 14 2" xfId="23574"/>
    <cellStyle name="Акцент6 3 15" xfId="23575"/>
    <cellStyle name="Акцент6 3 15 2" xfId="23576"/>
    <cellStyle name="Акцент6 3 16" xfId="23577"/>
    <cellStyle name="Акцент6 3 16 2" xfId="23578"/>
    <cellStyle name="Акцент6 3 17" xfId="23579"/>
    <cellStyle name="Акцент6 3 17 2" xfId="23580"/>
    <cellStyle name="Акцент6 3 18" xfId="23581"/>
    <cellStyle name="Акцент6 3 18 2" xfId="23582"/>
    <cellStyle name="Акцент6 3 19" xfId="23583"/>
    <cellStyle name="Акцент6 3 19 2" xfId="23584"/>
    <cellStyle name="Акцент6 3 2" xfId="23585"/>
    <cellStyle name="Акцент6 3 2 2" xfId="23586"/>
    <cellStyle name="Акцент6 3 20" xfId="23587"/>
    <cellStyle name="Акцент6 3 20 2" xfId="23588"/>
    <cellStyle name="Акцент6 3 21" xfId="23589"/>
    <cellStyle name="Акцент6 3 21 2" xfId="23590"/>
    <cellStyle name="Акцент6 3 22" xfId="23591"/>
    <cellStyle name="Акцент6 3 22 2" xfId="23592"/>
    <cellStyle name="Акцент6 3 23" xfId="23593"/>
    <cellStyle name="Акцент6 3 23 2" xfId="23594"/>
    <cellStyle name="Акцент6 3 24" xfId="23595"/>
    <cellStyle name="Акцент6 3 25" xfId="23596"/>
    <cellStyle name="Акцент6 3 3" xfId="23597"/>
    <cellStyle name="Акцент6 3 3 2" xfId="23598"/>
    <cellStyle name="Акцент6 3 4" xfId="23599"/>
    <cellStyle name="Акцент6 3 4 2" xfId="23600"/>
    <cellStyle name="Акцент6 3 5" xfId="23601"/>
    <cellStyle name="Акцент6 3 5 2" xfId="23602"/>
    <cellStyle name="Акцент6 3 6" xfId="23603"/>
    <cellStyle name="Акцент6 3 6 2" xfId="23604"/>
    <cellStyle name="Акцент6 3 7" xfId="23605"/>
    <cellStyle name="Акцент6 3 7 2" xfId="23606"/>
    <cellStyle name="Акцент6 3 8" xfId="23607"/>
    <cellStyle name="Акцент6 3 8 2" xfId="23608"/>
    <cellStyle name="Акцент6 3 9" xfId="23609"/>
    <cellStyle name="Акцент6 3 9 2" xfId="23610"/>
    <cellStyle name="Акцент6 4" xfId="23611"/>
    <cellStyle name="Акцент6 4 2" xfId="23612"/>
    <cellStyle name="Акцент6 5" xfId="23613"/>
    <cellStyle name="Акцент6 5 2" xfId="23614"/>
    <cellStyle name="Акцент6 6" xfId="23615"/>
    <cellStyle name="Акцент6 6 2" xfId="23616"/>
    <cellStyle name="Акцент6 7" xfId="23617"/>
    <cellStyle name="Беззащитный" xfId="23618"/>
    <cellStyle name="Беззащитный 2" xfId="23619"/>
    <cellStyle name="Беззащитный 3" xfId="23620"/>
    <cellStyle name="Ввод  2" xfId="23621"/>
    <cellStyle name="Ввод  2 10" xfId="23622"/>
    <cellStyle name="Ввод  2 10 2" xfId="23623"/>
    <cellStyle name="Ввод  2 11" xfId="23624"/>
    <cellStyle name="Ввод  2 11 2" xfId="23625"/>
    <cellStyle name="Ввод  2 12" xfId="23626"/>
    <cellStyle name="Ввод  2 12 2" xfId="23627"/>
    <cellStyle name="Ввод  2 13" xfId="23628"/>
    <cellStyle name="Ввод  2 13 2" xfId="23629"/>
    <cellStyle name="Ввод  2 14" xfId="23630"/>
    <cellStyle name="Ввод  2 14 2" xfId="23631"/>
    <cellStyle name="Ввод  2 15" xfId="23632"/>
    <cellStyle name="Ввод  2 15 2" xfId="23633"/>
    <cellStyle name="Ввод  2 16" xfId="23634"/>
    <cellStyle name="Ввод  2 16 2" xfId="23635"/>
    <cellStyle name="Ввод  2 17" xfId="23636"/>
    <cellStyle name="Ввод  2 17 2" xfId="23637"/>
    <cellStyle name="Ввод  2 18" xfId="23638"/>
    <cellStyle name="Ввод  2 18 2" xfId="23639"/>
    <cellStyle name="Ввод  2 19" xfId="23640"/>
    <cellStyle name="Ввод  2 19 2" xfId="23641"/>
    <cellStyle name="Ввод  2 2" xfId="23642"/>
    <cellStyle name="Ввод  2 2 2" xfId="23643"/>
    <cellStyle name="Ввод  2 2 2 2" xfId="23644"/>
    <cellStyle name="Ввод  2 2 3" xfId="23645"/>
    <cellStyle name="Ввод  2 2 4" xfId="23646"/>
    <cellStyle name="Ввод  2 2 5" xfId="23647"/>
    <cellStyle name="Ввод  2 20" xfId="23648"/>
    <cellStyle name="Ввод  2 20 2" xfId="23649"/>
    <cellStyle name="Ввод  2 21" xfId="23650"/>
    <cellStyle name="Ввод  2 21 2" xfId="23651"/>
    <cellStyle name="Ввод  2 22" xfId="23652"/>
    <cellStyle name="Ввод  2 22 2" xfId="23653"/>
    <cellStyle name="Ввод  2 23" xfId="23654"/>
    <cellStyle name="Ввод  2 23 2" xfId="23655"/>
    <cellStyle name="Ввод  2 24" xfId="23656"/>
    <cellStyle name="Ввод  2 25" xfId="23657"/>
    <cellStyle name="Ввод  2 26" xfId="23658"/>
    <cellStyle name="Ввод  2 3" xfId="23659"/>
    <cellStyle name="Ввод  2 3 2" xfId="23660"/>
    <cellStyle name="Ввод  2 3 2 2" xfId="23661"/>
    <cellStyle name="Ввод  2 3 3" xfId="23662"/>
    <cellStyle name="Ввод  2 3 4" xfId="23663"/>
    <cellStyle name="Ввод  2 3 5" xfId="23664"/>
    <cellStyle name="Ввод  2 4" xfId="23665"/>
    <cellStyle name="Ввод  2 4 2" xfId="23666"/>
    <cellStyle name="Ввод  2 4 2 2" xfId="23667"/>
    <cellStyle name="Ввод  2 4 3" xfId="23668"/>
    <cellStyle name="Ввод  2 4 4" xfId="23669"/>
    <cellStyle name="Ввод  2 4 5" xfId="23670"/>
    <cellStyle name="Ввод  2 5" xfId="23671"/>
    <cellStyle name="Ввод  2 5 2" xfId="23672"/>
    <cellStyle name="Ввод  2 5 2 2" xfId="23673"/>
    <cellStyle name="Ввод  2 5 3" xfId="23674"/>
    <cellStyle name="Ввод  2 5 4" xfId="23675"/>
    <cellStyle name="Ввод  2 5 5" xfId="23676"/>
    <cellStyle name="Ввод  2 6" xfId="23677"/>
    <cellStyle name="Ввод  2 6 2" xfId="23678"/>
    <cellStyle name="Ввод  2 6 3" xfId="23679"/>
    <cellStyle name="Ввод  2 7" xfId="23680"/>
    <cellStyle name="Ввод  2 7 2" xfId="23681"/>
    <cellStyle name="Ввод  2 7 3" xfId="23682"/>
    <cellStyle name="Ввод  2 8" xfId="23683"/>
    <cellStyle name="Ввод  2 8 2" xfId="23684"/>
    <cellStyle name="Ввод  2 8 3" xfId="23685"/>
    <cellStyle name="Ввод  2 9" xfId="23686"/>
    <cellStyle name="Ввод  2 9 2" xfId="23687"/>
    <cellStyle name="Ввод  3" xfId="23688"/>
    <cellStyle name="Ввод  3 10" xfId="23689"/>
    <cellStyle name="Ввод  3 10 2" xfId="23690"/>
    <cellStyle name="Ввод  3 11" xfId="23691"/>
    <cellStyle name="Ввод  3 11 2" xfId="23692"/>
    <cellStyle name="Ввод  3 12" xfId="23693"/>
    <cellStyle name="Ввод  3 12 2" xfId="23694"/>
    <cellStyle name="Ввод  3 13" xfId="23695"/>
    <cellStyle name="Ввод  3 13 2" xfId="23696"/>
    <cellStyle name="Ввод  3 14" xfId="23697"/>
    <cellStyle name="Ввод  3 14 2" xfId="23698"/>
    <cellStyle name="Ввод  3 15" xfId="23699"/>
    <cellStyle name="Ввод  3 15 2" xfId="23700"/>
    <cellStyle name="Ввод  3 16" xfId="23701"/>
    <cellStyle name="Ввод  3 16 2" xfId="23702"/>
    <cellStyle name="Ввод  3 17" xfId="23703"/>
    <cellStyle name="Ввод  3 17 2" xfId="23704"/>
    <cellStyle name="Ввод  3 18" xfId="23705"/>
    <cellStyle name="Ввод  3 18 2" xfId="23706"/>
    <cellStyle name="Ввод  3 19" xfId="23707"/>
    <cellStyle name="Ввод  3 19 2" xfId="23708"/>
    <cellStyle name="Ввод  3 2" xfId="23709"/>
    <cellStyle name="Ввод  3 2 2" xfId="23710"/>
    <cellStyle name="Ввод  3 20" xfId="23711"/>
    <cellStyle name="Ввод  3 20 2" xfId="23712"/>
    <cellStyle name="Ввод  3 21" xfId="23713"/>
    <cellStyle name="Ввод  3 21 2" xfId="23714"/>
    <cellStyle name="Ввод  3 22" xfId="23715"/>
    <cellStyle name="Ввод  3 22 2" xfId="23716"/>
    <cellStyle name="Ввод  3 23" xfId="23717"/>
    <cellStyle name="Ввод  3 23 2" xfId="23718"/>
    <cellStyle name="Ввод  3 24" xfId="23719"/>
    <cellStyle name="Ввод  3 25" xfId="23720"/>
    <cellStyle name="Ввод  3 3" xfId="23721"/>
    <cellStyle name="Ввод  3 3 2" xfId="23722"/>
    <cellStyle name="Ввод  3 4" xfId="23723"/>
    <cellStyle name="Ввод  3 4 2" xfId="23724"/>
    <cellStyle name="Ввод  3 5" xfId="23725"/>
    <cellStyle name="Ввод  3 5 2" xfId="23726"/>
    <cellStyle name="Ввод  3 6" xfId="23727"/>
    <cellStyle name="Ввод  3 6 2" xfId="23728"/>
    <cellStyle name="Ввод  3 7" xfId="23729"/>
    <cellStyle name="Ввод  3 7 2" xfId="23730"/>
    <cellStyle name="Ввод  3 8" xfId="23731"/>
    <cellStyle name="Ввод  3 8 2" xfId="23732"/>
    <cellStyle name="Ввод  3 9" xfId="23733"/>
    <cellStyle name="Ввод  3 9 2" xfId="23734"/>
    <cellStyle name="Ввод  4" xfId="23735"/>
    <cellStyle name="Ввод  4 2" xfId="23736"/>
    <cellStyle name="Ввод  4 3" xfId="23737"/>
    <cellStyle name="Ввод  5" xfId="23738"/>
    <cellStyle name="Ввод  5 2" xfId="23739"/>
    <cellStyle name="Ввод  5 3" xfId="23740"/>
    <cellStyle name="Ввод  6" xfId="23741"/>
    <cellStyle name="Ввод  6 2" xfId="23742"/>
    <cellStyle name="Ввод  7" xfId="23743"/>
    <cellStyle name="Вывод 2" xfId="23744"/>
    <cellStyle name="Вывод 2 10" xfId="23745"/>
    <cellStyle name="Вывод 2 10 2" xfId="23746"/>
    <cellStyle name="Вывод 2 11" xfId="23747"/>
    <cellStyle name="Вывод 2 11 2" xfId="23748"/>
    <cellStyle name="Вывод 2 12" xfId="23749"/>
    <cellStyle name="Вывод 2 12 2" xfId="23750"/>
    <cellStyle name="Вывод 2 13" xfId="23751"/>
    <cellStyle name="Вывод 2 13 2" xfId="23752"/>
    <cellStyle name="Вывод 2 14" xfId="23753"/>
    <cellStyle name="Вывод 2 14 2" xfId="23754"/>
    <cellStyle name="Вывод 2 15" xfId="23755"/>
    <cellStyle name="Вывод 2 15 2" xfId="23756"/>
    <cellStyle name="Вывод 2 16" xfId="23757"/>
    <cellStyle name="Вывод 2 16 2" xfId="23758"/>
    <cellStyle name="Вывод 2 17" xfId="23759"/>
    <cellStyle name="Вывод 2 17 2" xfId="23760"/>
    <cellStyle name="Вывод 2 18" xfId="23761"/>
    <cellStyle name="Вывод 2 18 2" xfId="23762"/>
    <cellStyle name="Вывод 2 19" xfId="23763"/>
    <cellStyle name="Вывод 2 19 2" xfId="23764"/>
    <cellStyle name="Вывод 2 2" xfId="23765"/>
    <cellStyle name="Вывод 2 2 2" xfId="23766"/>
    <cellStyle name="Вывод 2 2 2 2" xfId="23767"/>
    <cellStyle name="Вывод 2 2 3" xfId="23768"/>
    <cellStyle name="Вывод 2 2 4" xfId="23769"/>
    <cellStyle name="Вывод 2 2 5" xfId="23770"/>
    <cellStyle name="Вывод 2 20" xfId="23771"/>
    <cellStyle name="Вывод 2 20 2" xfId="23772"/>
    <cellStyle name="Вывод 2 21" xfId="23773"/>
    <cellStyle name="Вывод 2 21 2" xfId="23774"/>
    <cellStyle name="Вывод 2 22" xfId="23775"/>
    <cellStyle name="Вывод 2 22 2" xfId="23776"/>
    <cellStyle name="Вывод 2 23" xfId="23777"/>
    <cellStyle name="Вывод 2 23 2" xfId="23778"/>
    <cellStyle name="Вывод 2 24" xfId="23779"/>
    <cellStyle name="Вывод 2 25" xfId="23780"/>
    <cellStyle name="Вывод 2 26" xfId="23781"/>
    <cellStyle name="Вывод 2 3" xfId="23782"/>
    <cellStyle name="Вывод 2 3 2" xfId="23783"/>
    <cellStyle name="Вывод 2 3 2 2" xfId="23784"/>
    <cellStyle name="Вывод 2 3 3" xfId="23785"/>
    <cellStyle name="Вывод 2 3 4" xfId="23786"/>
    <cellStyle name="Вывод 2 3 5" xfId="23787"/>
    <cellStyle name="Вывод 2 4" xfId="23788"/>
    <cellStyle name="Вывод 2 4 2" xfId="23789"/>
    <cellStyle name="Вывод 2 4 2 2" xfId="23790"/>
    <cellStyle name="Вывод 2 4 3" xfId="23791"/>
    <cellStyle name="Вывод 2 4 4" xfId="23792"/>
    <cellStyle name="Вывод 2 4 5" xfId="23793"/>
    <cellStyle name="Вывод 2 5" xfId="23794"/>
    <cellStyle name="Вывод 2 5 2" xfId="23795"/>
    <cellStyle name="Вывод 2 5 2 2" xfId="23796"/>
    <cellStyle name="Вывод 2 5 3" xfId="23797"/>
    <cellStyle name="Вывод 2 5 4" xfId="23798"/>
    <cellStyle name="Вывод 2 5 5" xfId="23799"/>
    <cellStyle name="Вывод 2 6" xfId="23800"/>
    <cellStyle name="Вывод 2 6 2" xfId="23801"/>
    <cellStyle name="Вывод 2 6 3" xfId="23802"/>
    <cellStyle name="Вывод 2 7" xfId="23803"/>
    <cellStyle name="Вывод 2 7 2" xfId="23804"/>
    <cellStyle name="Вывод 2 7 3" xfId="23805"/>
    <cellStyle name="Вывод 2 8" xfId="23806"/>
    <cellStyle name="Вывод 2 8 2" xfId="23807"/>
    <cellStyle name="Вывод 2 8 3" xfId="23808"/>
    <cellStyle name="Вывод 2 9" xfId="23809"/>
    <cellStyle name="Вывод 2 9 2" xfId="23810"/>
    <cellStyle name="Вывод 3" xfId="23811"/>
    <cellStyle name="Вывод 3 10" xfId="23812"/>
    <cellStyle name="Вывод 3 10 2" xfId="23813"/>
    <cellStyle name="Вывод 3 11" xfId="23814"/>
    <cellStyle name="Вывод 3 11 2" xfId="23815"/>
    <cellStyle name="Вывод 3 12" xfId="23816"/>
    <cellStyle name="Вывод 3 12 2" xfId="23817"/>
    <cellStyle name="Вывод 3 13" xfId="23818"/>
    <cellStyle name="Вывод 3 13 2" xfId="23819"/>
    <cellStyle name="Вывод 3 14" xfId="23820"/>
    <cellStyle name="Вывод 3 14 2" xfId="23821"/>
    <cellStyle name="Вывод 3 15" xfId="23822"/>
    <cellStyle name="Вывод 3 15 2" xfId="23823"/>
    <cellStyle name="Вывод 3 16" xfId="23824"/>
    <cellStyle name="Вывод 3 16 2" xfId="23825"/>
    <cellStyle name="Вывод 3 17" xfId="23826"/>
    <cellStyle name="Вывод 3 17 2" xfId="23827"/>
    <cellStyle name="Вывод 3 18" xfId="23828"/>
    <cellStyle name="Вывод 3 18 2" xfId="23829"/>
    <cellStyle name="Вывод 3 19" xfId="23830"/>
    <cellStyle name="Вывод 3 19 2" xfId="23831"/>
    <cellStyle name="Вывод 3 2" xfId="23832"/>
    <cellStyle name="Вывод 3 2 2" xfId="23833"/>
    <cellStyle name="Вывод 3 20" xfId="23834"/>
    <cellStyle name="Вывод 3 20 2" xfId="23835"/>
    <cellStyle name="Вывод 3 21" xfId="23836"/>
    <cellStyle name="Вывод 3 21 2" xfId="23837"/>
    <cellStyle name="Вывод 3 22" xfId="23838"/>
    <cellStyle name="Вывод 3 22 2" xfId="23839"/>
    <cellStyle name="Вывод 3 23" xfId="23840"/>
    <cellStyle name="Вывод 3 23 2" xfId="23841"/>
    <cellStyle name="Вывод 3 24" xfId="23842"/>
    <cellStyle name="Вывод 3 25" xfId="23843"/>
    <cellStyle name="Вывод 3 3" xfId="23844"/>
    <cellStyle name="Вывод 3 3 2" xfId="23845"/>
    <cellStyle name="Вывод 3 4" xfId="23846"/>
    <cellStyle name="Вывод 3 4 2" xfId="23847"/>
    <cellStyle name="Вывод 3 5" xfId="23848"/>
    <cellStyle name="Вывод 3 5 2" xfId="23849"/>
    <cellStyle name="Вывод 3 6" xfId="23850"/>
    <cellStyle name="Вывод 3 6 2" xfId="23851"/>
    <cellStyle name="Вывод 3 7" xfId="23852"/>
    <cellStyle name="Вывод 3 7 2" xfId="23853"/>
    <cellStyle name="Вывод 3 8" xfId="23854"/>
    <cellStyle name="Вывод 3 8 2" xfId="23855"/>
    <cellStyle name="Вывод 3 9" xfId="23856"/>
    <cellStyle name="Вывод 3 9 2" xfId="23857"/>
    <cellStyle name="Вывод 4" xfId="23858"/>
    <cellStyle name="Вывод 4 2" xfId="23859"/>
    <cellStyle name="Вывод 4 3" xfId="23860"/>
    <cellStyle name="Вывод 5" xfId="23861"/>
    <cellStyle name="Вывод 5 2" xfId="23862"/>
    <cellStyle name="Вывод 5 3" xfId="23863"/>
    <cellStyle name="Вывод 6" xfId="23864"/>
    <cellStyle name="Вывод 6 2" xfId="23865"/>
    <cellStyle name="Вывод 7" xfId="23866"/>
    <cellStyle name="Вычисление 2" xfId="23867"/>
    <cellStyle name="Вычисление 2 10" xfId="23868"/>
    <cellStyle name="Вычисление 2 10 2" xfId="23869"/>
    <cellStyle name="Вычисление 2 11" xfId="23870"/>
    <cellStyle name="Вычисление 2 11 2" xfId="23871"/>
    <cellStyle name="Вычисление 2 12" xfId="23872"/>
    <cellStyle name="Вычисление 2 12 2" xfId="23873"/>
    <cellStyle name="Вычисление 2 13" xfId="23874"/>
    <cellStyle name="Вычисление 2 13 2" xfId="23875"/>
    <cellStyle name="Вычисление 2 14" xfId="23876"/>
    <cellStyle name="Вычисление 2 14 2" xfId="23877"/>
    <cellStyle name="Вычисление 2 15" xfId="23878"/>
    <cellStyle name="Вычисление 2 15 2" xfId="23879"/>
    <cellStyle name="Вычисление 2 16" xfId="23880"/>
    <cellStyle name="Вычисление 2 16 2" xfId="23881"/>
    <cellStyle name="Вычисление 2 17" xfId="23882"/>
    <cellStyle name="Вычисление 2 17 2" xfId="23883"/>
    <cellStyle name="Вычисление 2 18" xfId="23884"/>
    <cellStyle name="Вычисление 2 18 2" xfId="23885"/>
    <cellStyle name="Вычисление 2 19" xfId="23886"/>
    <cellStyle name="Вычисление 2 19 2" xfId="23887"/>
    <cellStyle name="Вычисление 2 2" xfId="23888"/>
    <cellStyle name="Вычисление 2 2 2" xfId="23889"/>
    <cellStyle name="Вычисление 2 2 2 2" xfId="23890"/>
    <cellStyle name="Вычисление 2 2 3" xfId="23891"/>
    <cellStyle name="Вычисление 2 2 4" xfId="23892"/>
    <cellStyle name="Вычисление 2 2 5" xfId="23893"/>
    <cellStyle name="Вычисление 2 20" xfId="23894"/>
    <cellStyle name="Вычисление 2 20 2" xfId="23895"/>
    <cellStyle name="Вычисление 2 21" xfId="23896"/>
    <cellStyle name="Вычисление 2 21 2" xfId="23897"/>
    <cellStyle name="Вычисление 2 22" xfId="23898"/>
    <cellStyle name="Вычисление 2 22 2" xfId="23899"/>
    <cellStyle name="Вычисление 2 23" xfId="23900"/>
    <cellStyle name="Вычисление 2 23 2" xfId="23901"/>
    <cellStyle name="Вычисление 2 24" xfId="23902"/>
    <cellStyle name="Вычисление 2 25" xfId="23903"/>
    <cellStyle name="Вычисление 2 26" xfId="23904"/>
    <cellStyle name="Вычисление 2 3" xfId="23905"/>
    <cellStyle name="Вычисление 2 3 2" xfId="23906"/>
    <cellStyle name="Вычисление 2 3 2 2" xfId="23907"/>
    <cellStyle name="Вычисление 2 3 3" xfId="23908"/>
    <cellStyle name="Вычисление 2 3 4" xfId="23909"/>
    <cellStyle name="Вычисление 2 3 5" xfId="23910"/>
    <cellStyle name="Вычисление 2 4" xfId="23911"/>
    <cellStyle name="Вычисление 2 4 2" xfId="23912"/>
    <cellStyle name="Вычисление 2 4 2 2" xfId="23913"/>
    <cellStyle name="Вычисление 2 4 3" xfId="23914"/>
    <cellStyle name="Вычисление 2 4 4" xfId="23915"/>
    <cellStyle name="Вычисление 2 4 5" xfId="23916"/>
    <cellStyle name="Вычисление 2 5" xfId="23917"/>
    <cellStyle name="Вычисление 2 5 2" xfId="23918"/>
    <cellStyle name="Вычисление 2 5 2 2" xfId="23919"/>
    <cellStyle name="Вычисление 2 5 3" xfId="23920"/>
    <cellStyle name="Вычисление 2 5 4" xfId="23921"/>
    <cellStyle name="Вычисление 2 5 5" xfId="23922"/>
    <cellStyle name="Вычисление 2 6" xfId="23923"/>
    <cellStyle name="Вычисление 2 6 2" xfId="23924"/>
    <cellStyle name="Вычисление 2 6 3" xfId="23925"/>
    <cellStyle name="Вычисление 2 7" xfId="23926"/>
    <cellStyle name="Вычисление 2 7 2" xfId="23927"/>
    <cellStyle name="Вычисление 2 7 3" xfId="23928"/>
    <cellStyle name="Вычисление 2 8" xfId="23929"/>
    <cellStyle name="Вычисление 2 8 2" xfId="23930"/>
    <cellStyle name="Вычисление 2 8 3" xfId="23931"/>
    <cellStyle name="Вычисление 2 9" xfId="23932"/>
    <cellStyle name="Вычисление 2 9 2" xfId="23933"/>
    <cellStyle name="Вычисление 3" xfId="23934"/>
    <cellStyle name="Вычисление 3 10" xfId="23935"/>
    <cellStyle name="Вычисление 3 10 2" xfId="23936"/>
    <cellStyle name="Вычисление 3 11" xfId="23937"/>
    <cellStyle name="Вычисление 3 11 2" xfId="23938"/>
    <cellStyle name="Вычисление 3 12" xfId="23939"/>
    <cellStyle name="Вычисление 3 12 2" xfId="23940"/>
    <cellStyle name="Вычисление 3 13" xfId="23941"/>
    <cellStyle name="Вычисление 3 13 2" xfId="23942"/>
    <cellStyle name="Вычисление 3 14" xfId="23943"/>
    <cellStyle name="Вычисление 3 14 2" xfId="23944"/>
    <cellStyle name="Вычисление 3 15" xfId="23945"/>
    <cellStyle name="Вычисление 3 15 2" xfId="23946"/>
    <cellStyle name="Вычисление 3 16" xfId="23947"/>
    <cellStyle name="Вычисление 3 16 2" xfId="23948"/>
    <cellStyle name="Вычисление 3 17" xfId="23949"/>
    <cellStyle name="Вычисление 3 17 2" xfId="23950"/>
    <cellStyle name="Вычисление 3 18" xfId="23951"/>
    <cellStyle name="Вычисление 3 18 2" xfId="23952"/>
    <cellStyle name="Вычисление 3 19" xfId="23953"/>
    <cellStyle name="Вычисление 3 19 2" xfId="23954"/>
    <cellStyle name="Вычисление 3 2" xfId="23955"/>
    <cellStyle name="Вычисление 3 2 2" xfId="23956"/>
    <cellStyle name="Вычисление 3 20" xfId="23957"/>
    <cellStyle name="Вычисление 3 20 2" xfId="23958"/>
    <cellStyle name="Вычисление 3 21" xfId="23959"/>
    <cellStyle name="Вычисление 3 21 2" xfId="23960"/>
    <cellStyle name="Вычисление 3 22" xfId="23961"/>
    <cellStyle name="Вычисление 3 22 2" xfId="23962"/>
    <cellStyle name="Вычисление 3 23" xfId="23963"/>
    <cellStyle name="Вычисление 3 23 2" xfId="23964"/>
    <cellStyle name="Вычисление 3 24" xfId="23965"/>
    <cellStyle name="Вычисление 3 25" xfId="23966"/>
    <cellStyle name="Вычисление 3 3" xfId="23967"/>
    <cellStyle name="Вычисление 3 3 2" xfId="23968"/>
    <cellStyle name="Вычисление 3 4" xfId="23969"/>
    <cellStyle name="Вычисление 3 4 2" xfId="23970"/>
    <cellStyle name="Вычисление 3 5" xfId="23971"/>
    <cellStyle name="Вычисление 3 5 2" xfId="23972"/>
    <cellStyle name="Вычисление 3 6" xfId="23973"/>
    <cellStyle name="Вычисление 3 6 2" xfId="23974"/>
    <cellStyle name="Вычисление 3 7" xfId="23975"/>
    <cellStyle name="Вычисление 3 7 2" xfId="23976"/>
    <cellStyle name="Вычисление 3 8" xfId="23977"/>
    <cellStyle name="Вычисление 3 8 2" xfId="23978"/>
    <cellStyle name="Вычисление 3 9" xfId="23979"/>
    <cellStyle name="Вычисление 3 9 2" xfId="23980"/>
    <cellStyle name="Вычисление 4" xfId="23981"/>
    <cellStyle name="Вычисление 4 2" xfId="23982"/>
    <cellStyle name="Вычисление 4 3" xfId="23983"/>
    <cellStyle name="Вычисление 5" xfId="23984"/>
    <cellStyle name="Вычисление 5 2" xfId="23985"/>
    <cellStyle name="Вычисление 5 3" xfId="23986"/>
    <cellStyle name="Вычисление 6" xfId="23987"/>
    <cellStyle name="Вычисление 6 2" xfId="23988"/>
    <cellStyle name="Вычисление 7" xfId="23989"/>
    <cellStyle name="Гиперссылка" xfId="23990" builtinId="8"/>
    <cellStyle name="Гиперссылка 2" xfId="23991"/>
    <cellStyle name="Гиперссылка 2 2" xfId="23992"/>
    <cellStyle name="Гиперссылка 3" xfId="23993"/>
    <cellStyle name="Гиперссылка 3 2" xfId="23994"/>
    <cellStyle name="_x0004_Ґ" xfId="23995"/>
    <cellStyle name="_x0004_Ґ 10" xfId="23996"/>
    <cellStyle name="_x0004_Ґ 10 2" xfId="23997"/>
    <cellStyle name="_x0004_Ґ 100" xfId="23998"/>
    <cellStyle name="_x0004_Ґ 100 2" xfId="23999"/>
    <cellStyle name="_x0004_Ґ 101" xfId="24000"/>
    <cellStyle name="_x0004_Ґ 101 2" xfId="24001"/>
    <cellStyle name="_x0004_Ґ 102" xfId="24002"/>
    <cellStyle name="_x0004_Ґ 102 2" xfId="24003"/>
    <cellStyle name="_x0004_Ґ 103" xfId="24004"/>
    <cellStyle name="_x0004_Ґ 103 2" xfId="24005"/>
    <cellStyle name="_x0004_Ґ 104" xfId="24006"/>
    <cellStyle name="_x0004_Ґ 104 2" xfId="24007"/>
    <cellStyle name="_x0004_Ґ 105" xfId="24008"/>
    <cellStyle name="_x0004_Ґ 105 2" xfId="24009"/>
    <cellStyle name="_x0004_Ґ 106" xfId="24010"/>
    <cellStyle name="_x0004_Ґ 106 2" xfId="24011"/>
    <cellStyle name="_x0004_Ґ 107" xfId="24012"/>
    <cellStyle name="_x0004_Ґ 107 2" xfId="24013"/>
    <cellStyle name="_x0004_Ґ 108" xfId="24014"/>
    <cellStyle name="_x0004_Ґ 108 2" xfId="24015"/>
    <cellStyle name="_x0004_Ґ 109" xfId="24016"/>
    <cellStyle name="_x0004_Ґ 109 2" xfId="24017"/>
    <cellStyle name="_x0004_Ґ 11" xfId="24018"/>
    <cellStyle name="_x0004_Ґ 11 2" xfId="24019"/>
    <cellStyle name="_x0004_Ґ 110" xfId="24020"/>
    <cellStyle name="_x0004_Ґ 110 2" xfId="24021"/>
    <cellStyle name="_x0004_Ґ 111" xfId="24022"/>
    <cellStyle name="_x0004_Ґ 111 2" xfId="24023"/>
    <cellStyle name="_x0004_Ґ 112" xfId="24024"/>
    <cellStyle name="_x0004_Ґ 112 2" xfId="24025"/>
    <cellStyle name="_x0004_Ґ 113" xfId="24026"/>
    <cellStyle name="_x0004_Ґ 113 2" xfId="24027"/>
    <cellStyle name="_x0004_Ґ 114" xfId="24028"/>
    <cellStyle name="_x0004_Ґ 114 2" xfId="24029"/>
    <cellStyle name="_x0004_Ґ 115" xfId="24030"/>
    <cellStyle name="_x0004_Ґ 115 2" xfId="24031"/>
    <cellStyle name="_x0004_Ґ 116" xfId="24032"/>
    <cellStyle name="_x0004_Ґ 116 2" xfId="24033"/>
    <cellStyle name="_x0004_Ґ 117" xfId="24034"/>
    <cellStyle name="_x0004_Ґ 117 2" xfId="24035"/>
    <cellStyle name="_x0004_Ґ 118" xfId="24036"/>
    <cellStyle name="_x0004_Ґ 118 2" xfId="24037"/>
    <cellStyle name="_x0004_Ґ 119" xfId="24038"/>
    <cellStyle name="_x0004_Ґ 119 2" xfId="24039"/>
    <cellStyle name="_x0004_Ґ 12" xfId="24040"/>
    <cellStyle name="_x0004_Ґ 12 2" xfId="24041"/>
    <cellStyle name="_x0004_Ґ 120" xfId="24042"/>
    <cellStyle name="_x0004_Ґ 120 2" xfId="24043"/>
    <cellStyle name="_x0004_Ґ 121" xfId="24044"/>
    <cellStyle name="_x0004_Ґ 121 2" xfId="24045"/>
    <cellStyle name="_x0004_Ґ 122" xfId="24046"/>
    <cellStyle name="_x0004_Ґ 122 2" xfId="24047"/>
    <cellStyle name="_x0004_Ґ 123" xfId="24048"/>
    <cellStyle name="_x0004_Ґ 123 2" xfId="24049"/>
    <cellStyle name="_x0004_Ґ 124" xfId="24050"/>
    <cellStyle name="_x0004_Ґ 124 2" xfId="24051"/>
    <cellStyle name="_x0004_Ґ 125" xfId="24052"/>
    <cellStyle name="_x0004_Ґ 125 2" xfId="24053"/>
    <cellStyle name="_x0004_Ґ 126" xfId="24054"/>
    <cellStyle name="_x0004_Ґ 126 2" xfId="24055"/>
    <cellStyle name="_x0004_Ґ 127" xfId="24056"/>
    <cellStyle name="_x0004_Ґ 127 2" xfId="24057"/>
    <cellStyle name="_x0004_Ґ 128" xfId="24058"/>
    <cellStyle name="_x0004_Ґ 128 2" xfId="24059"/>
    <cellStyle name="_x0004_Ґ 129" xfId="24060"/>
    <cellStyle name="_x0004_Ґ 129 2" xfId="24061"/>
    <cellStyle name="_x0004_Ґ 13" xfId="24062"/>
    <cellStyle name="_x0004_Ґ 13 2" xfId="24063"/>
    <cellStyle name="_x0004_Ґ 130" xfId="24064"/>
    <cellStyle name="_x0004_Ґ 130 2" xfId="24065"/>
    <cellStyle name="_x0004_Ґ 131" xfId="24066"/>
    <cellStyle name="_x0004_Ґ 131 2" xfId="24067"/>
    <cellStyle name="_x0004_Ґ 132" xfId="24068"/>
    <cellStyle name="_x0004_Ґ 132 2" xfId="24069"/>
    <cellStyle name="_x0004_Ґ 133" xfId="24070"/>
    <cellStyle name="_x0004_Ґ 133 2" xfId="24071"/>
    <cellStyle name="_x0004_Ґ 134" xfId="24072"/>
    <cellStyle name="_x0004_Ґ 134 2" xfId="24073"/>
    <cellStyle name="_x0004_Ґ 135" xfId="24074"/>
    <cellStyle name="_x0004_Ґ 135 2" xfId="24075"/>
    <cellStyle name="_x0004_Ґ 136" xfId="24076"/>
    <cellStyle name="_x0004_Ґ 136 2" xfId="24077"/>
    <cellStyle name="_x0004_Ґ 137" xfId="24078"/>
    <cellStyle name="_x0004_Ґ 137 2" xfId="24079"/>
    <cellStyle name="_x0004_Ґ 138" xfId="24080"/>
    <cellStyle name="_x0004_Ґ 138 2" xfId="24081"/>
    <cellStyle name="_x0004_Ґ 139" xfId="24082"/>
    <cellStyle name="_x0004_Ґ 139 2" xfId="24083"/>
    <cellStyle name="_x0004_Ґ 14" xfId="24084"/>
    <cellStyle name="_x0004_Ґ 14 2" xfId="24085"/>
    <cellStyle name="_x0004_Ґ 140" xfId="24086"/>
    <cellStyle name="_x0004_Ґ 140 2" xfId="24087"/>
    <cellStyle name="_x0004_Ґ 141" xfId="24088"/>
    <cellStyle name="_x0004_Ґ 141 2" xfId="24089"/>
    <cellStyle name="_x0004_Ґ 142" xfId="24090"/>
    <cellStyle name="_x0004_Ґ 142 2" xfId="24091"/>
    <cellStyle name="_x0004_Ґ 143" xfId="24092"/>
    <cellStyle name="_x0004_Ґ 143 2" xfId="24093"/>
    <cellStyle name="_x0004_Ґ 144" xfId="24094"/>
    <cellStyle name="_x0004_Ґ 144 2" xfId="24095"/>
    <cellStyle name="_x0004_Ґ 145" xfId="24096"/>
    <cellStyle name="_x0004_Ґ 145 2" xfId="24097"/>
    <cellStyle name="_x0004_Ґ 146" xfId="24098"/>
    <cellStyle name="_x0004_Ґ 146 2" xfId="24099"/>
    <cellStyle name="_x0004_Ґ 147" xfId="24100"/>
    <cellStyle name="_x0004_Ґ 147 2" xfId="24101"/>
    <cellStyle name="_x0004_Ґ 148" xfId="24102"/>
    <cellStyle name="_x0004_Ґ 148 2" xfId="24103"/>
    <cellStyle name="_x0004_Ґ 149" xfId="24104"/>
    <cellStyle name="_x0004_Ґ 149 2" xfId="24105"/>
    <cellStyle name="_x0004_Ґ 15" xfId="24106"/>
    <cellStyle name="_x0004_Ґ 15 2" xfId="24107"/>
    <cellStyle name="_x0004_Ґ 150" xfId="24108"/>
    <cellStyle name="_x0004_Ґ 150 2" xfId="24109"/>
    <cellStyle name="_x0004_Ґ 151" xfId="24110"/>
    <cellStyle name="_x0004_Ґ 151 2" xfId="24111"/>
    <cellStyle name="_x0004_Ґ 152" xfId="24112"/>
    <cellStyle name="_x0004_Ґ 152 2" xfId="24113"/>
    <cellStyle name="_x0004_Ґ 153" xfId="24114"/>
    <cellStyle name="_x0004_Ґ 153 2" xfId="24115"/>
    <cellStyle name="_x0004_Ґ 154" xfId="24116"/>
    <cellStyle name="_x0004_Ґ 154 2" xfId="24117"/>
    <cellStyle name="_x0004_Ґ 155" xfId="24118"/>
    <cellStyle name="_x0004_Ґ 155 2" xfId="24119"/>
    <cellStyle name="_x0004_Ґ 156" xfId="24120"/>
    <cellStyle name="_x0004_Ґ 156 2" xfId="24121"/>
    <cellStyle name="_x0004_Ґ 157" xfId="24122"/>
    <cellStyle name="_x0004_Ґ 157 2" xfId="24123"/>
    <cellStyle name="_x0004_Ґ 158" xfId="24124"/>
    <cellStyle name="_x0004_Ґ 158 2" xfId="24125"/>
    <cellStyle name="_x0004_Ґ 159" xfId="24126"/>
    <cellStyle name="_x0004_Ґ 159 2" xfId="24127"/>
    <cellStyle name="_x0004_Ґ 16" xfId="24128"/>
    <cellStyle name="_x0004_Ґ 16 2" xfId="24129"/>
    <cellStyle name="_x0004_Ґ 160" xfId="24130"/>
    <cellStyle name="_x0004_Ґ 160 2" xfId="24131"/>
    <cellStyle name="_x0004_Ґ 161" xfId="24132"/>
    <cellStyle name="_x0004_Ґ 161 2" xfId="24133"/>
    <cellStyle name="_x0004_Ґ 162" xfId="24134"/>
    <cellStyle name="_x0004_Ґ 162 2" xfId="24135"/>
    <cellStyle name="_x0004_Ґ 163" xfId="24136"/>
    <cellStyle name="_x0004_Ґ 163 2" xfId="24137"/>
    <cellStyle name="_x0004_Ґ 164" xfId="24138"/>
    <cellStyle name="_x0004_Ґ 164 2" xfId="24139"/>
    <cellStyle name="_x0004_Ґ 165" xfId="24140"/>
    <cellStyle name="_x0004_Ґ 165 2" xfId="24141"/>
    <cellStyle name="_x0004_Ґ 166" xfId="24142"/>
    <cellStyle name="_x0004_Ґ 166 2" xfId="24143"/>
    <cellStyle name="_x0004_Ґ 167" xfId="24144"/>
    <cellStyle name="_x0004_Ґ 167 2" xfId="24145"/>
    <cellStyle name="_x0004_Ґ 168" xfId="24146"/>
    <cellStyle name="_x0004_Ґ 168 2" xfId="24147"/>
    <cellStyle name="_x0004_Ґ 169" xfId="24148"/>
    <cellStyle name="_x0004_Ґ 169 2" xfId="24149"/>
    <cellStyle name="_x0004_Ґ 17" xfId="24150"/>
    <cellStyle name="_x0004_Ґ 17 2" xfId="24151"/>
    <cellStyle name="_x0004_Ґ 170" xfId="24152"/>
    <cellStyle name="_x0004_Ґ 170 2" xfId="24153"/>
    <cellStyle name="_x0004_Ґ 171" xfId="24154"/>
    <cellStyle name="_x0004_Ґ 171 2" xfId="24155"/>
    <cellStyle name="_x0004_Ґ 172" xfId="24156"/>
    <cellStyle name="_x0004_Ґ 172 2" xfId="24157"/>
    <cellStyle name="_x0004_Ґ 173" xfId="24158"/>
    <cellStyle name="_x0004_Ґ 173 2" xfId="24159"/>
    <cellStyle name="_x0004_Ґ 174" xfId="24160"/>
    <cellStyle name="_x0004_Ґ 174 2" xfId="24161"/>
    <cellStyle name="_x0004_Ґ 175" xfId="24162"/>
    <cellStyle name="_x0004_Ґ 175 2" xfId="24163"/>
    <cellStyle name="_x0004_Ґ 176" xfId="24164"/>
    <cellStyle name="_x0004_Ґ 176 2" xfId="24165"/>
    <cellStyle name="_x0004_Ґ 177" xfId="24166"/>
    <cellStyle name="_x0004_Ґ 177 2" xfId="24167"/>
    <cellStyle name="_x0004_Ґ 178" xfId="24168"/>
    <cellStyle name="_x0004_Ґ 18" xfId="24169"/>
    <cellStyle name="_x0004_Ґ 18 2" xfId="24170"/>
    <cellStyle name="_x0004_Ґ 19" xfId="24171"/>
    <cellStyle name="_x0004_Ґ 19 2" xfId="24172"/>
    <cellStyle name="_x0004_Ґ 2" xfId="24173"/>
    <cellStyle name="_x0004_Ґ 2 10" xfId="24174"/>
    <cellStyle name="_x0004_Ґ 2 10 2" xfId="24175"/>
    <cellStyle name="_x0004_Ґ 2 11" xfId="24176"/>
    <cellStyle name="_x0004_Ґ 2 11 2" xfId="24177"/>
    <cellStyle name="_x0004_Ґ 2 12" xfId="24178"/>
    <cellStyle name="_x0004_Ґ 2 12 2" xfId="24179"/>
    <cellStyle name="_x0004_Ґ 2 13" xfId="24180"/>
    <cellStyle name="_x0004_Ґ 2 13 2" xfId="24181"/>
    <cellStyle name="_x0004_Ґ 2 14" xfId="24182"/>
    <cellStyle name="_x0004_Ґ 2 14 2" xfId="24183"/>
    <cellStyle name="_x0004_Ґ 2 15" xfId="24184"/>
    <cellStyle name="_x0004_Ґ 2 15 2" xfId="24185"/>
    <cellStyle name="_x0004_Ґ 2 16" xfId="24186"/>
    <cellStyle name="_x0004_Ґ 2 16 2" xfId="24187"/>
    <cellStyle name="_x0004_Ґ 2 17" xfId="24188"/>
    <cellStyle name="_x0004_Ґ 2 17 2" xfId="24189"/>
    <cellStyle name="_x0004_Ґ 2 18" xfId="24190"/>
    <cellStyle name="_x0004_Ґ 2 18 2" xfId="24191"/>
    <cellStyle name="_x0004_Ґ 2 19" xfId="24192"/>
    <cellStyle name="_x0004_Ґ 2 19 2" xfId="24193"/>
    <cellStyle name="_x0004_Ґ 2 2" xfId="24194"/>
    <cellStyle name="_x0004_Ґ 2 2 10" xfId="24195"/>
    <cellStyle name="_x0004_Ґ 2 2 10 2" xfId="24196"/>
    <cellStyle name="_x0004_Ґ 2 2 11" xfId="24197"/>
    <cellStyle name="_x0004_Ґ 2 2 11 2" xfId="24198"/>
    <cellStyle name="_x0004_Ґ 2 2 12" xfId="24199"/>
    <cellStyle name="_x0004_Ґ 2 2 12 2" xfId="24200"/>
    <cellStyle name="_x0004_Ґ 2 2 13" xfId="24201"/>
    <cellStyle name="_x0004_Ґ 2 2 13 2" xfId="24202"/>
    <cellStyle name="_x0004_Ґ 2 2 14" xfId="24203"/>
    <cellStyle name="_x0004_Ґ 2 2 14 2" xfId="24204"/>
    <cellStyle name="_x0004_Ґ 2 2 15" xfId="24205"/>
    <cellStyle name="_x0004_Ґ 2 2 15 2" xfId="24206"/>
    <cellStyle name="_x0004_Ґ 2 2 16" xfId="24207"/>
    <cellStyle name="_x0004_Ґ 2 2 16 2" xfId="24208"/>
    <cellStyle name="_x0004_Ґ 2 2 17" xfId="24209"/>
    <cellStyle name="_x0004_Ґ 2 2 17 2" xfId="24210"/>
    <cellStyle name="_x0004_Ґ 2 2 18" xfId="24211"/>
    <cellStyle name="_x0004_Ґ 2 2 18 2" xfId="24212"/>
    <cellStyle name="_x0004_Ґ 2 2 19" xfId="24213"/>
    <cellStyle name="_x0004_Ґ 2 2 19 2" xfId="24214"/>
    <cellStyle name="_x0004_Ґ 2 2 2" xfId="24215"/>
    <cellStyle name="_x0004_Ґ 2 2 2 2" xfId="24216"/>
    <cellStyle name="_x0004_Ґ 2 2 20" xfId="24217"/>
    <cellStyle name="_x0004_Ґ 2 2 20 2" xfId="24218"/>
    <cellStyle name="_x0004_Ґ 2 2 21" xfId="24219"/>
    <cellStyle name="_x0004_Ґ 2 2 21 2" xfId="24220"/>
    <cellStyle name="_x0004_Ґ 2 2 22" xfId="24221"/>
    <cellStyle name="_x0004_Ґ 2 2 22 2" xfId="24222"/>
    <cellStyle name="_x0004_Ґ 2 2 23" xfId="24223"/>
    <cellStyle name="_x0004_Ґ 2 2 23 2" xfId="24224"/>
    <cellStyle name="_x0004_Ґ 2 2 24" xfId="24225"/>
    <cellStyle name="_x0004_Ґ 2 2 24 2" xfId="24226"/>
    <cellStyle name="_x0004_Ґ 2 2 25" xfId="24227"/>
    <cellStyle name="_x0004_Ґ 2 2 25 2" xfId="24228"/>
    <cellStyle name="_x0004_Ґ 2 2 26" xfId="24229"/>
    <cellStyle name="_x0004_Ґ 2 2 26 2" xfId="24230"/>
    <cellStyle name="_x0004_Ґ 2 2 27" xfId="24231"/>
    <cellStyle name="_x0004_Ґ 2 2 27 2" xfId="24232"/>
    <cellStyle name="_x0004_Ґ 2 2 28" xfId="24233"/>
    <cellStyle name="_x0004_Ґ 2 2 28 2" xfId="24234"/>
    <cellStyle name="_x0004_Ґ 2 2 29" xfId="24235"/>
    <cellStyle name="_x0004_Ґ 2 2 29 2" xfId="24236"/>
    <cellStyle name="_x0004_Ґ 2 2 3" xfId="24237"/>
    <cellStyle name="_x0004_Ґ 2 2 3 2" xfId="24238"/>
    <cellStyle name="_x0004_Ґ 2 2 30" xfId="24239"/>
    <cellStyle name="_x0004_Ґ 2 2 30 2" xfId="24240"/>
    <cellStyle name="_x0004_Ґ 2 2 31" xfId="24241"/>
    <cellStyle name="_x0004_Ґ 2 2 31 2" xfId="24242"/>
    <cellStyle name="_x0004_Ґ 2 2 32" xfId="24243"/>
    <cellStyle name="_x0004_Ґ 2 2 32 2" xfId="24244"/>
    <cellStyle name="_x0004_Ґ 2 2 33" xfId="24245"/>
    <cellStyle name="_x0004_Ґ 2 2 33 2" xfId="24246"/>
    <cellStyle name="_x0004_Ґ 2 2 34" xfId="24247"/>
    <cellStyle name="_x0004_Ґ 2 2 34 2" xfId="24248"/>
    <cellStyle name="_x0004_Ґ 2 2 35" xfId="24249"/>
    <cellStyle name="_x0004_Ґ 2 2 35 2" xfId="24250"/>
    <cellStyle name="_x0004_Ґ 2 2 36" xfId="24251"/>
    <cellStyle name="_x0004_Ґ 2 2 36 2" xfId="24252"/>
    <cellStyle name="_x0004_Ґ 2 2 37" xfId="24253"/>
    <cellStyle name="_x0004_Ґ 2 2 37 2" xfId="24254"/>
    <cellStyle name="_x0004_Ґ 2 2 38" xfId="24255"/>
    <cellStyle name="_x0004_Ґ 2 2 38 2" xfId="24256"/>
    <cellStyle name="_x0004_Ґ 2 2 39" xfId="24257"/>
    <cellStyle name="_x0004_Ґ 2 2 39 2" xfId="24258"/>
    <cellStyle name="_x0004_Ґ 2 2 4" xfId="24259"/>
    <cellStyle name="_x0004_Ґ 2 2 4 2" xfId="24260"/>
    <cellStyle name="_x0004_Ґ 2 2 40" xfId="24261"/>
    <cellStyle name="_x0004_Ґ 2 2 40 2" xfId="24262"/>
    <cellStyle name="_x0004_Ґ 2 2 41" xfId="24263"/>
    <cellStyle name="_x0004_Ґ 2 2 41 2" xfId="24264"/>
    <cellStyle name="_x0004_Ґ 2 2 42" xfId="24265"/>
    <cellStyle name="_x0004_Ґ 2 2 42 2" xfId="24266"/>
    <cellStyle name="_x0004_Ґ 2 2 43" xfId="24267"/>
    <cellStyle name="_x0004_Ґ 2 2 43 2" xfId="24268"/>
    <cellStyle name="_x0004_Ґ 2 2 44" xfId="24269"/>
    <cellStyle name="_x0004_Ґ 2 2 44 2" xfId="24270"/>
    <cellStyle name="_x0004_Ґ 2 2 45" xfId="24271"/>
    <cellStyle name="_x0004_Ґ 2 2 45 2" xfId="24272"/>
    <cellStyle name="_x0004_Ґ 2 2 46" xfId="24273"/>
    <cellStyle name="_x0004_Ґ 2 2 46 2" xfId="24274"/>
    <cellStyle name="_x0004_Ґ 2 2 47" xfId="24275"/>
    <cellStyle name="_x0004_Ґ 2 2 47 2" xfId="24276"/>
    <cellStyle name="_x0004_Ґ 2 2 48" xfId="24277"/>
    <cellStyle name="_x0004_Ґ 2 2 48 2" xfId="24278"/>
    <cellStyle name="_x0004_Ґ 2 2 49" xfId="24279"/>
    <cellStyle name="_x0004_Ґ 2 2 49 2" xfId="24280"/>
    <cellStyle name="_x0004_Ґ 2 2 5" xfId="24281"/>
    <cellStyle name="_x0004_Ґ 2 2 5 2" xfId="24282"/>
    <cellStyle name="_x0004_Ґ 2 2 50" xfId="24283"/>
    <cellStyle name="_x0004_Ґ 2 2 50 2" xfId="24284"/>
    <cellStyle name="_x0004_Ґ 2 2 51" xfId="24285"/>
    <cellStyle name="_x0004_Ґ 2 2 51 2" xfId="24286"/>
    <cellStyle name="_x0004_Ґ 2 2 52" xfId="24287"/>
    <cellStyle name="_x0004_Ґ 2 2 6" xfId="24288"/>
    <cellStyle name="_x0004_Ґ 2 2 6 2" xfId="24289"/>
    <cellStyle name="_x0004_Ґ 2 2 7" xfId="24290"/>
    <cellStyle name="_x0004_Ґ 2 2 7 2" xfId="24291"/>
    <cellStyle name="_x0004_Ґ 2 2 8" xfId="24292"/>
    <cellStyle name="_x0004_Ґ 2 2 8 2" xfId="24293"/>
    <cellStyle name="_x0004_Ґ 2 2 9" xfId="24294"/>
    <cellStyle name="_x0004_Ґ 2 2 9 2" xfId="24295"/>
    <cellStyle name="_x0004_Ґ 2 20" xfId="24296"/>
    <cellStyle name="_x0004_Ґ 2 20 2" xfId="24297"/>
    <cellStyle name="_x0004_Ґ 2 21" xfId="24298"/>
    <cellStyle name="_x0004_Ґ 2 21 2" xfId="24299"/>
    <cellStyle name="_x0004_Ґ 2 22" xfId="24300"/>
    <cellStyle name="_x0004_Ґ 2 22 2" xfId="24301"/>
    <cellStyle name="_x0004_Ґ 2 23" xfId="24302"/>
    <cellStyle name="_x0004_Ґ 2 23 2" xfId="24303"/>
    <cellStyle name="_x0004_Ґ 2 24" xfId="24304"/>
    <cellStyle name="_x0004_Ґ 2 24 2" xfId="24305"/>
    <cellStyle name="_x0004_Ґ 2 25" xfId="24306"/>
    <cellStyle name="_x0004_Ґ 2 25 2" xfId="24307"/>
    <cellStyle name="_x0004_Ґ 2 26" xfId="24308"/>
    <cellStyle name="_x0004_Ґ 2 26 2" xfId="24309"/>
    <cellStyle name="_x0004_Ґ 2 27" xfId="24310"/>
    <cellStyle name="_x0004_Ґ 2 27 2" xfId="24311"/>
    <cellStyle name="_x0004_Ґ 2 28" xfId="24312"/>
    <cellStyle name="_x0004_Ґ 2 28 2" xfId="24313"/>
    <cellStyle name="_x0004_Ґ 2 29" xfId="24314"/>
    <cellStyle name="_x0004_Ґ 2 29 2" xfId="24315"/>
    <cellStyle name="_x0004_Ґ 2 3" xfId="24316"/>
    <cellStyle name="_x0004_Ґ 2 3 2" xfId="24317"/>
    <cellStyle name="_x0004_Ґ 2 30" xfId="24318"/>
    <cellStyle name="_x0004_Ґ 2 30 2" xfId="24319"/>
    <cellStyle name="_x0004_Ґ 2 31" xfId="24320"/>
    <cellStyle name="_x0004_Ґ 2 31 2" xfId="24321"/>
    <cellStyle name="_x0004_Ґ 2 32" xfId="24322"/>
    <cellStyle name="_x0004_Ґ 2 32 2" xfId="24323"/>
    <cellStyle name="_x0004_Ґ 2 33" xfId="24324"/>
    <cellStyle name="_x0004_Ґ 2 33 2" xfId="24325"/>
    <cellStyle name="_x0004_Ґ 2 34" xfId="24326"/>
    <cellStyle name="_x0004_Ґ 2 34 2" xfId="24327"/>
    <cellStyle name="_x0004_Ґ 2 35" xfId="24328"/>
    <cellStyle name="_x0004_Ґ 2 35 2" xfId="24329"/>
    <cellStyle name="_x0004_Ґ 2 36" xfId="24330"/>
    <cellStyle name="_x0004_Ґ 2 36 2" xfId="24331"/>
    <cellStyle name="_x0004_Ґ 2 37" xfId="24332"/>
    <cellStyle name="_x0004_Ґ 2 37 2" xfId="24333"/>
    <cellStyle name="_x0004_Ґ 2 38" xfId="24334"/>
    <cellStyle name="_x0004_Ґ 2 38 2" xfId="24335"/>
    <cellStyle name="_x0004_Ґ 2 39" xfId="24336"/>
    <cellStyle name="_x0004_Ґ 2 39 2" xfId="24337"/>
    <cellStyle name="_x0004_Ґ 2 4" xfId="24338"/>
    <cellStyle name="_x0004_Ґ 2 4 2" xfId="24339"/>
    <cellStyle name="_x0004_Ґ 2 40" xfId="24340"/>
    <cellStyle name="_x0004_Ґ 2 40 2" xfId="24341"/>
    <cellStyle name="_x0004_Ґ 2 41" xfId="24342"/>
    <cellStyle name="_x0004_Ґ 2 41 2" xfId="24343"/>
    <cellStyle name="_x0004_Ґ 2 42" xfId="24344"/>
    <cellStyle name="_x0004_Ґ 2 42 2" xfId="24345"/>
    <cellStyle name="_x0004_Ґ 2 43" xfId="24346"/>
    <cellStyle name="_x0004_Ґ 2 43 2" xfId="24347"/>
    <cellStyle name="_x0004_Ґ 2 44" xfId="24348"/>
    <cellStyle name="_x0004_Ґ 2 44 2" xfId="24349"/>
    <cellStyle name="_x0004_Ґ 2 45" xfId="24350"/>
    <cellStyle name="_x0004_Ґ 2 45 2" xfId="24351"/>
    <cellStyle name="_x0004_Ґ 2 46" xfId="24352"/>
    <cellStyle name="_x0004_Ґ 2 46 2" xfId="24353"/>
    <cellStyle name="_x0004_Ґ 2 47" xfId="24354"/>
    <cellStyle name="_x0004_Ґ 2 47 2" xfId="24355"/>
    <cellStyle name="_x0004_Ґ 2 48" xfId="24356"/>
    <cellStyle name="_x0004_Ґ 2 48 2" xfId="24357"/>
    <cellStyle name="_x0004_Ґ 2 49" xfId="24358"/>
    <cellStyle name="_x0004_Ґ 2 49 2" xfId="24359"/>
    <cellStyle name="_x0004_Ґ 2 5" xfId="24360"/>
    <cellStyle name="_x0004_Ґ 2 5 2" xfId="24361"/>
    <cellStyle name="_x0004_Ґ 2 50" xfId="24362"/>
    <cellStyle name="_x0004_Ґ 2 50 2" xfId="24363"/>
    <cellStyle name="_x0004_Ґ 2 51" xfId="24364"/>
    <cellStyle name="_x0004_Ґ 2 51 2" xfId="24365"/>
    <cellStyle name="_x0004_Ґ 2 52" xfId="24366"/>
    <cellStyle name="_x0004_Ґ 2 52 2" xfId="24367"/>
    <cellStyle name="_x0004_Ґ 2 53" xfId="24368"/>
    <cellStyle name="_x0004_Ґ 2 53 2" xfId="24369"/>
    <cellStyle name="_x0004_Ґ 2 54" xfId="24370"/>
    <cellStyle name="_x0004_Ґ 2 54 2" xfId="24371"/>
    <cellStyle name="_x0004_Ґ 2 55" xfId="24372"/>
    <cellStyle name="_x0004_Ґ 2 55 2" xfId="24373"/>
    <cellStyle name="_x0004_Ґ 2 56" xfId="24374"/>
    <cellStyle name="_x0004_Ґ 2 56 2" xfId="24375"/>
    <cellStyle name="_x0004_Ґ 2 57" xfId="24376"/>
    <cellStyle name="_x0004_Ґ 2 57 2" xfId="24377"/>
    <cellStyle name="_x0004_Ґ 2 58" xfId="24378"/>
    <cellStyle name="_x0004_Ґ 2 58 2" xfId="24379"/>
    <cellStyle name="_x0004_Ґ 2 59" xfId="24380"/>
    <cellStyle name="_x0004_Ґ 2 59 2" xfId="24381"/>
    <cellStyle name="_x0004_Ґ 2 6" xfId="24382"/>
    <cellStyle name="_x0004_Ґ 2 6 2" xfId="24383"/>
    <cellStyle name="_x0004_Ґ 2 60" xfId="24384"/>
    <cellStyle name="_x0004_Ґ 2 60 2" xfId="24385"/>
    <cellStyle name="_x0004_Ґ 2 61" xfId="24386"/>
    <cellStyle name="_x0004_Ґ 2 61 2" xfId="24387"/>
    <cellStyle name="_x0004_Ґ 2 62" xfId="24388"/>
    <cellStyle name="_x0004_Ґ 2 62 2" xfId="24389"/>
    <cellStyle name="_x0004_Ґ 2 63" xfId="24390"/>
    <cellStyle name="_x0004_Ґ 2 63 2" xfId="24391"/>
    <cellStyle name="_x0004_Ґ 2 64" xfId="24392"/>
    <cellStyle name="_x0004_Ґ 2 64 2" xfId="24393"/>
    <cellStyle name="_x0004_Ґ 2 65" xfId="24394"/>
    <cellStyle name="_x0004_Ґ 2 65 2" xfId="24395"/>
    <cellStyle name="_x0004_Ґ 2 66" xfId="24396"/>
    <cellStyle name="_x0004_Ґ 2 66 2" xfId="24397"/>
    <cellStyle name="_x0004_Ґ 2 67" xfId="24398"/>
    <cellStyle name="_x0004_Ґ 2 67 2" xfId="24399"/>
    <cellStyle name="_x0004_Ґ 2 68" xfId="24400"/>
    <cellStyle name="_x0004_Ґ 2 68 2" xfId="24401"/>
    <cellStyle name="_x0004_Ґ 2 69" xfId="24402"/>
    <cellStyle name="_x0004_Ґ 2 69 2" xfId="24403"/>
    <cellStyle name="_x0004_Ґ 2 7" xfId="24404"/>
    <cellStyle name="_x0004_Ґ 2 7 2" xfId="24405"/>
    <cellStyle name="_x0004_Ґ 2 70" xfId="24406"/>
    <cellStyle name="_x0004_Ґ 2 70 2" xfId="24407"/>
    <cellStyle name="_x0004_Ґ 2 71" xfId="24408"/>
    <cellStyle name="_x0004_Ґ 2 71 2" xfId="24409"/>
    <cellStyle name="_x0004_Ґ 2 72" xfId="24410"/>
    <cellStyle name="_x0004_Ґ 2 72 2" xfId="24411"/>
    <cellStyle name="_x0004_Ґ 2 73" xfId="24412"/>
    <cellStyle name="_x0004_Ґ 2 73 2" xfId="24413"/>
    <cellStyle name="_x0004_Ґ 2 74" xfId="24414"/>
    <cellStyle name="_x0004_Ґ 2 74 2" xfId="24415"/>
    <cellStyle name="_x0004_Ґ 2 75" xfId="24416"/>
    <cellStyle name="_x0004_Ґ 2 75 2" xfId="24417"/>
    <cellStyle name="_x0004_Ґ 2 76" xfId="24418"/>
    <cellStyle name="_x0004_Ґ 2 76 2" xfId="24419"/>
    <cellStyle name="_x0004_Ґ 2 77" xfId="24420"/>
    <cellStyle name="_x0004_Ґ 2 77 2" xfId="24421"/>
    <cellStyle name="_x0004_Ґ 2 78" xfId="24422"/>
    <cellStyle name="_x0004_Ґ 2 78 2" xfId="24423"/>
    <cellStyle name="_x0004_Ґ 2 79" xfId="24424"/>
    <cellStyle name="_x0004_Ґ 2 79 2" xfId="24425"/>
    <cellStyle name="_x0004_Ґ 2 8" xfId="24426"/>
    <cellStyle name="_x0004_Ґ 2 8 2" xfId="24427"/>
    <cellStyle name="_x0004_Ґ 2 80" xfId="24428"/>
    <cellStyle name="_x0004_Ґ 2 9" xfId="24429"/>
    <cellStyle name="_x0004_Ґ 2 9 2" xfId="24430"/>
    <cellStyle name="_x0004_Ґ 20" xfId="24431"/>
    <cellStyle name="_x0004_Ґ 20 2" xfId="24432"/>
    <cellStyle name="_x0004_Ґ 21" xfId="24433"/>
    <cellStyle name="_x0004_Ґ 21 2" xfId="24434"/>
    <cellStyle name="_x0004_Ґ 22" xfId="24435"/>
    <cellStyle name="_x0004_Ґ 22 2" xfId="24436"/>
    <cellStyle name="_x0004_Ґ 23" xfId="24437"/>
    <cellStyle name="_x0004_Ґ 23 2" xfId="24438"/>
    <cellStyle name="_x0004_Ґ 24" xfId="24439"/>
    <cellStyle name="_x0004_Ґ 24 2" xfId="24440"/>
    <cellStyle name="_x0004_Ґ 25" xfId="24441"/>
    <cellStyle name="_x0004_Ґ 25 2" xfId="24442"/>
    <cellStyle name="_x0004_Ґ 26" xfId="24443"/>
    <cellStyle name="_x0004_Ґ 26 2" xfId="24444"/>
    <cellStyle name="_x0004_Ґ 27" xfId="24445"/>
    <cellStyle name="_x0004_Ґ 27 2" xfId="24446"/>
    <cellStyle name="_x0004_Ґ 28" xfId="24447"/>
    <cellStyle name="_x0004_Ґ 28 2" xfId="24448"/>
    <cellStyle name="_x0004_Ґ 29" xfId="24449"/>
    <cellStyle name="_x0004_Ґ 29 2" xfId="24450"/>
    <cellStyle name="_x0004_Ґ 3" xfId="24451"/>
    <cellStyle name="_x0004_Ґ 3 2" xfId="24452"/>
    <cellStyle name="_x0004_Ґ 3 2 2" xfId="24453"/>
    <cellStyle name="_x0004_Ґ 3 3" xfId="24454"/>
    <cellStyle name="_x0004_Ґ 3 3 2" xfId="24455"/>
    <cellStyle name="_x0004_Ґ 3 4" xfId="24456"/>
    <cellStyle name="_x0004_Ґ 3 4 2" xfId="24457"/>
    <cellStyle name="_x0004_Ґ 3 5" xfId="24458"/>
    <cellStyle name="_x0004_Ґ 3 5 2" xfId="24459"/>
    <cellStyle name="_x0004_Ґ 3 6" xfId="24460"/>
    <cellStyle name="_x0004_Ґ 3 6 2" xfId="24461"/>
    <cellStyle name="_x0004_Ґ 3 7" xfId="24462"/>
    <cellStyle name="_x0004_Ґ 3 7 2" xfId="24463"/>
    <cellStyle name="_x0004_Ґ 3 8" xfId="24464"/>
    <cellStyle name="_x0004_Ґ 30" xfId="24465"/>
    <cellStyle name="_x0004_Ґ 30 2" xfId="24466"/>
    <cellStyle name="_x0004_Ґ 31" xfId="24467"/>
    <cellStyle name="_x0004_Ґ 31 2" xfId="24468"/>
    <cellStyle name="_x0004_Ґ 32" xfId="24469"/>
    <cellStyle name="_x0004_Ґ 32 2" xfId="24470"/>
    <cellStyle name="_x0004_Ґ 33" xfId="24471"/>
    <cellStyle name="_x0004_Ґ 33 2" xfId="24472"/>
    <cellStyle name="_x0004_Ґ 34" xfId="24473"/>
    <cellStyle name="_x0004_Ґ 34 2" xfId="24474"/>
    <cellStyle name="_x0004_Ґ 35" xfId="24475"/>
    <cellStyle name="_x0004_Ґ 35 2" xfId="24476"/>
    <cellStyle name="_x0004_Ґ 36" xfId="24477"/>
    <cellStyle name="_x0004_Ґ 36 2" xfId="24478"/>
    <cellStyle name="_x0004_Ґ 37" xfId="24479"/>
    <cellStyle name="_x0004_Ґ 37 2" xfId="24480"/>
    <cellStyle name="_x0004_Ґ 38" xfId="24481"/>
    <cellStyle name="_x0004_Ґ 38 2" xfId="24482"/>
    <cellStyle name="_x0004_Ґ 39" xfId="24483"/>
    <cellStyle name="_x0004_Ґ 39 2" xfId="24484"/>
    <cellStyle name="_x0004_Ґ 4" xfId="24485"/>
    <cellStyle name="_x0004_Ґ 4 2" xfId="24486"/>
    <cellStyle name="_x0004_Ґ 4 2 2" xfId="24487"/>
    <cellStyle name="_x0004_Ґ 4 3" xfId="24488"/>
    <cellStyle name="_x0004_Ґ 4 3 2" xfId="24489"/>
    <cellStyle name="_x0004_Ґ 4 4" xfId="24490"/>
    <cellStyle name="_x0004_Ґ 4 4 2" xfId="24491"/>
    <cellStyle name="_x0004_Ґ 4 5" xfId="24492"/>
    <cellStyle name="_x0004_Ґ 4 5 2" xfId="24493"/>
    <cellStyle name="_x0004_Ґ 4 6" xfId="24494"/>
    <cellStyle name="_x0004_Ґ 4 6 2" xfId="24495"/>
    <cellStyle name="_x0004_Ґ 4 7" xfId="24496"/>
    <cellStyle name="_x0004_Ґ 4 7 2" xfId="24497"/>
    <cellStyle name="_x0004_Ґ 4 8" xfId="24498"/>
    <cellStyle name="_x0004_Ґ 40" xfId="24499"/>
    <cellStyle name="_x0004_Ґ 40 2" xfId="24500"/>
    <cellStyle name="_x0004_Ґ 41" xfId="24501"/>
    <cellStyle name="_x0004_Ґ 41 2" xfId="24502"/>
    <cellStyle name="_x0004_Ґ 42" xfId="24503"/>
    <cellStyle name="_x0004_Ґ 42 2" xfId="24504"/>
    <cellStyle name="_x0004_Ґ 43" xfId="24505"/>
    <cellStyle name="_x0004_Ґ 43 2" xfId="24506"/>
    <cellStyle name="_x0004_Ґ 44" xfId="24507"/>
    <cellStyle name="_x0004_Ґ 44 2" xfId="24508"/>
    <cellStyle name="_x0004_Ґ 45" xfId="24509"/>
    <cellStyle name="_x0004_Ґ 45 2" xfId="24510"/>
    <cellStyle name="_x0004_Ґ 46" xfId="24511"/>
    <cellStyle name="_x0004_Ґ 46 2" xfId="24512"/>
    <cellStyle name="_x0004_Ґ 47" xfId="24513"/>
    <cellStyle name="_x0004_Ґ 47 2" xfId="24514"/>
    <cellStyle name="_x0004_Ґ 48" xfId="24515"/>
    <cellStyle name="_x0004_Ґ 48 2" xfId="24516"/>
    <cellStyle name="_x0004_Ґ 49" xfId="24517"/>
    <cellStyle name="_x0004_Ґ 49 2" xfId="24518"/>
    <cellStyle name="_x0004_Ґ 5" xfId="24519"/>
    <cellStyle name="_x0004_Ґ 5 2" xfId="24520"/>
    <cellStyle name="_x0004_Ґ 50" xfId="24521"/>
    <cellStyle name="_x0004_Ґ 50 2" xfId="24522"/>
    <cellStyle name="_x0004_Ґ 51" xfId="24523"/>
    <cellStyle name="_x0004_Ґ 51 2" xfId="24524"/>
    <cellStyle name="_x0004_Ґ 52" xfId="24525"/>
    <cellStyle name="_x0004_Ґ 52 2" xfId="24526"/>
    <cellStyle name="_x0004_Ґ 53" xfId="24527"/>
    <cellStyle name="_x0004_Ґ 53 2" xfId="24528"/>
    <cellStyle name="_x0004_Ґ 54" xfId="24529"/>
    <cellStyle name="_x0004_Ґ 54 2" xfId="24530"/>
    <cellStyle name="_x0004_Ґ 55" xfId="24531"/>
    <cellStyle name="_x0004_Ґ 55 2" xfId="24532"/>
    <cellStyle name="_x0004_Ґ 56" xfId="24533"/>
    <cellStyle name="_x0004_Ґ 56 2" xfId="24534"/>
    <cellStyle name="_x0004_Ґ 57" xfId="24535"/>
    <cellStyle name="_x0004_Ґ 57 2" xfId="24536"/>
    <cellStyle name="_x0004_Ґ 58" xfId="24537"/>
    <cellStyle name="_x0004_Ґ 58 2" xfId="24538"/>
    <cellStyle name="_x0004_Ґ 59" xfId="24539"/>
    <cellStyle name="_x0004_Ґ 59 2" xfId="24540"/>
    <cellStyle name="_x0004_Ґ 6" xfId="24541"/>
    <cellStyle name="_x0004_Ґ 6 2" xfId="24542"/>
    <cellStyle name="_x0004_Ґ 60" xfId="24543"/>
    <cellStyle name="_x0004_Ґ 60 2" xfId="24544"/>
    <cellStyle name="_x0004_Ґ 61" xfId="24545"/>
    <cellStyle name="_x0004_Ґ 61 2" xfId="24546"/>
    <cellStyle name="_x0004_Ґ 62" xfId="24547"/>
    <cellStyle name="_x0004_Ґ 62 2" xfId="24548"/>
    <cellStyle name="_x0004_Ґ 63" xfId="24549"/>
    <cellStyle name="_x0004_Ґ 63 2" xfId="24550"/>
    <cellStyle name="_x0004_Ґ 64" xfId="24551"/>
    <cellStyle name="_x0004_Ґ 64 2" xfId="24552"/>
    <cellStyle name="_x0004_Ґ 65" xfId="24553"/>
    <cellStyle name="_x0004_Ґ 65 2" xfId="24554"/>
    <cellStyle name="_x0004_Ґ 66" xfId="24555"/>
    <cellStyle name="_x0004_Ґ 66 2" xfId="24556"/>
    <cellStyle name="_x0004_Ґ 67" xfId="24557"/>
    <cellStyle name="_x0004_Ґ 67 2" xfId="24558"/>
    <cellStyle name="_x0004_Ґ 68" xfId="24559"/>
    <cellStyle name="_x0004_Ґ 68 2" xfId="24560"/>
    <cellStyle name="_x0004_Ґ 69" xfId="24561"/>
    <cellStyle name="_x0004_Ґ 69 2" xfId="24562"/>
    <cellStyle name="_x0004_Ґ 7" xfId="24563"/>
    <cellStyle name="_x0004_Ґ 7 2" xfId="24564"/>
    <cellStyle name="_x0004_Ґ 70" xfId="24565"/>
    <cellStyle name="_x0004_Ґ 70 2" xfId="24566"/>
    <cellStyle name="_x0004_Ґ 71" xfId="24567"/>
    <cellStyle name="_x0004_Ґ 71 2" xfId="24568"/>
    <cellStyle name="_x0004_Ґ 72" xfId="24569"/>
    <cellStyle name="_x0004_Ґ 72 2" xfId="24570"/>
    <cellStyle name="_x0004_Ґ 73" xfId="24571"/>
    <cellStyle name="_x0004_Ґ 73 2" xfId="24572"/>
    <cellStyle name="_x0004_Ґ 74" xfId="24573"/>
    <cellStyle name="_x0004_Ґ 74 2" xfId="24574"/>
    <cellStyle name="_x0004_Ґ 75" xfId="24575"/>
    <cellStyle name="_x0004_Ґ 75 2" xfId="24576"/>
    <cellStyle name="_x0004_Ґ 76" xfId="24577"/>
    <cellStyle name="_x0004_Ґ 76 2" xfId="24578"/>
    <cellStyle name="_x0004_Ґ 77" xfId="24579"/>
    <cellStyle name="_x0004_Ґ 77 2" xfId="24580"/>
    <cellStyle name="_x0004_Ґ 78" xfId="24581"/>
    <cellStyle name="_x0004_Ґ 78 2" xfId="24582"/>
    <cellStyle name="_x0004_Ґ 79" xfId="24583"/>
    <cellStyle name="_x0004_Ґ 79 2" xfId="24584"/>
    <cellStyle name="_x0004_Ґ 8" xfId="24585"/>
    <cellStyle name="_x0004_Ґ 8 2" xfId="24586"/>
    <cellStyle name="_x0004_Ґ 80" xfId="24587"/>
    <cellStyle name="_x0004_Ґ 80 2" xfId="24588"/>
    <cellStyle name="_x0004_Ґ 81" xfId="24589"/>
    <cellStyle name="_x0004_Ґ 81 2" xfId="24590"/>
    <cellStyle name="_x0004_Ґ 82" xfId="24591"/>
    <cellStyle name="_x0004_Ґ 82 2" xfId="24592"/>
    <cellStyle name="_x0004_Ґ 83" xfId="24593"/>
    <cellStyle name="_x0004_Ґ 83 2" xfId="24594"/>
    <cellStyle name="_x0004_Ґ 84" xfId="24595"/>
    <cellStyle name="_x0004_Ґ 84 2" xfId="24596"/>
    <cellStyle name="_x0004_Ґ 85" xfId="24597"/>
    <cellStyle name="_x0004_Ґ 85 2" xfId="24598"/>
    <cellStyle name="_x0004_Ґ 86" xfId="24599"/>
    <cellStyle name="_x0004_Ґ 86 2" xfId="24600"/>
    <cellStyle name="_x0004_Ґ 87" xfId="24601"/>
    <cellStyle name="_x0004_Ґ 87 2" xfId="24602"/>
    <cellStyle name="_x0004_Ґ 88" xfId="24603"/>
    <cellStyle name="_x0004_Ґ 88 2" xfId="24604"/>
    <cellStyle name="_x0004_Ґ 89" xfId="24605"/>
    <cellStyle name="_x0004_Ґ 89 2" xfId="24606"/>
    <cellStyle name="_x0004_Ґ 9" xfId="24607"/>
    <cellStyle name="_x0004_Ґ 9 2" xfId="24608"/>
    <cellStyle name="_x0004_Ґ 90" xfId="24609"/>
    <cellStyle name="_x0004_Ґ 90 2" xfId="24610"/>
    <cellStyle name="_x0004_Ґ 91" xfId="24611"/>
    <cellStyle name="_x0004_Ґ 91 2" xfId="24612"/>
    <cellStyle name="_x0004_Ґ 92" xfId="24613"/>
    <cellStyle name="_x0004_Ґ 92 2" xfId="24614"/>
    <cellStyle name="_x0004_Ґ 93" xfId="24615"/>
    <cellStyle name="_x0004_Ґ 93 2" xfId="24616"/>
    <cellStyle name="_x0004_Ґ 94" xfId="24617"/>
    <cellStyle name="_x0004_Ґ 94 2" xfId="24618"/>
    <cellStyle name="_x0004_Ґ 95" xfId="24619"/>
    <cellStyle name="_x0004_Ґ 95 2" xfId="24620"/>
    <cellStyle name="_x0004_Ґ 96" xfId="24621"/>
    <cellStyle name="_x0004_Ґ 96 2" xfId="24622"/>
    <cellStyle name="_x0004_Ґ 97" xfId="24623"/>
    <cellStyle name="_x0004_Ґ 97 2" xfId="24624"/>
    <cellStyle name="_x0004_Ґ 98" xfId="24625"/>
    <cellStyle name="_x0004_Ґ 98 2" xfId="24626"/>
    <cellStyle name="_x0004_Ґ 99" xfId="24627"/>
    <cellStyle name="_x0004_Ґ 99 2" xfId="24628"/>
    <cellStyle name="_x0004_Ґ_ГКПЗ" xfId="24629"/>
    <cellStyle name="Дата" xfId="24630"/>
    <cellStyle name="Денежный 2" xfId="24631"/>
    <cellStyle name="Денежный 2 10" xfId="24632"/>
    <cellStyle name="Денежный 2 10 2" xfId="24633"/>
    <cellStyle name="Денежный 2 11" xfId="24634"/>
    <cellStyle name="Денежный 2 11 2" xfId="24635"/>
    <cellStyle name="Денежный 2 12" xfId="24636"/>
    <cellStyle name="Денежный 2 12 2" xfId="24637"/>
    <cellStyle name="Денежный 2 13" xfId="24638"/>
    <cellStyle name="Денежный 2 13 2" xfId="24639"/>
    <cellStyle name="Денежный 2 14" xfId="24640"/>
    <cellStyle name="Денежный 2 14 2" xfId="24641"/>
    <cellStyle name="Денежный 2 15" xfId="24642"/>
    <cellStyle name="Денежный 2 15 2" xfId="24643"/>
    <cellStyle name="Денежный 2 16" xfId="24644"/>
    <cellStyle name="Денежный 2 16 2" xfId="24645"/>
    <cellStyle name="Денежный 2 17" xfId="24646"/>
    <cellStyle name="Денежный 2 17 2" xfId="24647"/>
    <cellStyle name="Денежный 2 18" xfId="24648"/>
    <cellStyle name="Денежный 2 18 2" xfId="24649"/>
    <cellStyle name="Денежный 2 19" xfId="24650"/>
    <cellStyle name="Денежный 2 19 2" xfId="24651"/>
    <cellStyle name="Денежный 2 2" xfId="24652"/>
    <cellStyle name="Денежный 2 2 2" xfId="24653"/>
    <cellStyle name="Денежный 2 20" xfId="24654"/>
    <cellStyle name="Денежный 2 20 2" xfId="24655"/>
    <cellStyle name="Денежный 2 21" xfId="24656"/>
    <cellStyle name="Денежный 2 21 2" xfId="24657"/>
    <cellStyle name="Денежный 2 22" xfId="24658"/>
    <cellStyle name="Денежный 2 22 2" xfId="24659"/>
    <cellStyle name="Денежный 2 23" xfId="24660"/>
    <cellStyle name="Денежный 2 23 2" xfId="24661"/>
    <cellStyle name="Денежный 2 24" xfId="24662"/>
    <cellStyle name="Денежный 2 24 2" xfId="24663"/>
    <cellStyle name="Денежный 2 25" xfId="24664"/>
    <cellStyle name="Денежный 2 3" xfId="24665"/>
    <cellStyle name="Денежный 2 3 2" xfId="24666"/>
    <cellStyle name="Денежный 2 4" xfId="24667"/>
    <cellStyle name="Денежный 2 4 2" xfId="24668"/>
    <cellStyle name="Денежный 2 5" xfId="24669"/>
    <cellStyle name="Денежный 2 5 2" xfId="24670"/>
    <cellStyle name="Денежный 2 6" xfId="24671"/>
    <cellStyle name="Денежный 2 6 2" xfId="24672"/>
    <cellStyle name="Денежный 2 7" xfId="24673"/>
    <cellStyle name="Денежный 2 7 2" xfId="24674"/>
    <cellStyle name="Денежный 2 8" xfId="24675"/>
    <cellStyle name="Денежный 2 8 2" xfId="24676"/>
    <cellStyle name="Денежный 2 9" xfId="24677"/>
    <cellStyle name="Денежный 2 9 2" xfId="24678"/>
    <cellStyle name="Денежный 3" xfId="24679"/>
    <cellStyle name="Денежный 3 2" xfId="24680"/>
    <cellStyle name="Денежный 4" xfId="24681"/>
    <cellStyle name="Денежный 4 2" xfId="24682"/>
    <cellStyle name="Денежный 5" xfId="24683"/>
    <cellStyle name="Денежный 5 2" xfId="24684"/>
    <cellStyle name="Заголовок" xfId="24685"/>
    <cellStyle name="Заголовок 1 2" xfId="24686"/>
    <cellStyle name="Заголовок 1 2 10" xfId="24687"/>
    <cellStyle name="Заголовок 1 2 10 2" xfId="24688"/>
    <cellStyle name="Заголовок 1 2 11" xfId="24689"/>
    <cellStyle name="Заголовок 1 2 11 2" xfId="24690"/>
    <cellStyle name="Заголовок 1 2 12" xfId="24691"/>
    <cellStyle name="Заголовок 1 2 12 2" xfId="24692"/>
    <cellStyle name="Заголовок 1 2 13" xfId="24693"/>
    <cellStyle name="Заголовок 1 2 13 2" xfId="24694"/>
    <cellStyle name="Заголовок 1 2 14" xfId="24695"/>
    <cellStyle name="Заголовок 1 2 14 2" xfId="24696"/>
    <cellStyle name="Заголовок 1 2 15" xfId="24697"/>
    <cellStyle name="Заголовок 1 2 15 2" xfId="24698"/>
    <cellStyle name="Заголовок 1 2 16" xfId="24699"/>
    <cellStyle name="Заголовок 1 2 16 2" xfId="24700"/>
    <cellStyle name="Заголовок 1 2 17" xfId="24701"/>
    <cellStyle name="Заголовок 1 2 17 2" xfId="24702"/>
    <cellStyle name="Заголовок 1 2 18" xfId="24703"/>
    <cellStyle name="Заголовок 1 2 18 2" xfId="24704"/>
    <cellStyle name="Заголовок 1 2 19" xfId="24705"/>
    <cellStyle name="Заголовок 1 2 19 2" xfId="24706"/>
    <cellStyle name="Заголовок 1 2 2" xfId="24707"/>
    <cellStyle name="Заголовок 1 2 2 2" xfId="24708"/>
    <cellStyle name="Заголовок 1 2 2 3" xfId="24709"/>
    <cellStyle name="Заголовок 1 2 20" xfId="24710"/>
    <cellStyle name="Заголовок 1 2 20 2" xfId="24711"/>
    <cellStyle name="Заголовок 1 2 21" xfId="24712"/>
    <cellStyle name="Заголовок 1 2 21 2" xfId="24713"/>
    <cellStyle name="Заголовок 1 2 22" xfId="24714"/>
    <cellStyle name="Заголовок 1 2 22 2" xfId="24715"/>
    <cellStyle name="Заголовок 1 2 23" xfId="24716"/>
    <cellStyle name="Заголовок 1 2 23 2" xfId="24717"/>
    <cellStyle name="Заголовок 1 2 24" xfId="24718"/>
    <cellStyle name="Заголовок 1 2 25" xfId="24719"/>
    <cellStyle name="Заголовок 1 2 26" xfId="24720"/>
    <cellStyle name="Заголовок 1 2 3" xfId="24721"/>
    <cellStyle name="Заголовок 1 2 3 2" xfId="24722"/>
    <cellStyle name="Заголовок 1 2 3 3" xfId="24723"/>
    <cellStyle name="Заголовок 1 2 4" xfId="24724"/>
    <cellStyle name="Заголовок 1 2 4 2" xfId="24725"/>
    <cellStyle name="Заголовок 1 2 4 3" xfId="24726"/>
    <cellStyle name="Заголовок 1 2 5" xfId="24727"/>
    <cellStyle name="Заголовок 1 2 5 2" xfId="24728"/>
    <cellStyle name="Заголовок 1 2 5 3" xfId="24729"/>
    <cellStyle name="Заголовок 1 2 6" xfId="24730"/>
    <cellStyle name="Заголовок 1 2 6 2" xfId="24731"/>
    <cellStyle name="Заголовок 1 2 7" xfId="24732"/>
    <cellStyle name="Заголовок 1 2 7 2" xfId="24733"/>
    <cellStyle name="Заголовок 1 2 8" xfId="24734"/>
    <cellStyle name="Заголовок 1 2 8 2" xfId="24735"/>
    <cellStyle name="Заголовок 1 2 9" xfId="24736"/>
    <cellStyle name="Заголовок 1 2 9 2" xfId="24737"/>
    <cellStyle name="Заголовок 1 3" xfId="24738"/>
    <cellStyle name="Заголовок 1 3 10" xfId="24739"/>
    <cellStyle name="Заголовок 1 3 10 2" xfId="24740"/>
    <cellStyle name="Заголовок 1 3 11" xfId="24741"/>
    <cellStyle name="Заголовок 1 3 11 2" xfId="24742"/>
    <cellStyle name="Заголовок 1 3 12" xfId="24743"/>
    <cellStyle name="Заголовок 1 3 12 2" xfId="24744"/>
    <cellStyle name="Заголовок 1 3 13" xfId="24745"/>
    <cellStyle name="Заголовок 1 3 13 2" xfId="24746"/>
    <cellStyle name="Заголовок 1 3 14" xfId="24747"/>
    <cellStyle name="Заголовок 1 3 14 2" xfId="24748"/>
    <cellStyle name="Заголовок 1 3 15" xfId="24749"/>
    <cellStyle name="Заголовок 1 3 15 2" xfId="24750"/>
    <cellStyle name="Заголовок 1 3 16" xfId="24751"/>
    <cellStyle name="Заголовок 1 3 16 2" xfId="24752"/>
    <cellStyle name="Заголовок 1 3 17" xfId="24753"/>
    <cellStyle name="Заголовок 1 3 17 2" xfId="24754"/>
    <cellStyle name="Заголовок 1 3 18" xfId="24755"/>
    <cellStyle name="Заголовок 1 3 18 2" xfId="24756"/>
    <cellStyle name="Заголовок 1 3 19" xfId="24757"/>
    <cellStyle name="Заголовок 1 3 19 2" xfId="24758"/>
    <cellStyle name="Заголовок 1 3 2" xfId="24759"/>
    <cellStyle name="Заголовок 1 3 2 2" xfId="24760"/>
    <cellStyle name="Заголовок 1 3 20" xfId="24761"/>
    <cellStyle name="Заголовок 1 3 20 2" xfId="24762"/>
    <cellStyle name="Заголовок 1 3 21" xfId="24763"/>
    <cellStyle name="Заголовок 1 3 21 2" xfId="24764"/>
    <cellStyle name="Заголовок 1 3 22" xfId="24765"/>
    <cellStyle name="Заголовок 1 3 22 2" xfId="24766"/>
    <cellStyle name="Заголовок 1 3 23" xfId="24767"/>
    <cellStyle name="Заголовок 1 3 23 2" xfId="24768"/>
    <cellStyle name="Заголовок 1 3 24" xfId="24769"/>
    <cellStyle name="Заголовок 1 3 25" xfId="24770"/>
    <cellStyle name="Заголовок 1 3 3" xfId="24771"/>
    <cellStyle name="Заголовок 1 3 3 2" xfId="24772"/>
    <cellStyle name="Заголовок 1 3 4" xfId="24773"/>
    <cellStyle name="Заголовок 1 3 4 2" xfId="24774"/>
    <cellStyle name="Заголовок 1 3 5" xfId="24775"/>
    <cellStyle name="Заголовок 1 3 5 2" xfId="24776"/>
    <cellStyle name="Заголовок 1 3 6" xfId="24777"/>
    <cellStyle name="Заголовок 1 3 6 2" xfId="24778"/>
    <cellStyle name="Заголовок 1 3 7" xfId="24779"/>
    <cellStyle name="Заголовок 1 3 7 2" xfId="24780"/>
    <cellStyle name="Заголовок 1 3 8" xfId="24781"/>
    <cellStyle name="Заголовок 1 3 8 2" xfId="24782"/>
    <cellStyle name="Заголовок 1 3 9" xfId="24783"/>
    <cellStyle name="Заголовок 1 3 9 2" xfId="24784"/>
    <cellStyle name="Заголовок 1 4" xfId="24785"/>
    <cellStyle name="Заголовок 1 4 2" xfId="24786"/>
    <cellStyle name="Заголовок 1 5" xfId="24787"/>
    <cellStyle name="Заголовок 1 5 2" xfId="24788"/>
    <cellStyle name="Заголовок 1 6" xfId="24789"/>
    <cellStyle name="Заголовок 1 6 2" xfId="24790"/>
    <cellStyle name="Заголовок 1 7" xfId="24791"/>
    <cellStyle name="Заголовок 2 2" xfId="24792"/>
    <cellStyle name="Заголовок 2 2 10" xfId="24793"/>
    <cellStyle name="Заголовок 2 2 10 2" xfId="24794"/>
    <cellStyle name="Заголовок 2 2 11" xfId="24795"/>
    <cellStyle name="Заголовок 2 2 11 2" xfId="24796"/>
    <cellStyle name="Заголовок 2 2 12" xfId="24797"/>
    <cellStyle name="Заголовок 2 2 12 2" xfId="24798"/>
    <cellStyle name="Заголовок 2 2 13" xfId="24799"/>
    <cellStyle name="Заголовок 2 2 13 2" xfId="24800"/>
    <cellStyle name="Заголовок 2 2 14" xfId="24801"/>
    <cellStyle name="Заголовок 2 2 14 2" xfId="24802"/>
    <cellStyle name="Заголовок 2 2 15" xfId="24803"/>
    <cellStyle name="Заголовок 2 2 15 2" xfId="24804"/>
    <cellStyle name="Заголовок 2 2 16" xfId="24805"/>
    <cellStyle name="Заголовок 2 2 16 2" xfId="24806"/>
    <cellStyle name="Заголовок 2 2 17" xfId="24807"/>
    <cellStyle name="Заголовок 2 2 17 2" xfId="24808"/>
    <cellStyle name="Заголовок 2 2 18" xfId="24809"/>
    <cellStyle name="Заголовок 2 2 18 2" xfId="24810"/>
    <cellStyle name="Заголовок 2 2 19" xfId="24811"/>
    <cellStyle name="Заголовок 2 2 19 2" xfId="24812"/>
    <cellStyle name="Заголовок 2 2 2" xfId="24813"/>
    <cellStyle name="Заголовок 2 2 2 2" xfId="24814"/>
    <cellStyle name="Заголовок 2 2 2 3" xfId="24815"/>
    <cellStyle name="Заголовок 2 2 20" xfId="24816"/>
    <cellStyle name="Заголовок 2 2 20 2" xfId="24817"/>
    <cellStyle name="Заголовок 2 2 21" xfId="24818"/>
    <cellStyle name="Заголовок 2 2 21 2" xfId="24819"/>
    <cellStyle name="Заголовок 2 2 22" xfId="24820"/>
    <cellStyle name="Заголовок 2 2 22 2" xfId="24821"/>
    <cellStyle name="Заголовок 2 2 23" xfId="24822"/>
    <cellStyle name="Заголовок 2 2 23 2" xfId="24823"/>
    <cellStyle name="Заголовок 2 2 24" xfId="24824"/>
    <cellStyle name="Заголовок 2 2 25" xfId="24825"/>
    <cellStyle name="Заголовок 2 2 26" xfId="24826"/>
    <cellStyle name="Заголовок 2 2 3" xfId="24827"/>
    <cellStyle name="Заголовок 2 2 3 2" xfId="24828"/>
    <cellStyle name="Заголовок 2 2 3 3" xfId="24829"/>
    <cellStyle name="Заголовок 2 2 4" xfId="24830"/>
    <cellStyle name="Заголовок 2 2 4 2" xfId="24831"/>
    <cellStyle name="Заголовок 2 2 4 3" xfId="24832"/>
    <cellStyle name="Заголовок 2 2 5" xfId="24833"/>
    <cellStyle name="Заголовок 2 2 5 2" xfId="24834"/>
    <cellStyle name="Заголовок 2 2 5 3" xfId="24835"/>
    <cellStyle name="Заголовок 2 2 6" xfId="24836"/>
    <cellStyle name="Заголовок 2 2 6 2" xfId="24837"/>
    <cellStyle name="Заголовок 2 2 7" xfId="24838"/>
    <cellStyle name="Заголовок 2 2 7 2" xfId="24839"/>
    <cellStyle name="Заголовок 2 2 8" xfId="24840"/>
    <cellStyle name="Заголовок 2 2 8 2" xfId="24841"/>
    <cellStyle name="Заголовок 2 2 9" xfId="24842"/>
    <cellStyle name="Заголовок 2 2 9 2" xfId="24843"/>
    <cellStyle name="Заголовок 2 3" xfId="24844"/>
    <cellStyle name="Заголовок 2 3 10" xfId="24845"/>
    <cellStyle name="Заголовок 2 3 10 2" xfId="24846"/>
    <cellStyle name="Заголовок 2 3 11" xfId="24847"/>
    <cellStyle name="Заголовок 2 3 11 2" xfId="24848"/>
    <cellStyle name="Заголовок 2 3 12" xfId="24849"/>
    <cellStyle name="Заголовок 2 3 12 2" xfId="24850"/>
    <cellStyle name="Заголовок 2 3 13" xfId="24851"/>
    <cellStyle name="Заголовок 2 3 13 2" xfId="24852"/>
    <cellStyle name="Заголовок 2 3 14" xfId="24853"/>
    <cellStyle name="Заголовок 2 3 14 2" xfId="24854"/>
    <cellStyle name="Заголовок 2 3 15" xfId="24855"/>
    <cellStyle name="Заголовок 2 3 15 2" xfId="24856"/>
    <cellStyle name="Заголовок 2 3 16" xfId="24857"/>
    <cellStyle name="Заголовок 2 3 16 2" xfId="24858"/>
    <cellStyle name="Заголовок 2 3 17" xfId="24859"/>
    <cellStyle name="Заголовок 2 3 17 2" xfId="24860"/>
    <cellStyle name="Заголовок 2 3 18" xfId="24861"/>
    <cellStyle name="Заголовок 2 3 18 2" xfId="24862"/>
    <cellStyle name="Заголовок 2 3 19" xfId="24863"/>
    <cellStyle name="Заголовок 2 3 19 2" xfId="24864"/>
    <cellStyle name="Заголовок 2 3 2" xfId="24865"/>
    <cellStyle name="Заголовок 2 3 2 2" xfId="24866"/>
    <cellStyle name="Заголовок 2 3 20" xfId="24867"/>
    <cellStyle name="Заголовок 2 3 20 2" xfId="24868"/>
    <cellStyle name="Заголовок 2 3 21" xfId="24869"/>
    <cellStyle name="Заголовок 2 3 21 2" xfId="24870"/>
    <cellStyle name="Заголовок 2 3 22" xfId="24871"/>
    <cellStyle name="Заголовок 2 3 22 2" xfId="24872"/>
    <cellStyle name="Заголовок 2 3 23" xfId="24873"/>
    <cellStyle name="Заголовок 2 3 23 2" xfId="24874"/>
    <cellStyle name="Заголовок 2 3 24" xfId="24875"/>
    <cellStyle name="Заголовок 2 3 25" xfId="24876"/>
    <cellStyle name="Заголовок 2 3 3" xfId="24877"/>
    <cellStyle name="Заголовок 2 3 3 2" xfId="24878"/>
    <cellStyle name="Заголовок 2 3 4" xfId="24879"/>
    <cellStyle name="Заголовок 2 3 4 2" xfId="24880"/>
    <cellStyle name="Заголовок 2 3 5" xfId="24881"/>
    <cellStyle name="Заголовок 2 3 5 2" xfId="24882"/>
    <cellStyle name="Заголовок 2 3 6" xfId="24883"/>
    <cellStyle name="Заголовок 2 3 6 2" xfId="24884"/>
    <cellStyle name="Заголовок 2 3 7" xfId="24885"/>
    <cellStyle name="Заголовок 2 3 7 2" xfId="24886"/>
    <cellStyle name="Заголовок 2 3 8" xfId="24887"/>
    <cellStyle name="Заголовок 2 3 8 2" xfId="24888"/>
    <cellStyle name="Заголовок 2 3 9" xfId="24889"/>
    <cellStyle name="Заголовок 2 3 9 2" xfId="24890"/>
    <cellStyle name="Заголовок 2 4" xfId="24891"/>
    <cellStyle name="Заголовок 2 4 2" xfId="24892"/>
    <cellStyle name="Заголовок 2 5" xfId="24893"/>
    <cellStyle name="Заголовок 2 5 2" xfId="24894"/>
    <cellStyle name="Заголовок 2 6" xfId="24895"/>
    <cellStyle name="Заголовок 2 6 2" xfId="24896"/>
    <cellStyle name="Заголовок 2 7" xfId="24897"/>
    <cellStyle name="Заголовок 3 2" xfId="24898"/>
    <cellStyle name="Заголовок 3 2 10" xfId="24899"/>
    <cellStyle name="Заголовок 3 2 10 2" xfId="24900"/>
    <cellStyle name="Заголовок 3 2 11" xfId="24901"/>
    <cellStyle name="Заголовок 3 2 11 2" xfId="24902"/>
    <cellStyle name="Заголовок 3 2 12" xfId="24903"/>
    <cellStyle name="Заголовок 3 2 12 2" xfId="24904"/>
    <cellStyle name="Заголовок 3 2 13" xfId="24905"/>
    <cellStyle name="Заголовок 3 2 13 2" xfId="24906"/>
    <cellStyle name="Заголовок 3 2 14" xfId="24907"/>
    <cellStyle name="Заголовок 3 2 14 2" xfId="24908"/>
    <cellStyle name="Заголовок 3 2 15" xfId="24909"/>
    <cellStyle name="Заголовок 3 2 15 2" xfId="24910"/>
    <cellStyle name="Заголовок 3 2 16" xfId="24911"/>
    <cellStyle name="Заголовок 3 2 16 2" xfId="24912"/>
    <cellStyle name="Заголовок 3 2 17" xfId="24913"/>
    <cellStyle name="Заголовок 3 2 17 2" xfId="24914"/>
    <cellStyle name="Заголовок 3 2 18" xfId="24915"/>
    <cellStyle name="Заголовок 3 2 18 2" xfId="24916"/>
    <cellStyle name="Заголовок 3 2 19" xfId="24917"/>
    <cellStyle name="Заголовок 3 2 19 2" xfId="24918"/>
    <cellStyle name="Заголовок 3 2 2" xfId="24919"/>
    <cellStyle name="Заголовок 3 2 2 2" xfId="24920"/>
    <cellStyle name="Заголовок 3 2 2 3" xfId="24921"/>
    <cellStyle name="Заголовок 3 2 20" xfId="24922"/>
    <cellStyle name="Заголовок 3 2 20 2" xfId="24923"/>
    <cellStyle name="Заголовок 3 2 21" xfId="24924"/>
    <cellStyle name="Заголовок 3 2 21 2" xfId="24925"/>
    <cellStyle name="Заголовок 3 2 22" xfId="24926"/>
    <cellStyle name="Заголовок 3 2 22 2" xfId="24927"/>
    <cellStyle name="Заголовок 3 2 23" xfId="24928"/>
    <cellStyle name="Заголовок 3 2 23 2" xfId="24929"/>
    <cellStyle name="Заголовок 3 2 24" xfId="24930"/>
    <cellStyle name="Заголовок 3 2 25" xfId="24931"/>
    <cellStyle name="Заголовок 3 2 26" xfId="24932"/>
    <cellStyle name="Заголовок 3 2 3" xfId="24933"/>
    <cellStyle name="Заголовок 3 2 3 2" xfId="24934"/>
    <cellStyle name="Заголовок 3 2 3 3" xfId="24935"/>
    <cellStyle name="Заголовок 3 2 4" xfId="24936"/>
    <cellStyle name="Заголовок 3 2 4 2" xfId="24937"/>
    <cellStyle name="Заголовок 3 2 4 3" xfId="24938"/>
    <cellStyle name="Заголовок 3 2 5" xfId="24939"/>
    <cellStyle name="Заголовок 3 2 5 2" xfId="24940"/>
    <cellStyle name="Заголовок 3 2 5 3" xfId="24941"/>
    <cellStyle name="Заголовок 3 2 6" xfId="24942"/>
    <cellStyle name="Заголовок 3 2 6 2" xfId="24943"/>
    <cellStyle name="Заголовок 3 2 7" xfId="24944"/>
    <cellStyle name="Заголовок 3 2 7 2" xfId="24945"/>
    <cellStyle name="Заголовок 3 2 8" xfId="24946"/>
    <cellStyle name="Заголовок 3 2 8 2" xfId="24947"/>
    <cellStyle name="Заголовок 3 2 9" xfId="24948"/>
    <cellStyle name="Заголовок 3 2 9 2" xfId="24949"/>
    <cellStyle name="Заголовок 3 3" xfId="24950"/>
    <cellStyle name="Заголовок 3 3 10" xfId="24951"/>
    <cellStyle name="Заголовок 3 3 10 2" xfId="24952"/>
    <cellStyle name="Заголовок 3 3 11" xfId="24953"/>
    <cellStyle name="Заголовок 3 3 11 2" xfId="24954"/>
    <cellStyle name="Заголовок 3 3 12" xfId="24955"/>
    <cellStyle name="Заголовок 3 3 12 2" xfId="24956"/>
    <cellStyle name="Заголовок 3 3 13" xfId="24957"/>
    <cellStyle name="Заголовок 3 3 13 2" xfId="24958"/>
    <cellStyle name="Заголовок 3 3 14" xfId="24959"/>
    <cellStyle name="Заголовок 3 3 14 2" xfId="24960"/>
    <cellStyle name="Заголовок 3 3 15" xfId="24961"/>
    <cellStyle name="Заголовок 3 3 15 2" xfId="24962"/>
    <cellStyle name="Заголовок 3 3 16" xfId="24963"/>
    <cellStyle name="Заголовок 3 3 16 2" xfId="24964"/>
    <cellStyle name="Заголовок 3 3 17" xfId="24965"/>
    <cellStyle name="Заголовок 3 3 17 2" xfId="24966"/>
    <cellStyle name="Заголовок 3 3 18" xfId="24967"/>
    <cellStyle name="Заголовок 3 3 18 2" xfId="24968"/>
    <cellStyle name="Заголовок 3 3 19" xfId="24969"/>
    <cellStyle name="Заголовок 3 3 19 2" xfId="24970"/>
    <cellStyle name="Заголовок 3 3 2" xfId="24971"/>
    <cellStyle name="Заголовок 3 3 2 2" xfId="24972"/>
    <cellStyle name="Заголовок 3 3 20" xfId="24973"/>
    <cellStyle name="Заголовок 3 3 20 2" xfId="24974"/>
    <cellStyle name="Заголовок 3 3 21" xfId="24975"/>
    <cellStyle name="Заголовок 3 3 21 2" xfId="24976"/>
    <cellStyle name="Заголовок 3 3 22" xfId="24977"/>
    <cellStyle name="Заголовок 3 3 22 2" xfId="24978"/>
    <cellStyle name="Заголовок 3 3 23" xfId="24979"/>
    <cellStyle name="Заголовок 3 3 23 2" xfId="24980"/>
    <cellStyle name="Заголовок 3 3 24" xfId="24981"/>
    <cellStyle name="Заголовок 3 3 25" xfId="24982"/>
    <cellStyle name="Заголовок 3 3 3" xfId="24983"/>
    <cellStyle name="Заголовок 3 3 3 2" xfId="24984"/>
    <cellStyle name="Заголовок 3 3 4" xfId="24985"/>
    <cellStyle name="Заголовок 3 3 4 2" xfId="24986"/>
    <cellStyle name="Заголовок 3 3 5" xfId="24987"/>
    <cellStyle name="Заголовок 3 3 5 2" xfId="24988"/>
    <cellStyle name="Заголовок 3 3 6" xfId="24989"/>
    <cellStyle name="Заголовок 3 3 6 2" xfId="24990"/>
    <cellStyle name="Заголовок 3 3 7" xfId="24991"/>
    <cellStyle name="Заголовок 3 3 7 2" xfId="24992"/>
    <cellStyle name="Заголовок 3 3 8" xfId="24993"/>
    <cellStyle name="Заголовок 3 3 8 2" xfId="24994"/>
    <cellStyle name="Заголовок 3 3 9" xfId="24995"/>
    <cellStyle name="Заголовок 3 3 9 2" xfId="24996"/>
    <cellStyle name="Заголовок 3 4" xfId="24997"/>
    <cellStyle name="Заголовок 3 4 2" xfId="24998"/>
    <cellStyle name="Заголовок 3 5" xfId="24999"/>
    <cellStyle name="Заголовок 3 5 2" xfId="25000"/>
    <cellStyle name="Заголовок 3 6" xfId="25001"/>
    <cellStyle name="Заголовок 3 6 2" xfId="25002"/>
    <cellStyle name="Заголовок 3 7" xfId="25003"/>
    <cellStyle name="Заголовок 4 2" xfId="25004"/>
    <cellStyle name="Заголовок 4 2 10" xfId="25005"/>
    <cellStyle name="Заголовок 4 2 10 2" xfId="25006"/>
    <cellStyle name="Заголовок 4 2 11" xfId="25007"/>
    <cellStyle name="Заголовок 4 2 11 2" xfId="25008"/>
    <cellStyle name="Заголовок 4 2 12" xfId="25009"/>
    <cellStyle name="Заголовок 4 2 12 2" xfId="25010"/>
    <cellStyle name="Заголовок 4 2 13" xfId="25011"/>
    <cellStyle name="Заголовок 4 2 13 2" xfId="25012"/>
    <cellStyle name="Заголовок 4 2 14" xfId="25013"/>
    <cellStyle name="Заголовок 4 2 14 2" xfId="25014"/>
    <cellStyle name="Заголовок 4 2 15" xfId="25015"/>
    <cellStyle name="Заголовок 4 2 15 2" xfId="25016"/>
    <cellStyle name="Заголовок 4 2 16" xfId="25017"/>
    <cellStyle name="Заголовок 4 2 16 2" xfId="25018"/>
    <cellStyle name="Заголовок 4 2 17" xfId="25019"/>
    <cellStyle name="Заголовок 4 2 17 2" xfId="25020"/>
    <cellStyle name="Заголовок 4 2 18" xfId="25021"/>
    <cellStyle name="Заголовок 4 2 18 2" xfId="25022"/>
    <cellStyle name="Заголовок 4 2 19" xfId="25023"/>
    <cellStyle name="Заголовок 4 2 19 2" xfId="25024"/>
    <cellStyle name="Заголовок 4 2 2" xfId="25025"/>
    <cellStyle name="Заголовок 4 2 2 2" xfId="25026"/>
    <cellStyle name="Заголовок 4 2 2 3" xfId="25027"/>
    <cellStyle name="Заголовок 4 2 20" xfId="25028"/>
    <cellStyle name="Заголовок 4 2 20 2" xfId="25029"/>
    <cellStyle name="Заголовок 4 2 21" xfId="25030"/>
    <cellStyle name="Заголовок 4 2 21 2" xfId="25031"/>
    <cellStyle name="Заголовок 4 2 22" xfId="25032"/>
    <cellStyle name="Заголовок 4 2 22 2" xfId="25033"/>
    <cellStyle name="Заголовок 4 2 23" xfId="25034"/>
    <cellStyle name="Заголовок 4 2 23 2" xfId="25035"/>
    <cellStyle name="Заголовок 4 2 24" xfId="25036"/>
    <cellStyle name="Заголовок 4 2 25" xfId="25037"/>
    <cellStyle name="Заголовок 4 2 26" xfId="25038"/>
    <cellStyle name="Заголовок 4 2 3" xfId="25039"/>
    <cellStyle name="Заголовок 4 2 3 2" xfId="25040"/>
    <cellStyle name="Заголовок 4 2 3 3" xfId="25041"/>
    <cellStyle name="Заголовок 4 2 4" xfId="25042"/>
    <cellStyle name="Заголовок 4 2 4 2" xfId="25043"/>
    <cellStyle name="Заголовок 4 2 4 3" xfId="25044"/>
    <cellStyle name="Заголовок 4 2 5" xfId="25045"/>
    <cellStyle name="Заголовок 4 2 5 2" xfId="25046"/>
    <cellStyle name="Заголовок 4 2 5 3" xfId="25047"/>
    <cellStyle name="Заголовок 4 2 6" xfId="25048"/>
    <cellStyle name="Заголовок 4 2 6 2" xfId="25049"/>
    <cellStyle name="Заголовок 4 2 7" xfId="25050"/>
    <cellStyle name="Заголовок 4 2 7 2" xfId="25051"/>
    <cellStyle name="Заголовок 4 2 8" xfId="25052"/>
    <cellStyle name="Заголовок 4 2 8 2" xfId="25053"/>
    <cellStyle name="Заголовок 4 2 9" xfId="25054"/>
    <cellStyle name="Заголовок 4 2 9 2" xfId="25055"/>
    <cellStyle name="Заголовок 4 3" xfId="25056"/>
    <cellStyle name="Заголовок 4 3 10" xfId="25057"/>
    <cellStyle name="Заголовок 4 3 10 2" xfId="25058"/>
    <cellStyle name="Заголовок 4 3 11" xfId="25059"/>
    <cellStyle name="Заголовок 4 3 11 2" xfId="25060"/>
    <cellStyle name="Заголовок 4 3 12" xfId="25061"/>
    <cellStyle name="Заголовок 4 3 12 2" xfId="25062"/>
    <cellStyle name="Заголовок 4 3 13" xfId="25063"/>
    <cellStyle name="Заголовок 4 3 13 2" xfId="25064"/>
    <cellStyle name="Заголовок 4 3 14" xfId="25065"/>
    <cellStyle name="Заголовок 4 3 14 2" xfId="25066"/>
    <cellStyle name="Заголовок 4 3 15" xfId="25067"/>
    <cellStyle name="Заголовок 4 3 15 2" xfId="25068"/>
    <cellStyle name="Заголовок 4 3 16" xfId="25069"/>
    <cellStyle name="Заголовок 4 3 16 2" xfId="25070"/>
    <cellStyle name="Заголовок 4 3 17" xfId="25071"/>
    <cellStyle name="Заголовок 4 3 17 2" xfId="25072"/>
    <cellStyle name="Заголовок 4 3 18" xfId="25073"/>
    <cellStyle name="Заголовок 4 3 18 2" xfId="25074"/>
    <cellStyle name="Заголовок 4 3 19" xfId="25075"/>
    <cellStyle name="Заголовок 4 3 19 2" xfId="25076"/>
    <cellStyle name="Заголовок 4 3 2" xfId="25077"/>
    <cellStyle name="Заголовок 4 3 2 2" xfId="25078"/>
    <cellStyle name="Заголовок 4 3 20" xfId="25079"/>
    <cellStyle name="Заголовок 4 3 20 2" xfId="25080"/>
    <cellStyle name="Заголовок 4 3 21" xfId="25081"/>
    <cellStyle name="Заголовок 4 3 21 2" xfId="25082"/>
    <cellStyle name="Заголовок 4 3 22" xfId="25083"/>
    <cellStyle name="Заголовок 4 3 22 2" xfId="25084"/>
    <cellStyle name="Заголовок 4 3 23" xfId="25085"/>
    <cellStyle name="Заголовок 4 3 23 2" xfId="25086"/>
    <cellStyle name="Заголовок 4 3 24" xfId="25087"/>
    <cellStyle name="Заголовок 4 3 25" xfId="25088"/>
    <cellStyle name="Заголовок 4 3 3" xfId="25089"/>
    <cellStyle name="Заголовок 4 3 3 2" xfId="25090"/>
    <cellStyle name="Заголовок 4 3 4" xfId="25091"/>
    <cellStyle name="Заголовок 4 3 4 2" xfId="25092"/>
    <cellStyle name="Заголовок 4 3 5" xfId="25093"/>
    <cellStyle name="Заголовок 4 3 5 2" xfId="25094"/>
    <cellStyle name="Заголовок 4 3 6" xfId="25095"/>
    <cellStyle name="Заголовок 4 3 6 2" xfId="25096"/>
    <cellStyle name="Заголовок 4 3 7" xfId="25097"/>
    <cellStyle name="Заголовок 4 3 7 2" xfId="25098"/>
    <cellStyle name="Заголовок 4 3 8" xfId="25099"/>
    <cellStyle name="Заголовок 4 3 8 2" xfId="25100"/>
    <cellStyle name="Заголовок 4 3 9" xfId="25101"/>
    <cellStyle name="Заголовок 4 3 9 2" xfId="25102"/>
    <cellStyle name="Заголовок 4 4" xfId="25103"/>
    <cellStyle name="Заголовок 4 4 2" xfId="25104"/>
    <cellStyle name="Заголовок 4 5" xfId="25105"/>
    <cellStyle name="Заголовок 4 5 2" xfId="25106"/>
    <cellStyle name="Заголовок 4 6" xfId="25107"/>
    <cellStyle name="Заголовок 4 6 2" xfId="25108"/>
    <cellStyle name="Заголовок 4 7" xfId="25109"/>
    <cellStyle name="Заголовок 5" xfId="25110"/>
    <cellStyle name="Заголовок 6" xfId="25111"/>
    <cellStyle name="ЗаголовокСтолбца" xfId="25112"/>
    <cellStyle name="ЗаголовокСтолбца 2" xfId="25113"/>
    <cellStyle name="ЗаголовокСтолбца 2 2" xfId="25114"/>
    <cellStyle name="ЗаголовокСтолбца 3" xfId="25115"/>
    <cellStyle name="ЗаголовокСтолбца 4" xfId="25116"/>
    <cellStyle name="ЗаголовокСтолбца 5" xfId="25117"/>
    <cellStyle name="ЗаголовокСтолбца 6" xfId="25118"/>
    <cellStyle name="ЗаголовокСтолбца 7" xfId="25119"/>
    <cellStyle name="Защитный" xfId="25120"/>
    <cellStyle name="Защитный 2" xfId="25121"/>
    <cellStyle name="Значение" xfId="25122"/>
    <cellStyle name="Значение 2" xfId="25123"/>
    <cellStyle name="Значение 3" xfId="25124"/>
    <cellStyle name="Значение 4" xfId="25125"/>
    <cellStyle name="Значение 5" xfId="25126"/>
    <cellStyle name="Зоголовок" xfId="25127"/>
    <cellStyle name="Зоголовок 2" xfId="25128"/>
    <cellStyle name="зфпуруфвштп" xfId="25129"/>
    <cellStyle name="Итог 2" xfId="25130"/>
    <cellStyle name="Итог 2 10" xfId="25131"/>
    <cellStyle name="Итог 2 10 2" xfId="25132"/>
    <cellStyle name="Итог 2 11" xfId="25133"/>
    <cellStyle name="Итог 2 11 2" xfId="25134"/>
    <cellStyle name="Итог 2 12" xfId="25135"/>
    <cellStyle name="Итог 2 12 2" xfId="25136"/>
    <cellStyle name="Итог 2 13" xfId="25137"/>
    <cellStyle name="Итог 2 13 2" xfId="25138"/>
    <cellStyle name="Итог 2 14" xfId="25139"/>
    <cellStyle name="Итог 2 14 2" xfId="25140"/>
    <cellStyle name="Итог 2 15" xfId="25141"/>
    <cellStyle name="Итог 2 15 2" xfId="25142"/>
    <cellStyle name="Итог 2 16" xfId="25143"/>
    <cellStyle name="Итог 2 16 2" xfId="25144"/>
    <cellStyle name="Итог 2 17" xfId="25145"/>
    <cellStyle name="Итог 2 17 2" xfId="25146"/>
    <cellStyle name="Итог 2 18" xfId="25147"/>
    <cellStyle name="Итог 2 18 2" xfId="25148"/>
    <cellStyle name="Итог 2 19" xfId="25149"/>
    <cellStyle name="Итог 2 19 2" xfId="25150"/>
    <cellStyle name="Итог 2 2" xfId="25151"/>
    <cellStyle name="Итог 2 2 2" xfId="25152"/>
    <cellStyle name="Итог 2 2 2 2" xfId="25153"/>
    <cellStyle name="Итог 2 2 3" xfId="25154"/>
    <cellStyle name="Итог 2 2 4" xfId="25155"/>
    <cellStyle name="Итог 2 2 5" xfId="25156"/>
    <cellStyle name="Итог 2 20" xfId="25157"/>
    <cellStyle name="Итог 2 20 2" xfId="25158"/>
    <cellStyle name="Итог 2 21" xfId="25159"/>
    <cellStyle name="Итог 2 21 2" xfId="25160"/>
    <cellStyle name="Итог 2 22" xfId="25161"/>
    <cellStyle name="Итог 2 22 2" xfId="25162"/>
    <cellStyle name="Итог 2 23" xfId="25163"/>
    <cellStyle name="Итог 2 23 2" xfId="25164"/>
    <cellStyle name="Итог 2 24" xfId="25165"/>
    <cellStyle name="Итог 2 25" xfId="25166"/>
    <cellStyle name="Итог 2 26" xfId="25167"/>
    <cellStyle name="Итог 2 3" xfId="25168"/>
    <cellStyle name="Итог 2 3 2" xfId="25169"/>
    <cellStyle name="Итог 2 3 2 2" xfId="25170"/>
    <cellStyle name="Итог 2 3 3" xfId="25171"/>
    <cellStyle name="Итог 2 3 4" xfId="25172"/>
    <cellStyle name="Итог 2 3 5" xfId="25173"/>
    <cellStyle name="Итог 2 4" xfId="25174"/>
    <cellStyle name="Итог 2 4 2" xfId="25175"/>
    <cellStyle name="Итог 2 4 2 2" xfId="25176"/>
    <cellStyle name="Итог 2 4 3" xfId="25177"/>
    <cellStyle name="Итог 2 4 4" xfId="25178"/>
    <cellStyle name="Итог 2 4 5" xfId="25179"/>
    <cellStyle name="Итог 2 5" xfId="25180"/>
    <cellStyle name="Итог 2 5 2" xfId="25181"/>
    <cellStyle name="Итог 2 5 2 2" xfId="25182"/>
    <cellStyle name="Итог 2 5 3" xfId="25183"/>
    <cellStyle name="Итог 2 5 4" xfId="25184"/>
    <cellStyle name="Итог 2 5 5" xfId="25185"/>
    <cellStyle name="Итог 2 6" xfId="25186"/>
    <cellStyle name="Итог 2 6 2" xfId="25187"/>
    <cellStyle name="Итог 2 6 3" xfId="25188"/>
    <cellStyle name="Итог 2 7" xfId="25189"/>
    <cellStyle name="Итог 2 7 2" xfId="25190"/>
    <cellStyle name="Итог 2 7 3" xfId="25191"/>
    <cellStyle name="Итог 2 8" xfId="25192"/>
    <cellStyle name="Итог 2 8 2" xfId="25193"/>
    <cellStyle name="Итог 2 8 3" xfId="25194"/>
    <cellStyle name="Итог 2 9" xfId="25195"/>
    <cellStyle name="Итог 2 9 2" xfId="25196"/>
    <cellStyle name="Итог 3" xfId="25197"/>
    <cellStyle name="Итог 3 10" xfId="25198"/>
    <cellStyle name="Итог 3 10 2" xfId="25199"/>
    <cellStyle name="Итог 3 11" xfId="25200"/>
    <cellStyle name="Итог 3 11 2" xfId="25201"/>
    <cellStyle name="Итог 3 12" xfId="25202"/>
    <cellStyle name="Итог 3 12 2" xfId="25203"/>
    <cellStyle name="Итог 3 13" xfId="25204"/>
    <cellStyle name="Итог 3 13 2" xfId="25205"/>
    <cellStyle name="Итог 3 14" xfId="25206"/>
    <cellStyle name="Итог 3 14 2" xfId="25207"/>
    <cellStyle name="Итог 3 15" xfId="25208"/>
    <cellStyle name="Итог 3 15 2" xfId="25209"/>
    <cellStyle name="Итог 3 16" xfId="25210"/>
    <cellStyle name="Итог 3 16 2" xfId="25211"/>
    <cellStyle name="Итог 3 17" xfId="25212"/>
    <cellStyle name="Итог 3 17 2" xfId="25213"/>
    <cellStyle name="Итог 3 18" xfId="25214"/>
    <cellStyle name="Итог 3 18 2" xfId="25215"/>
    <cellStyle name="Итог 3 19" xfId="25216"/>
    <cellStyle name="Итог 3 19 2" xfId="25217"/>
    <cellStyle name="Итог 3 2" xfId="25218"/>
    <cellStyle name="Итог 3 2 2" xfId="25219"/>
    <cellStyle name="Итог 3 20" xfId="25220"/>
    <cellStyle name="Итог 3 20 2" xfId="25221"/>
    <cellStyle name="Итог 3 21" xfId="25222"/>
    <cellStyle name="Итог 3 21 2" xfId="25223"/>
    <cellStyle name="Итог 3 22" xfId="25224"/>
    <cellStyle name="Итог 3 22 2" xfId="25225"/>
    <cellStyle name="Итог 3 23" xfId="25226"/>
    <cellStyle name="Итог 3 23 2" xfId="25227"/>
    <cellStyle name="Итог 3 24" xfId="25228"/>
    <cellStyle name="Итог 3 25" xfId="25229"/>
    <cellStyle name="Итог 3 3" xfId="25230"/>
    <cellStyle name="Итог 3 3 2" xfId="25231"/>
    <cellStyle name="Итог 3 4" xfId="25232"/>
    <cellStyle name="Итог 3 4 2" xfId="25233"/>
    <cellStyle name="Итог 3 5" xfId="25234"/>
    <cellStyle name="Итог 3 5 2" xfId="25235"/>
    <cellStyle name="Итог 3 6" xfId="25236"/>
    <cellStyle name="Итог 3 6 2" xfId="25237"/>
    <cellStyle name="Итог 3 7" xfId="25238"/>
    <cellStyle name="Итог 3 7 2" xfId="25239"/>
    <cellStyle name="Итог 3 8" xfId="25240"/>
    <cellStyle name="Итог 3 8 2" xfId="25241"/>
    <cellStyle name="Итог 3 9" xfId="25242"/>
    <cellStyle name="Итог 3 9 2" xfId="25243"/>
    <cellStyle name="Итог 4" xfId="25244"/>
    <cellStyle name="Итог 4 2" xfId="25245"/>
    <cellStyle name="Итог 4 3" xfId="25246"/>
    <cellStyle name="Итог 5" xfId="25247"/>
    <cellStyle name="Итог 5 2" xfId="25248"/>
    <cellStyle name="Итог 5 3" xfId="25249"/>
    <cellStyle name="Итог 6" xfId="25250"/>
    <cellStyle name="Итог 6 2" xfId="25251"/>
    <cellStyle name="Итог 7" xfId="25252"/>
    <cellStyle name="Итого" xfId="25253"/>
    <cellStyle name="Итого 2" xfId="25254"/>
    <cellStyle name="Итого 3" xfId="25255"/>
    <cellStyle name="Итого 4" xfId="25256"/>
    <cellStyle name="йешеду" xfId="25257"/>
    <cellStyle name="Контрольная ячейка 2" xfId="25258"/>
    <cellStyle name="Контрольная ячейка 2 10" xfId="25259"/>
    <cellStyle name="Контрольная ячейка 2 10 2" xfId="25260"/>
    <cellStyle name="Контрольная ячейка 2 11" xfId="25261"/>
    <cellStyle name="Контрольная ячейка 2 11 2" xfId="25262"/>
    <cellStyle name="Контрольная ячейка 2 12" xfId="25263"/>
    <cellStyle name="Контрольная ячейка 2 12 2" xfId="25264"/>
    <cellStyle name="Контрольная ячейка 2 13" xfId="25265"/>
    <cellStyle name="Контрольная ячейка 2 13 2" xfId="25266"/>
    <cellStyle name="Контрольная ячейка 2 14" xfId="25267"/>
    <cellStyle name="Контрольная ячейка 2 14 2" xfId="25268"/>
    <cellStyle name="Контрольная ячейка 2 15" xfId="25269"/>
    <cellStyle name="Контрольная ячейка 2 15 2" xfId="25270"/>
    <cellStyle name="Контрольная ячейка 2 16" xfId="25271"/>
    <cellStyle name="Контрольная ячейка 2 16 2" xfId="25272"/>
    <cellStyle name="Контрольная ячейка 2 17" xfId="25273"/>
    <cellStyle name="Контрольная ячейка 2 17 2" xfId="25274"/>
    <cellStyle name="Контрольная ячейка 2 18" xfId="25275"/>
    <cellStyle name="Контрольная ячейка 2 18 2" xfId="25276"/>
    <cellStyle name="Контрольная ячейка 2 19" xfId="25277"/>
    <cellStyle name="Контрольная ячейка 2 19 2" xfId="25278"/>
    <cellStyle name="Контрольная ячейка 2 2" xfId="25279"/>
    <cellStyle name="Контрольная ячейка 2 2 2" xfId="25280"/>
    <cellStyle name="Контрольная ячейка 2 2 3" xfId="25281"/>
    <cellStyle name="Контрольная ячейка 2 20" xfId="25282"/>
    <cellStyle name="Контрольная ячейка 2 20 2" xfId="25283"/>
    <cellStyle name="Контрольная ячейка 2 21" xfId="25284"/>
    <cellStyle name="Контрольная ячейка 2 21 2" xfId="25285"/>
    <cellStyle name="Контрольная ячейка 2 22" xfId="25286"/>
    <cellStyle name="Контрольная ячейка 2 22 2" xfId="25287"/>
    <cellStyle name="Контрольная ячейка 2 23" xfId="25288"/>
    <cellStyle name="Контрольная ячейка 2 23 2" xfId="25289"/>
    <cellStyle name="Контрольная ячейка 2 24" xfId="25290"/>
    <cellStyle name="Контрольная ячейка 2 25" xfId="25291"/>
    <cellStyle name="Контрольная ячейка 2 26" xfId="25292"/>
    <cellStyle name="Контрольная ячейка 2 3" xfId="25293"/>
    <cellStyle name="Контрольная ячейка 2 3 2" xfId="25294"/>
    <cellStyle name="Контрольная ячейка 2 3 3" xfId="25295"/>
    <cellStyle name="Контрольная ячейка 2 4" xfId="25296"/>
    <cellStyle name="Контрольная ячейка 2 4 2" xfId="25297"/>
    <cellStyle name="Контрольная ячейка 2 4 3" xfId="25298"/>
    <cellStyle name="Контрольная ячейка 2 5" xfId="25299"/>
    <cellStyle name="Контрольная ячейка 2 5 2" xfId="25300"/>
    <cellStyle name="Контрольная ячейка 2 5 3" xfId="25301"/>
    <cellStyle name="Контрольная ячейка 2 6" xfId="25302"/>
    <cellStyle name="Контрольная ячейка 2 6 2" xfId="25303"/>
    <cellStyle name="Контрольная ячейка 2 7" xfId="25304"/>
    <cellStyle name="Контрольная ячейка 2 7 2" xfId="25305"/>
    <cellStyle name="Контрольная ячейка 2 8" xfId="25306"/>
    <cellStyle name="Контрольная ячейка 2 8 2" xfId="25307"/>
    <cellStyle name="Контрольная ячейка 2 9" xfId="25308"/>
    <cellStyle name="Контрольная ячейка 2 9 2" xfId="25309"/>
    <cellStyle name="Контрольная ячейка 3" xfId="25310"/>
    <cellStyle name="Контрольная ячейка 3 10" xfId="25311"/>
    <cellStyle name="Контрольная ячейка 3 10 2" xfId="25312"/>
    <cellStyle name="Контрольная ячейка 3 11" xfId="25313"/>
    <cellStyle name="Контрольная ячейка 3 11 2" xfId="25314"/>
    <cellStyle name="Контрольная ячейка 3 12" xfId="25315"/>
    <cellStyle name="Контрольная ячейка 3 12 2" xfId="25316"/>
    <cellStyle name="Контрольная ячейка 3 13" xfId="25317"/>
    <cellStyle name="Контрольная ячейка 3 13 2" xfId="25318"/>
    <cellStyle name="Контрольная ячейка 3 14" xfId="25319"/>
    <cellStyle name="Контрольная ячейка 3 14 2" xfId="25320"/>
    <cellStyle name="Контрольная ячейка 3 15" xfId="25321"/>
    <cellStyle name="Контрольная ячейка 3 15 2" xfId="25322"/>
    <cellStyle name="Контрольная ячейка 3 16" xfId="25323"/>
    <cellStyle name="Контрольная ячейка 3 16 2" xfId="25324"/>
    <cellStyle name="Контрольная ячейка 3 17" xfId="25325"/>
    <cellStyle name="Контрольная ячейка 3 17 2" xfId="25326"/>
    <cellStyle name="Контрольная ячейка 3 18" xfId="25327"/>
    <cellStyle name="Контрольная ячейка 3 18 2" xfId="25328"/>
    <cellStyle name="Контрольная ячейка 3 19" xfId="25329"/>
    <cellStyle name="Контрольная ячейка 3 19 2" xfId="25330"/>
    <cellStyle name="Контрольная ячейка 3 2" xfId="25331"/>
    <cellStyle name="Контрольная ячейка 3 2 2" xfId="25332"/>
    <cellStyle name="Контрольная ячейка 3 20" xfId="25333"/>
    <cellStyle name="Контрольная ячейка 3 20 2" xfId="25334"/>
    <cellStyle name="Контрольная ячейка 3 21" xfId="25335"/>
    <cellStyle name="Контрольная ячейка 3 21 2" xfId="25336"/>
    <cellStyle name="Контрольная ячейка 3 22" xfId="25337"/>
    <cellStyle name="Контрольная ячейка 3 22 2" xfId="25338"/>
    <cellStyle name="Контрольная ячейка 3 23" xfId="25339"/>
    <cellStyle name="Контрольная ячейка 3 23 2" xfId="25340"/>
    <cellStyle name="Контрольная ячейка 3 24" xfId="25341"/>
    <cellStyle name="Контрольная ячейка 3 25" xfId="25342"/>
    <cellStyle name="Контрольная ячейка 3 3" xfId="25343"/>
    <cellStyle name="Контрольная ячейка 3 3 2" xfId="25344"/>
    <cellStyle name="Контрольная ячейка 3 4" xfId="25345"/>
    <cellStyle name="Контрольная ячейка 3 4 2" xfId="25346"/>
    <cellStyle name="Контрольная ячейка 3 5" xfId="25347"/>
    <cellStyle name="Контрольная ячейка 3 5 2" xfId="25348"/>
    <cellStyle name="Контрольная ячейка 3 6" xfId="25349"/>
    <cellStyle name="Контрольная ячейка 3 6 2" xfId="25350"/>
    <cellStyle name="Контрольная ячейка 3 7" xfId="25351"/>
    <cellStyle name="Контрольная ячейка 3 7 2" xfId="25352"/>
    <cellStyle name="Контрольная ячейка 3 8" xfId="25353"/>
    <cellStyle name="Контрольная ячейка 3 8 2" xfId="25354"/>
    <cellStyle name="Контрольная ячейка 3 9" xfId="25355"/>
    <cellStyle name="Контрольная ячейка 3 9 2" xfId="25356"/>
    <cellStyle name="Контрольная ячейка 4" xfId="25357"/>
    <cellStyle name="Контрольная ячейка 4 2" xfId="25358"/>
    <cellStyle name="Контрольная ячейка 5" xfId="25359"/>
    <cellStyle name="Контрольная ячейка 5 2" xfId="25360"/>
    <cellStyle name="Контрольная ячейка 6" xfId="25361"/>
    <cellStyle name="Контрольная ячейка 6 2" xfId="25362"/>
    <cellStyle name="Контрольная ячейка 7" xfId="25363"/>
    <cellStyle name="Контрольная ячейка 7 2" xfId="25364"/>
    <cellStyle name="Мои наименования показателей" xfId="25365"/>
    <cellStyle name="Мои наименования показателей 2" xfId="25366"/>
    <cellStyle name="Мои наименования показателей 3" xfId="25367"/>
    <cellStyle name="Мой заголовок" xfId="25368"/>
    <cellStyle name="Мой заголовок 2" xfId="25369"/>
    <cellStyle name="Мой заголовок 3" xfId="25370"/>
    <cellStyle name="Мой заголовок листа" xfId="25371"/>
    <cellStyle name="Мой заголовок листа 2" xfId="25372"/>
    <cellStyle name="Мой заголовок листа 3" xfId="25373"/>
    <cellStyle name="Название 2" xfId="25374"/>
    <cellStyle name="Название 2 10" xfId="25375"/>
    <cellStyle name="Название 2 10 2" xfId="25376"/>
    <cellStyle name="Название 2 11" xfId="25377"/>
    <cellStyle name="Название 2 11 2" xfId="25378"/>
    <cellStyle name="Название 2 12" xfId="25379"/>
    <cellStyle name="Название 2 12 2" xfId="25380"/>
    <cellStyle name="Название 2 13" xfId="25381"/>
    <cellStyle name="Название 2 13 2" xfId="25382"/>
    <cellStyle name="Название 2 14" xfId="25383"/>
    <cellStyle name="Название 2 14 2" xfId="25384"/>
    <cellStyle name="Название 2 15" xfId="25385"/>
    <cellStyle name="Название 2 15 2" xfId="25386"/>
    <cellStyle name="Название 2 16" xfId="25387"/>
    <cellStyle name="Название 2 16 2" xfId="25388"/>
    <cellStyle name="Название 2 17" xfId="25389"/>
    <cellStyle name="Название 2 17 2" xfId="25390"/>
    <cellStyle name="Название 2 18" xfId="25391"/>
    <cellStyle name="Название 2 18 2" xfId="25392"/>
    <cellStyle name="Название 2 19" xfId="25393"/>
    <cellStyle name="Название 2 19 2" xfId="25394"/>
    <cellStyle name="Название 2 2" xfId="25395"/>
    <cellStyle name="Название 2 2 2" xfId="25396"/>
    <cellStyle name="Название 2 2 3" xfId="25397"/>
    <cellStyle name="Название 2 20" xfId="25398"/>
    <cellStyle name="Название 2 20 2" xfId="25399"/>
    <cellStyle name="Название 2 21" xfId="25400"/>
    <cellStyle name="Название 2 21 2" xfId="25401"/>
    <cellStyle name="Название 2 22" xfId="25402"/>
    <cellStyle name="Название 2 22 2" xfId="25403"/>
    <cellStyle name="Название 2 23" xfId="25404"/>
    <cellStyle name="Название 2 23 2" xfId="25405"/>
    <cellStyle name="Название 2 24" xfId="25406"/>
    <cellStyle name="Название 2 25" xfId="25407"/>
    <cellStyle name="Название 2 26" xfId="25408"/>
    <cellStyle name="Название 2 3" xfId="25409"/>
    <cellStyle name="Название 2 3 2" xfId="25410"/>
    <cellStyle name="Название 2 3 3" xfId="25411"/>
    <cellStyle name="Название 2 4" xfId="25412"/>
    <cellStyle name="Название 2 4 2" xfId="25413"/>
    <cellStyle name="Название 2 4 3" xfId="25414"/>
    <cellStyle name="Название 2 5" xfId="25415"/>
    <cellStyle name="Название 2 5 2" xfId="25416"/>
    <cellStyle name="Название 2 5 3" xfId="25417"/>
    <cellStyle name="Название 2 6" xfId="25418"/>
    <cellStyle name="Название 2 6 2" xfId="25419"/>
    <cellStyle name="Название 2 7" xfId="25420"/>
    <cellStyle name="Название 2 7 2" xfId="25421"/>
    <cellStyle name="Название 2 8" xfId="25422"/>
    <cellStyle name="Название 2 8 2" xfId="25423"/>
    <cellStyle name="Название 2 9" xfId="25424"/>
    <cellStyle name="Название 2 9 2" xfId="25425"/>
    <cellStyle name="Название 3" xfId="25426"/>
    <cellStyle name="Название 3 10" xfId="25427"/>
    <cellStyle name="Название 3 10 2" xfId="25428"/>
    <cellStyle name="Название 3 11" xfId="25429"/>
    <cellStyle name="Название 3 11 2" xfId="25430"/>
    <cellStyle name="Название 3 12" xfId="25431"/>
    <cellStyle name="Название 3 12 2" xfId="25432"/>
    <cellStyle name="Название 3 13" xfId="25433"/>
    <cellStyle name="Название 3 13 2" xfId="25434"/>
    <cellStyle name="Название 3 14" xfId="25435"/>
    <cellStyle name="Название 3 14 2" xfId="25436"/>
    <cellStyle name="Название 3 15" xfId="25437"/>
    <cellStyle name="Название 3 15 2" xfId="25438"/>
    <cellStyle name="Название 3 16" xfId="25439"/>
    <cellStyle name="Название 3 16 2" xfId="25440"/>
    <cellStyle name="Название 3 17" xfId="25441"/>
    <cellStyle name="Название 3 17 2" xfId="25442"/>
    <cellStyle name="Название 3 18" xfId="25443"/>
    <cellStyle name="Название 3 18 2" xfId="25444"/>
    <cellStyle name="Название 3 19" xfId="25445"/>
    <cellStyle name="Название 3 19 2" xfId="25446"/>
    <cellStyle name="Название 3 2" xfId="25447"/>
    <cellStyle name="Название 3 2 2" xfId="25448"/>
    <cellStyle name="Название 3 20" xfId="25449"/>
    <cellStyle name="Название 3 20 2" xfId="25450"/>
    <cellStyle name="Название 3 21" xfId="25451"/>
    <cellStyle name="Название 3 21 2" xfId="25452"/>
    <cellStyle name="Название 3 22" xfId="25453"/>
    <cellStyle name="Название 3 22 2" xfId="25454"/>
    <cellStyle name="Название 3 23" xfId="25455"/>
    <cellStyle name="Название 3 23 2" xfId="25456"/>
    <cellStyle name="Название 3 24" xfId="25457"/>
    <cellStyle name="Название 3 25" xfId="25458"/>
    <cellStyle name="Название 3 3" xfId="25459"/>
    <cellStyle name="Название 3 3 2" xfId="25460"/>
    <cellStyle name="Название 3 4" xfId="25461"/>
    <cellStyle name="Название 3 4 2" xfId="25462"/>
    <cellStyle name="Название 3 5" xfId="25463"/>
    <cellStyle name="Название 3 5 2" xfId="25464"/>
    <cellStyle name="Название 3 6" xfId="25465"/>
    <cellStyle name="Название 3 6 2" xfId="25466"/>
    <cellStyle name="Название 3 7" xfId="25467"/>
    <cellStyle name="Название 3 7 2" xfId="25468"/>
    <cellStyle name="Название 3 8" xfId="25469"/>
    <cellStyle name="Название 3 8 2" xfId="25470"/>
    <cellStyle name="Название 3 9" xfId="25471"/>
    <cellStyle name="Название 3 9 2" xfId="25472"/>
    <cellStyle name="Название 4" xfId="25473"/>
    <cellStyle name="Название 4 2" xfId="25474"/>
    <cellStyle name="Название 5" xfId="25475"/>
    <cellStyle name="Название 5 2" xfId="25476"/>
    <cellStyle name="Название 6" xfId="25477"/>
    <cellStyle name="Название 6 2" xfId="25478"/>
    <cellStyle name="Название 7" xfId="25479"/>
    <cellStyle name="Нейтральный 2" xfId="25480"/>
    <cellStyle name="Нейтральный 2 10" xfId="25481"/>
    <cellStyle name="Нейтральный 2 10 2" xfId="25482"/>
    <cellStyle name="Нейтральный 2 11" xfId="25483"/>
    <cellStyle name="Нейтральный 2 11 2" xfId="25484"/>
    <cellStyle name="Нейтральный 2 12" xfId="25485"/>
    <cellStyle name="Нейтральный 2 12 2" xfId="25486"/>
    <cellStyle name="Нейтральный 2 13" xfId="25487"/>
    <cellStyle name="Нейтральный 2 13 2" xfId="25488"/>
    <cellStyle name="Нейтральный 2 14" xfId="25489"/>
    <cellStyle name="Нейтральный 2 14 2" xfId="25490"/>
    <cellStyle name="Нейтральный 2 15" xfId="25491"/>
    <cellStyle name="Нейтральный 2 15 2" xfId="25492"/>
    <cellStyle name="Нейтральный 2 16" xfId="25493"/>
    <cellStyle name="Нейтральный 2 16 2" xfId="25494"/>
    <cellStyle name="Нейтральный 2 17" xfId="25495"/>
    <cellStyle name="Нейтральный 2 17 2" xfId="25496"/>
    <cellStyle name="Нейтральный 2 18" xfId="25497"/>
    <cellStyle name="Нейтральный 2 18 2" xfId="25498"/>
    <cellStyle name="Нейтральный 2 19" xfId="25499"/>
    <cellStyle name="Нейтральный 2 19 2" xfId="25500"/>
    <cellStyle name="Нейтральный 2 2" xfId="25501"/>
    <cellStyle name="Нейтральный 2 2 2" xfId="25502"/>
    <cellStyle name="Нейтральный 2 2 3" xfId="25503"/>
    <cellStyle name="Нейтральный 2 20" xfId="25504"/>
    <cellStyle name="Нейтральный 2 20 2" xfId="25505"/>
    <cellStyle name="Нейтральный 2 21" xfId="25506"/>
    <cellStyle name="Нейтральный 2 21 2" xfId="25507"/>
    <cellStyle name="Нейтральный 2 22" xfId="25508"/>
    <cellStyle name="Нейтральный 2 22 2" xfId="25509"/>
    <cellStyle name="Нейтральный 2 23" xfId="25510"/>
    <cellStyle name="Нейтральный 2 23 2" xfId="25511"/>
    <cellStyle name="Нейтральный 2 24" xfId="25512"/>
    <cellStyle name="Нейтральный 2 25" xfId="25513"/>
    <cellStyle name="Нейтральный 2 26" xfId="25514"/>
    <cellStyle name="Нейтральный 2 3" xfId="25515"/>
    <cellStyle name="Нейтральный 2 3 2" xfId="25516"/>
    <cellStyle name="Нейтральный 2 3 3" xfId="25517"/>
    <cellStyle name="Нейтральный 2 4" xfId="25518"/>
    <cellStyle name="Нейтральный 2 4 2" xfId="25519"/>
    <cellStyle name="Нейтральный 2 4 3" xfId="25520"/>
    <cellStyle name="Нейтральный 2 5" xfId="25521"/>
    <cellStyle name="Нейтральный 2 5 2" xfId="25522"/>
    <cellStyle name="Нейтральный 2 5 3" xfId="25523"/>
    <cellStyle name="Нейтральный 2 6" xfId="25524"/>
    <cellStyle name="Нейтральный 2 6 2" xfId="25525"/>
    <cellStyle name="Нейтральный 2 7" xfId="25526"/>
    <cellStyle name="Нейтральный 2 7 2" xfId="25527"/>
    <cellStyle name="Нейтральный 2 8" xfId="25528"/>
    <cellStyle name="Нейтральный 2 8 2" xfId="25529"/>
    <cellStyle name="Нейтральный 2 9" xfId="25530"/>
    <cellStyle name="Нейтральный 2 9 2" xfId="25531"/>
    <cellStyle name="Нейтральный 3" xfId="25532"/>
    <cellStyle name="Нейтральный 3 10" xfId="25533"/>
    <cellStyle name="Нейтральный 3 10 2" xfId="25534"/>
    <cellStyle name="Нейтральный 3 11" xfId="25535"/>
    <cellStyle name="Нейтральный 3 11 2" xfId="25536"/>
    <cellStyle name="Нейтральный 3 12" xfId="25537"/>
    <cellStyle name="Нейтральный 3 12 2" xfId="25538"/>
    <cellStyle name="Нейтральный 3 13" xfId="25539"/>
    <cellStyle name="Нейтральный 3 13 2" xfId="25540"/>
    <cellStyle name="Нейтральный 3 14" xfId="25541"/>
    <cellStyle name="Нейтральный 3 14 2" xfId="25542"/>
    <cellStyle name="Нейтральный 3 15" xfId="25543"/>
    <cellStyle name="Нейтральный 3 15 2" xfId="25544"/>
    <cellStyle name="Нейтральный 3 16" xfId="25545"/>
    <cellStyle name="Нейтральный 3 16 2" xfId="25546"/>
    <cellStyle name="Нейтральный 3 17" xfId="25547"/>
    <cellStyle name="Нейтральный 3 17 2" xfId="25548"/>
    <cellStyle name="Нейтральный 3 18" xfId="25549"/>
    <cellStyle name="Нейтральный 3 18 2" xfId="25550"/>
    <cellStyle name="Нейтральный 3 19" xfId="25551"/>
    <cellStyle name="Нейтральный 3 19 2" xfId="25552"/>
    <cellStyle name="Нейтральный 3 2" xfId="25553"/>
    <cellStyle name="Нейтральный 3 2 2" xfId="25554"/>
    <cellStyle name="Нейтральный 3 20" xfId="25555"/>
    <cellStyle name="Нейтральный 3 20 2" xfId="25556"/>
    <cellStyle name="Нейтральный 3 21" xfId="25557"/>
    <cellStyle name="Нейтральный 3 21 2" xfId="25558"/>
    <cellStyle name="Нейтральный 3 22" xfId="25559"/>
    <cellStyle name="Нейтральный 3 22 2" xfId="25560"/>
    <cellStyle name="Нейтральный 3 23" xfId="25561"/>
    <cellStyle name="Нейтральный 3 23 2" xfId="25562"/>
    <cellStyle name="Нейтральный 3 24" xfId="25563"/>
    <cellStyle name="Нейтральный 3 25" xfId="25564"/>
    <cellStyle name="Нейтральный 3 3" xfId="25565"/>
    <cellStyle name="Нейтральный 3 3 2" xfId="25566"/>
    <cellStyle name="Нейтральный 3 4" xfId="25567"/>
    <cellStyle name="Нейтральный 3 4 2" xfId="25568"/>
    <cellStyle name="Нейтральный 3 5" xfId="25569"/>
    <cellStyle name="Нейтральный 3 5 2" xfId="25570"/>
    <cellStyle name="Нейтральный 3 6" xfId="25571"/>
    <cellStyle name="Нейтральный 3 6 2" xfId="25572"/>
    <cellStyle name="Нейтральный 3 7" xfId="25573"/>
    <cellStyle name="Нейтральный 3 7 2" xfId="25574"/>
    <cellStyle name="Нейтральный 3 8" xfId="25575"/>
    <cellStyle name="Нейтральный 3 8 2" xfId="25576"/>
    <cellStyle name="Нейтральный 3 9" xfId="25577"/>
    <cellStyle name="Нейтральный 3 9 2" xfId="25578"/>
    <cellStyle name="Нейтральный 4" xfId="25579"/>
    <cellStyle name="Нейтральный 4 2" xfId="25580"/>
    <cellStyle name="Нейтральный 5" xfId="25581"/>
    <cellStyle name="Нейтральный 5 2" xfId="25582"/>
    <cellStyle name="Нейтральный 6" xfId="25583"/>
    <cellStyle name="Нейтральный 6 2" xfId="25584"/>
    <cellStyle name="Нейтральный 7" xfId="25585"/>
    <cellStyle name="Обычный" xfId="0" builtinId="0"/>
    <cellStyle name="Обычный 10" xfId="25586"/>
    <cellStyle name="Обычный 10 2" xfId="25587"/>
    <cellStyle name="Обычный 10 2 2" xfId="25588"/>
    <cellStyle name="Обычный 10 2 2 2" xfId="25589"/>
    <cellStyle name="Обычный 10 2 2 2 2" xfId="25590"/>
    <cellStyle name="Обычный 10 2 2 3" xfId="25591"/>
    <cellStyle name="Обычный 10 2 2 6" xfId="25592"/>
    <cellStyle name="Обычный 10 2 3" xfId="25593"/>
    <cellStyle name="Обычный 10 2 3 2" xfId="25594"/>
    <cellStyle name="Обычный 10 2 4" xfId="25595"/>
    <cellStyle name="Обычный 10 2 4 2" xfId="25596"/>
    <cellStyle name="Обычный 10 2 5" xfId="25597"/>
    <cellStyle name="Обычный 10 2 6" xfId="25598"/>
    <cellStyle name="Обычный 10 3" xfId="25599"/>
    <cellStyle name="Обычный 10 3 2" xfId="25600"/>
    <cellStyle name="Обычный 10 3 3" xfId="25601"/>
    <cellStyle name="Обычный 10 4" xfId="25602"/>
    <cellStyle name="Обычный 10 4 2" xfId="25603"/>
    <cellStyle name="Обычный 10 5" xfId="25604"/>
    <cellStyle name="Обычный 10 6" xfId="25605"/>
    <cellStyle name="Обычный 10_Корректировка 2 квартал ДПН ОМТС Июнь (02 06 09)" xfId="25606"/>
    <cellStyle name="Обычный 100" xfId="25607"/>
    <cellStyle name="Обычный 100 2" xfId="25608"/>
    <cellStyle name="Обычный 100 2 2" xfId="25609"/>
    <cellStyle name="Обычный 100 2 2 2" xfId="25610"/>
    <cellStyle name="Обычный 100 2 2 2 2" xfId="25611"/>
    <cellStyle name="Обычный 100 2 2 3" xfId="25612"/>
    <cellStyle name="Обычный 100 2 3" xfId="25613"/>
    <cellStyle name="Обычный 100 2 3 2" xfId="25614"/>
    <cellStyle name="Обычный 100 2 4" xfId="25615"/>
    <cellStyle name="Обычный 100 3" xfId="25616"/>
    <cellStyle name="Обычный 100 3 2" xfId="25617"/>
    <cellStyle name="Обычный 100 3 2 2" xfId="25618"/>
    <cellStyle name="Обычный 100 3 2 2 2" xfId="25619"/>
    <cellStyle name="Обычный 100 3 2 3" xfId="25620"/>
    <cellStyle name="Обычный 100 3 3" xfId="25621"/>
    <cellStyle name="Обычный 100 3 3 2" xfId="25622"/>
    <cellStyle name="Обычный 100 3 4" xfId="25623"/>
    <cellStyle name="Обычный 100 4" xfId="25624"/>
    <cellStyle name="Обычный 100 4 2" xfId="25625"/>
    <cellStyle name="Обычный 100 4 2 2" xfId="25626"/>
    <cellStyle name="Обычный 100 4 2 2 2" xfId="25627"/>
    <cellStyle name="Обычный 100 4 2 3" xfId="25628"/>
    <cellStyle name="Обычный 100 4 3" xfId="25629"/>
    <cellStyle name="Обычный 100 4 3 2" xfId="25630"/>
    <cellStyle name="Обычный 100 4 4" xfId="25631"/>
    <cellStyle name="Обычный 100 5" xfId="25632"/>
    <cellStyle name="Обычный 100 5 2" xfId="25633"/>
    <cellStyle name="Обычный 100 5 2 2" xfId="25634"/>
    <cellStyle name="Обычный 100 5 3" xfId="25635"/>
    <cellStyle name="Обычный 100 6" xfId="25636"/>
    <cellStyle name="Обычный 100 6 2" xfId="25637"/>
    <cellStyle name="Обычный 100 7" xfId="25638"/>
    <cellStyle name="Обычный 100 7 2" xfId="25639"/>
    <cellStyle name="Обычный 100 8" xfId="25640"/>
    <cellStyle name="Обычный 101" xfId="25641"/>
    <cellStyle name="Обычный 101 2" xfId="25642"/>
    <cellStyle name="Обычный 101 2 2" xfId="25643"/>
    <cellStyle name="Обычный 101 2 2 2" xfId="25644"/>
    <cellStyle name="Обычный 101 2 2 2 2" xfId="25645"/>
    <cellStyle name="Обычный 101 2 2 3" xfId="25646"/>
    <cellStyle name="Обычный 101 2 3" xfId="25647"/>
    <cellStyle name="Обычный 101 2 3 2" xfId="25648"/>
    <cellStyle name="Обычный 101 2 4" xfId="25649"/>
    <cellStyle name="Обычный 101 3" xfId="25650"/>
    <cellStyle name="Обычный 101 3 2" xfId="25651"/>
    <cellStyle name="Обычный 101 3 2 2" xfId="25652"/>
    <cellStyle name="Обычный 101 3 2 2 2" xfId="25653"/>
    <cellStyle name="Обычный 101 3 2 3" xfId="25654"/>
    <cellStyle name="Обычный 101 3 3" xfId="25655"/>
    <cellStyle name="Обычный 101 3 3 2" xfId="25656"/>
    <cellStyle name="Обычный 101 3 4" xfId="25657"/>
    <cellStyle name="Обычный 101 4" xfId="25658"/>
    <cellStyle name="Обычный 101 4 2" xfId="25659"/>
    <cellStyle name="Обычный 101 4 2 2" xfId="25660"/>
    <cellStyle name="Обычный 101 4 2 2 2" xfId="25661"/>
    <cellStyle name="Обычный 101 4 2 3" xfId="25662"/>
    <cellStyle name="Обычный 101 4 3" xfId="25663"/>
    <cellStyle name="Обычный 101 4 3 2" xfId="25664"/>
    <cellStyle name="Обычный 101 4 4" xfId="25665"/>
    <cellStyle name="Обычный 101 5" xfId="25666"/>
    <cellStyle name="Обычный 101 5 2" xfId="25667"/>
    <cellStyle name="Обычный 101 5 2 2" xfId="25668"/>
    <cellStyle name="Обычный 101 5 3" xfId="25669"/>
    <cellStyle name="Обычный 101 6" xfId="25670"/>
    <cellStyle name="Обычный 101 6 2" xfId="25671"/>
    <cellStyle name="Обычный 101 7" xfId="25672"/>
    <cellStyle name="Обычный 101 7 2" xfId="25673"/>
    <cellStyle name="Обычный 101 8" xfId="25674"/>
    <cellStyle name="Обычный 102" xfId="25675"/>
    <cellStyle name="Обычный 102 2" xfId="25676"/>
    <cellStyle name="Обычный 102 2 2" xfId="25677"/>
    <cellStyle name="Обычный 102 2 2 2" xfId="25678"/>
    <cellStyle name="Обычный 102 2 2 2 2" xfId="25679"/>
    <cellStyle name="Обычный 102 2 2 3" xfId="25680"/>
    <cellStyle name="Обычный 102 2 3" xfId="25681"/>
    <cellStyle name="Обычный 102 2 3 2" xfId="25682"/>
    <cellStyle name="Обычный 102 2 4" xfId="25683"/>
    <cellStyle name="Обычный 102 3" xfId="25684"/>
    <cellStyle name="Обычный 102 3 2" xfId="25685"/>
    <cellStyle name="Обычный 102 3 2 2" xfId="25686"/>
    <cellStyle name="Обычный 102 3 2 2 2" xfId="25687"/>
    <cellStyle name="Обычный 102 3 2 3" xfId="25688"/>
    <cellStyle name="Обычный 102 3 3" xfId="25689"/>
    <cellStyle name="Обычный 102 3 3 2" xfId="25690"/>
    <cellStyle name="Обычный 102 3 4" xfId="25691"/>
    <cellStyle name="Обычный 102 4" xfId="25692"/>
    <cellStyle name="Обычный 102 4 2" xfId="25693"/>
    <cellStyle name="Обычный 102 4 2 2" xfId="25694"/>
    <cellStyle name="Обычный 102 4 2 2 2" xfId="25695"/>
    <cellStyle name="Обычный 102 4 2 3" xfId="25696"/>
    <cellStyle name="Обычный 102 4 3" xfId="25697"/>
    <cellStyle name="Обычный 102 4 3 2" xfId="25698"/>
    <cellStyle name="Обычный 102 4 4" xfId="25699"/>
    <cellStyle name="Обычный 102 5" xfId="25700"/>
    <cellStyle name="Обычный 102 5 2" xfId="25701"/>
    <cellStyle name="Обычный 102 5 2 2" xfId="25702"/>
    <cellStyle name="Обычный 102 5 3" xfId="25703"/>
    <cellStyle name="Обычный 102 6" xfId="25704"/>
    <cellStyle name="Обычный 102 6 2" xfId="25705"/>
    <cellStyle name="Обычный 102 7" xfId="25706"/>
    <cellStyle name="Обычный 102 7 2" xfId="25707"/>
    <cellStyle name="Обычный 102 8" xfId="25708"/>
    <cellStyle name="Обычный 103" xfId="25709"/>
    <cellStyle name="Обычный 103 2" xfId="25710"/>
    <cellStyle name="Обычный 103 2 2" xfId="25711"/>
    <cellStyle name="Обычный 103 2 2 2" xfId="25712"/>
    <cellStyle name="Обычный 103 2 2 2 2" xfId="25713"/>
    <cellStyle name="Обычный 103 2 2 3" xfId="25714"/>
    <cellStyle name="Обычный 103 2 3" xfId="25715"/>
    <cellStyle name="Обычный 103 2 3 2" xfId="25716"/>
    <cellStyle name="Обычный 103 2 4" xfId="25717"/>
    <cellStyle name="Обычный 103 3" xfId="25718"/>
    <cellStyle name="Обычный 103 3 2" xfId="25719"/>
    <cellStyle name="Обычный 103 3 2 2" xfId="25720"/>
    <cellStyle name="Обычный 103 3 2 2 2" xfId="25721"/>
    <cellStyle name="Обычный 103 3 2 3" xfId="25722"/>
    <cellStyle name="Обычный 103 3 3" xfId="25723"/>
    <cellStyle name="Обычный 103 3 3 2" xfId="25724"/>
    <cellStyle name="Обычный 103 3 4" xfId="25725"/>
    <cellStyle name="Обычный 103 4" xfId="25726"/>
    <cellStyle name="Обычный 103 4 2" xfId="25727"/>
    <cellStyle name="Обычный 103 4 2 2" xfId="25728"/>
    <cellStyle name="Обычный 103 4 2 2 2" xfId="25729"/>
    <cellStyle name="Обычный 103 4 2 3" xfId="25730"/>
    <cellStyle name="Обычный 103 4 3" xfId="25731"/>
    <cellStyle name="Обычный 103 4 3 2" xfId="25732"/>
    <cellStyle name="Обычный 103 4 4" xfId="25733"/>
    <cellStyle name="Обычный 103 5" xfId="25734"/>
    <cellStyle name="Обычный 103 5 2" xfId="25735"/>
    <cellStyle name="Обычный 103 5 2 2" xfId="25736"/>
    <cellStyle name="Обычный 103 5 3" xfId="25737"/>
    <cellStyle name="Обычный 103 6" xfId="25738"/>
    <cellStyle name="Обычный 103 6 2" xfId="25739"/>
    <cellStyle name="Обычный 103 7" xfId="25740"/>
    <cellStyle name="Обычный 103 7 2" xfId="25741"/>
    <cellStyle name="Обычный 103 8" xfId="25742"/>
    <cellStyle name="Обычный 104" xfId="25743"/>
    <cellStyle name="Обычный 104 2" xfId="25744"/>
    <cellStyle name="Обычный 104 2 2" xfId="25745"/>
    <cellStyle name="Обычный 104 2 2 2" xfId="25746"/>
    <cellStyle name="Обычный 104 2 2 2 2" xfId="25747"/>
    <cellStyle name="Обычный 104 2 2 3" xfId="25748"/>
    <cellStyle name="Обычный 104 2 3" xfId="25749"/>
    <cellStyle name="Обычный 104 2 3 2" xfId="25750"/>
    <cellStyle name="Обычный 104 2 4" xfId="25751"/>
    <cellStyle name="Обычный 104 3" xfId="25752"/>
    <cellStyle name="Обычный 104 3 2" xfId="25753"/>
    <cellStyle name="Обычный 104 3 2 2" xfId="25754"/>
    <cellStyle name="Обычный 104 3 2 2 2" xfId="25755"/>
    <cellStyle name="Обычный 104 3 2 3" xfId="25756"/>
    <cellStyle name="Обычный 104 3 3" xfId="25757"/>
    <cellStyle name="Обычный 104 3 3 2" xfId="25758"/>
    <cellStyle name="Обычный 104 3 4" xfId="25759"/>
    <cellStyle name="Обычный 104 4" xfId="25760"/>
    <cellStyle name="Обычный 104 4 2" xfId="25761"/>
    <cellStyle name="Обычный 104 4 2 2" xfId="25762"/>
    <cellStyle name="Обычный 104 4 2 2 2" xfId="25763"/>
    <cellStyle name="Обычный 104 4 2 3" xfId="25764"/>
    <cellStyle name="Обычный 104 4 3" xfId="25765"/>
    <cellStyle name="Обычный 104 4 3 2" xfId="25766"/>
    <cellStyle name="Обычный 104 4 4" xfId="25767"/>
    <cellStyle name="Обычный 104 5" xfId="25768"/>
    <cellStyle name="Обычный 104 5 2" xfId="25769"/>
    <cellStyle name="Обычный 104 5 2 2" xfId="25770"/>
    <cellStyle name="Обычный 104 5 3" xfId="25771"/>
    <cellStyle name="Обычный 104 6" xfId="25772"/>
    <cellStyle name="Обычный 104 6 2" xfId="25773"/>
    <cellStyle name="Обычный 104 7" xfId="25774"/>
    <cellStyle name="Обычный 104 7 2" xfId="25775"/>
    <cellStyle name="Обычный 104 8" xfId="25776"/>
    <cellStyle name="Обычный 105" xfId="25777"/>
    <cellStyle name="Обычный 105 2" xfId="25778"/>
    <cellStyle name="Обычный 105 2 2" xfId="25779"/>
    <cellStyle name="Обычный 105 2 2 2" xfId="25780"/>
    <cellStyle name="Обычный 105 2 2 2 2" xfId="25781"/>
    <cellStyle name="Обычный 105 2 2 3" xfId="25782"/>
    <cellStyle name="Обычный 105 2 3" xfId="25783"/>
    <cellStyle name="Обычный 105 2 3 2" xfId="25784"/>
    <cellStyle name="Обычный 105 2 4" xfId="25785"/>
    <cellStyle name="Обычный 105 3" xfId="25786"/>
    <cellStyle name="Обычный 105 3 2" xfId="25787"/>
    <cellStyle name="Обычный 105 3 2 2" xfId="25788"/>
    <cellStyle name="Обычный 105 3 2 2 2" xfId="25789"/>
    <cellStyle name="Обычный 105 3 2 3" xfId="25790"/>
    <cellStyle name="Обычный 105 3 3" xfId="25791"/>
    <cellStyle name="Обычный 105 3 3 2" xfId="25792"/>
    <cellStyle name="Обычный 105 3 4" xfId="25793"/>
    <cellStyle name="Обычный 105 4" xfId="25794"/>
    <cellStyle name="Обычный 105 4 2" xfId="25795"/>
    <cellStyle name="Обычный 105 4 2 2" xfId="25796"/>
    <cellStyle name="Обычный 105 4 2 2 2" xfId="25797"/>
    <cellStyle name="Обычный 105 4 2 3" xfId="25798"/>
    <cellStyle name="Обычный 105 4 3" xfId="25799"/>
    <cellStyle name="Обычный 105 4 3 2" xfId="25800"/>
    <cellStyle name="Обычный 105 4 4" xfId="25801"/>
    <cellStyle name="Обычный 105 5" xfId="25802"/>
    <cellStyle name="Обычный 105 5 2" xfId="25803"/>
    <cellStyle name="Обычный 105 5 2 2" xfId="25804"/>
    <cellStyle name="Обычный 105 5 3" xfId="25805"/>
    <cellStyle name="Обычный 105 6" xfId="25806"/>
    <cellStyle name="Обычный 105 6 2" xfId="25807"/>
    <cellStyle name="Обычный 105 7" xfId="25808"/>
    <cellStyle name="Обычный 105 7 2" xfId="25809"/>
    <cellStyle name="Обычный 105 8" xfId="25810"/>
    <cellStyle name="Обычный 106" xfId="25811"/>
    <cellStyle name="Обычный 106 2" xfId="25812"/>
    <cellStyle name="Обычный 106 2 2" xfId="25813"/>
    <cellStyle name="Обычный 106 2 2 2" xfId="25814"/>
    <cellStyle name="Обычный 106 2 2 2 2" xfId="25815"/>
    <cellStyle name="Обычный 106 2 2 3" xfId="25816"/>
    <cellStyle name="Обычный 106 2 3" xfId="25817"/>
    <cellStyle name="Обычный 106 2 3 2" xfId="25818"/>
    <cellStyle name="Обычный 106 2 4" xfId="25819"/>
    <cellStyle name="Обычный 106 3" xfId="25820"/>
    <cellStyle name="Обычный 106 3 2" xfId="25821"/>
    <cellStyle name="Обычный 106 3 2 2" xfId="25822"/>
    <cellStyle name="Обычный 106 3 2 2 2" xfId="25823"/>
    <cellStyle name="Обычный 106 3 2 3" xfId="25824"/>
    <cellStyle name="Обычный 106 3 3" xfId="25825"/>
    <cellStyle name="Обычный 106 3 3 2" xfId="25826"/>
    <cellStyle name="Обычный 106 3 4" xfId="25827"/>
    <cellStyle name="Обычный 106 4" xfId="25828"/>
    <cellStyle name="Обычный 106 4 2" xfId="25829"/>
    <cellStyle name="Обычный 106 4 2 2" xfId="25830"/>
    <cellStyle name="Обычный 106 4 2 2 2" xfId="25831"/>
    <cellStyle name="Обычный 106 4 2 3" xfId="25832"/>
    <cellStyle name="Обычный 106 4 3" xfId="25833"/>
    <cellStyle name="Обычный 106 4 3 2" xfId="25834"/>
    <cellStyle name="Обычный 106 4 4" xfId="25835"/>
    <cellStyle name="Обычный 106 5" xfId="25836"/>
    <cellStyle name="Обычный 106 5 2" xfId="25837"/>
    <cellStyle name="Обычный 106 5 2 2" xfId="25838"/>
    <cellStyle name="Обычный 106 5 3" xfId="25839"/>
    <cellStyle name="Обычный 106 6" xfId="25840"/>
    <cellStyle name="Обычный 106 6 2" xfId="25841"/>
    <cellStyle name="Обычный 106 7" xfId="25842"/>
    <cellStyle name="Обычный 106 7 2" xfId="25843"/>
    <cellStyle name="Обычный 106 8" xfId="25844"/>
    <cellStyle name="Обычный 107" xfId="25845"/>
    <cellStyle name="Обычный 107 2" xfId="25846"/>
    <cellStyle name="Обычный 107 2 2" xfId="25847"/>
    <cellStyle name="Обычный 107 2 2 2" xfId="25848"/>
    <cellStyle name="Обычный 107 2 2 2 2" xfId="25849"/>
    <cellStyle name="Обычный 107 2 2 3" xfId="25850"/>
    <cellStyle name="Обычный 107 2 3" xfId="25851"/>
    <cellStyle name="Обычный 107 2 3 2" xfId="25852"/>
    <cellStyle name="Обычный 107 2 4" xfId="25853"/>
    <cellStyle name="Обычный 107 3" xfId="25854"/>
    <cellStyle name="Обычный 107 3 2" xfId="25855"/>
    <cellStyle name="Обычный 107 3 2 2" xfId="25856"/>
    <cellStyle name="Обычный 107 3 2 2 2" xfId="25857"/>
    <cellStyle name="Обычный 107 3 2 3" xfId="25858"/>
    <cellStyle name="Обычный 107 3 3" xfId="25859"/>
    <cellStyle name="Обычный 107 3 3 2" xfId="25860"/>
    <cellStyle name="Обычный 107 3 4" xfId="25861"/>
    <cellStyle name="Обычный 107 4" xfId="25862"/>
    <cellStyle name="Обычный 107 4 2" xfId="25863"/>
    <cellStyle name="Обычный 107 4 2 2" xfId="25864"/>
    <cellStyle name="Обычный 107 4 2 2 2" xfId="25865"/>
    <cellStyle name="Обычный 107 4 2 3" xfId="25866"/>
    <cellStyle name="Обычный 107 4 3" xfId="25867"/>
    <cellStyle name="Обычный 107 4 3 2" xfId="25868"/>
    <cellStyle name="Обычный 107 4 4" xfId="25869"/>
    <cellStyle name="Обычный 107 5" xfId="25870"/>
    <cellStyle name="Обычный 107 5 2" xfId="25871"/>
    <cellStyle name="Обычный 107 5 2 2" xfId="25872"/>
    <cellStyle name="Обычный 107 5 3" xfId="25873"/>
    <cellStyle name="Обычный 107 6" xfId="25874"/>
    <cellStyle name="Обычный 107 6 2" xfId="25875"/>
    <cellStyle name="Обычный 107 7" xfId="25876"/>
    <cellStyle name="Обычный 107 7 2" xfId="25877"/>
    <cellStyle name="Обычный 107 8" xfId="25878"/>
    <cellStyle name="Обычный 108" xfId="25879"/>
    <cellStyle name="Обычный 108 2" xfId="25880"/>
    <cellStyle name="Обычный 108 2 2" xfId="25881"/>
    <cellStyle name="Обычный 108 2 2 2" xfId="25882"/>
    <cellStyle name="Обычный 108 2 2 2 2" xfId="25883"/>
    <cellStyle name="Обычный 108 2 2 3" xfId="25884"/>
    <cellStyle name="Обычный 108 2 3" xfId="25885"/>
    <cellStyle name="Обычный 108 2 3 2" xfId="25886"/>
    <cellStyle name="Обычный 108 2 4" xfId="25887"/>
    <cellStyle name="Обычный 108 3" xfId="25888"/>
    <cellStyle name="Обычный 108 3 2" xfId="25889"/>
    <cellStyle name="Обычный 108 3 2 2" xfId="25890"/>
    <cellStyle name="Обычный 108 3 2 2 2" xfId="25891"/>
    <cellStyle name="Обычный 108 3 2 3" xfId="25892"/>
    <cellStyle name="Обычный 108 3 3" xfId="25893"/>
    <cellStyle name="Обычный 108 3 3 2" xfId="25894"/>
    <cellStyle name="Обычный 108 3 4" xfId="25895"/>
    <cellStyle name="Обычный 108 4" xfId="25896"/>
    <cellStyle name="Обычный 108 4 2" xfId="25897"/>
    <cellStyle name="Обычный 108 4 2 2" xfId="25898"/>
    <cellStyle name="Обычный 108 4 2 2 2" xfId="25899"/>
    <cellStyle name="Обычный 108 4 2 3" xfId="25900"/>
    <cellStyle name="Обычный 108 4 3" xfId="25901"/>
    <cellStyle name="Обычный 108 4 3 2" xfId="25902"/>
    <cellStyle name="Обычный 108 4 4" xfId="25903"/>
    <cellStyle name="Обычный 108 5" xfId="25904"/>
    <cellStyle name="Обычный 108 5 2" xfId="25905"/>
    <cellStyle name="Обычный 108 5 2 2" xfId="25906"/>
    <cellStyle name="Обычный 108 5 3" xfId="25907"/>
    <cellStyle name="Обычный 108 6" xfId="25908"/>
    <cellStyle name="Обычный 108 6 2" xfId="25909"/>
    <cellStyle name="Обычный 108 7" xfId="25910"/>
    <cellStyle name="Обычный 108 7 2" xfId="25911"/>
    <cellStyle name="Обычный 108 8" xfId="25912"/>
    <cellStyle name="Обычный 109" xfId="25913"/>
    <cellStyle name="Обычный 109 2" xfId="25914"/>
    <cellStyle name="Обычный 109 2 2" xfId="25915"/>
    <cellStyle name="Обычный 109 2 2 2" xfId="25916"/>
    <cellStyle name="Обычный 109 2 2 2 2" xfId="25917"/>
    <cellStyle name="Обычный 109 2 2 3" xfId="25918"/>
    <cellStyle name="Обычный 109 2 3" xfId="25919"/>
    <cellStyle name="Обычный 109 2 3 2" xfId="25920"/>
    <cellStyle name="Обычный 109 2 4" xfId="25921"/>
    <cellStyle name="Обычный 109 3" xfId="25922"/>
    <cellStyle name="Обычный 109 3 2" xfId="25923"/>
    <cellStyle name="Обычный 109 3 2 2" xfId="25924"/>
    <cellStyle name="Обычный 109 3 2 2 2" xfId="25925"/>
    <cellStyle name="Обычный 109 3 2 3" xfId="25926"/>
    <cellStyle name="Обычный 109 3 3" xfId="25927"/>
    <cellStyle name="Обычный 109 3 3 2" xfId="25928"/>
    <cellStyle name="Обычный 109 3 4" xfId="25929"/>
    <cellStyle name="Обычный 109 4" xfId="25930"/>
    <cellStyle name="Обычный 109 4 2" xfId="25931"/>
    <cellStyle name="Обычный 109 4 2 2" xfId="25932"/>
    <cellStyle name="Обычный 109 4 2 2 2" xfId="25933"/>
    <cellStyle name="Обычный 109 4 2 3" xfId="25934"/>
    <cellStyle name="Обычный 109 4 3" xfId="25935"/>
    <cellStyle name="Обычный 109 4 3 2" xfId="25936"/>
    <cellStyle name="Обычный 109 4 4" xfId="25937"/>
    <cellStyle name="Обычный 109 5" xfId="25938"/>
    <cellStyle name="Обычный 109 5 2" xfId="25939"/>
    <cellStyle name="Обычный 109 5 2 2" xfId="25940"/>
    <cellStyle name="Обычный 109 5 3" xfId="25941"/>
    <cellStyle name="Обычный 109 6" xfId="25942"/>
    <cellStyle name="Обычный 109 6 2" xfId="25943"/>
    <cellStyle name="Обычный 109 7" xfId="25944"/>
    <cellStyle name="Обычный 109 7 2" xfId="25945"/>
    <cellStyle name="Обычный 109 8" xfId="25946"/>
    <cellStyle name="Обычный 11" xfId="25947"/>
    <cellStyle name="Обычный 11 2" xfId="25948"/>
    <cellStyle name="Обычный 11 2 2" xfId="25949"/>
    <cellStyle name="Обычный 11 2 3" xfId="25950"/>
    <cellStyle name="Обычный 11 3" xfId="25951"/>
    <cellStyle name="Обычный 11 3 2" xfId="25952"/>
    <cellStyle name="Обычный 11 4" xfId="25953"/>
    <cellStyle name="Обычный 11 5" xfId="25954"/>
    <cellStyle name="Обычный 11 6" xfId="25955"/>
    <cellStyle name="Обычный 110" xfId="25956"/>
    <cellStyle name="Обычный 110 2" xfId="25957"/>
    <cellStyle name="Обычный 110 2 2" xfId="25958"/>
    <cellStyle name="Обычный 110 2 2 2" xfId="25959"/>
    <cellStyle name="Обычный 110 2 2 2 2" xfId="25960"/>
    <cellStyle name="Обычный 110 2 2 3" xfId="25961"/>
    <cellStyle name="Обычный 110 2 3" xfId="25962"/>
    <cellStyle name="Обычный 110 2 3 2" xfId="25963"/>
    <cellStyle name="Обычный 110 2 4" xfId="25964"/>
    <cellStyle name="Обычный 110 3" xfId="25965"/>
    <cellStyle name="Обычный 110 3 2" xfId="25966"/>
    <cellStyle name="Обычный 110 3 2 2" xfId="25967"/>
    <cellStyle name="Обычный 110 3 2 2 2" xfId="25968"/>
    <cellStyle name="Обычный 110 3 2 3" xfId="25969"/>
    <cellStyle name="Обычный 110 3 3" xfId="25970"/>
    <cellStyle name="Обычный 110 3 3 2" xfId="25971"/>
    <cellStyle name="Обычный 110 3 4" xfId="25972"/>
    <cellStyle name="Обычный 110 4" xfId="25973"/>
    <cellStyle name="Обычный 110 4 2" xfId="25974"/>
    <cellStyle name="Обычный 110 4 2 2" xfId="25975"/>
    <cellStyle name="Обычный 110 4 2 2 2" xfId="25976"/>
    <cellStyle name="Обычный 110 4 2 3" xfId="25977"/>
    <cellStyle name="Обычный 110 4 3" xfId="25978"/>
    <cellStyle name="Обычный 110 4 3 2" xfId="25979"/>
    <cellStyle name="Обычный 110 4 4" xfId="25980"/>
    <cellStyle name="Обычный 110 5" xfId="25981"/>
    <cellStyle name="Обычный 110 5 2" xfId="25982"/>
    <cellStyle name="Обычный 110 5 2 2" xfId="25983"/>
    <cellStyle name="Обычный 110 5 3" xfId="25984"/>
    <cellStyle name="Обычный 110 6" xfId="25985"/>
    <cellStyle name="Обычный 110 6 2" xfId="25986"/>
    <cellStyle name="Обычный 110 7" xfId="25987"/>
    <cellStyle name="Обычный 110 7 2" xfId="25988"/>
    <cellStyle name="Обычный 110 8" xfId="25989"/>
    <cellStyle name="Обычный 111" xfId="25990"/>
    <cellStyle name="Обычный 111 2" xfId="25991"/>
    <cellStyle name="Обычный 111 2 2" xfId="25992"/>
    <cellStyle name="Обычный 111 2 2 2" xfId="25993"/>
    <cellStyle name="Обычный 111 2 2 2 2" xfId="25994"/>
    <cellStyle name="Обычный 111 2 2 3" xfId="25995"/>
    <cellStyle name="Обычный 111 2 3" xfId="25996"/>
    <cellStyle name="Обычный 111 2 3 2" xfId="25997"/>
    <cellStyle name="Обычный 111 2 4" xfId="25998"/>
    <cellStyle name="Обычный 111 3" xfId="25999"/>
    <cellStyle name="Обычный 111 3 2" xfId="26000"/>
    <cellStyle name="Обычный 111 3 2 2" xfId="26001"/>
    <cellStyle name="Обычный 111 3 2 2 2" xfId="26002"/>
    <cellStyle name="Обычный 111 3 2 3" xfId="26003"/>
    <cellStyle name="Обычный 111 3 3" xfId="26004"/>
    <cellStyle name="Обычный 111 3 3 2" xfId="26005"/>
    <cellStyle name="Обычный 111 3 4" xfId="26006"/>
    <cellStyle name="Обычный 111 4" xfId="26007"/>
    <cellStyle name="Обычный 111 4 2" xfId="26008"/>
    <cellStyle name="Обычный 111 4 2 2" xfId="26009"/>
    <cellStyle name="Обычный 111 4 2 2 2" xfId="26010"/>
    <cellStyle name="Обычный 111 4 2 3" xfId="26011"/>
    <cellStyle name="Обычный 111 4 3" xfId="26012"/>
    <cellStyle name="Обычный 111 4 3 2" xfId="26013"/>
    <cellStyle name="Обычный 111 4 4" xfId="26014"/>
    <cellStyle name="Обычный 111 5" xfId="26015"/>
    <cellStyle name="Обычный 111 5 2" xfId="26016"/>
    <cellStyle name="Обычный 111 5 2 2" xfId="26017"/>
    <cellStyle name="Обычный 111 5 3" xfId="26018"/>
    <cellStyle name="Обычный 111 6" xfId="26019"/>
    <cellStyle name="Обычный 111 6 2" xfId="26020"/>
    <cellStyle name="Обычный 111 7" xfId="26021"/>
    <cellStyle name="Обычный 111 7 2" xfId="26022"/>
    <cellStyle name="Обычный 111 8" xfId="26023"/>
    <cellStyle name="Обычный 112" xfId="26024"/>
    <cellStyle name="Обычный 112 2" xfId="26025"/>
    <cellStyle name="Обычный 112 2 2" xfId="26026"/>
    <cellStyle name="Обычный 112 2 2 2" xfId="26027"/>
    <cellStyle name="Обычный 112 2 2 2 2" xfId="26028"/>
    <cellStyle name="Обычный 112 2 2 3" xfId="26029"/>
    <cellStyle name="Обычный 112 2 3" xfId="26030"/>
    <cellStyle name="Обычный 112 2 3 2" xfId="26031"/>
    <cellStyle name="Обычный 112 2 4" xfId="26032"/>
    <cellStyle name="Обычный 112 3" xfId="26033"/>
    <cellStyle name="Обычный 112 3 2" xfId="26034"/>
    <cellStyle name="Обычный 112 3 2 2" xfId="26035"/>
    <cellStyle name="Обычный 112 3 2 2 2" xfId="26036"/>
    <cellStyle name="Обычный 112 3 2 3" xfId="26037"/>
    <cellStyle name="Обычный 112 3 3" xfId="26038"/>
    <cellStyle name="Обычный 112 3 3 2" xfId="26039"/>
    <cellStyle name="Обычный 112 3 4" xfId="26040"/>
    <cellStyle name="Обычный 112 4" xfId="26041"/>
    <cellStyle name="Обычный 112 4 2" xfId="26042"/>
    <cellStyle name="Обычный 112 4 2 2" xfId="26043"/>
    <cellStyle name="Обычный 112 4 2 2 2" xfId="26044"/>
    <cellStyle name="Обычный 112 4 2 3" xfId="26045"/>
    <cellStyle name="Обычный 112 4 3" xfId="26046"/>
    <cellStyle name="Обычный 112 4 3 2" xfId="26047"/>
    <cellStyle name="Обычный 112 4 4" xfId="26048"/>
    <cellStyle name="Обычный 112 5" xfId="26049"/>
    <cellStyle name="Обычный 112 5 2" xfId="26050"/>
    <cellStyle name="Обычный 112 5 2 2" xfId="26051"/>
    <cellStyle name="Обычный 112 5 3" xfId="26052"/>
    <cellStyle name="Обычный 112 6" xfId="26053"/>
    <cellStyle name="Обычный 112 6 2" xfId="26054"/>
    <cellStyle name="Обычный 112 7" xfId="26055"/>
    <cellStyle name="Обычный 112 7 2" xfId="26056"/>
    <cellStyle name="Обычный 112 8" xfId="26057"/>
    <cellStyle name="Обычный 113" xfId="26058"/>
    <cellStyle name="Обычный 113 2" xfId="26059"/>
    <cellStyle name="Обычный 113 2 2" xfId="26060"/>
    <cellStyle name="Обычный 113 2 2 2" xfId="26061"/>
    <cellStyle name="Обычный 113 2 2 2 2" xfId="26062"/>
    <cellStyle name="Обычный 113 2 2 3" xfId="26063"/>
    <cellStyle name="Обычный 113 2 3" xfId="26064"/>
    <cellStyle name="Обычный 113 2 3 2" xfId="26065"/>
    <cellStyle name="Обычный 113 2 4" xfId="26066"/>
    <cellStyle name="Обычный 113 3" xfId="26067"/>
    <cellStyle name="Обычный 113 3 2" xfId="26068"/>
    <cellStyle name="Обычный 113 3 2 2" xfId="26069"/>
    <cellStyle name="Обычный 113 3 2 2 2" xfId="26070"/>
    <cellStyle name="Обычный 113 3 2 3" xfId="26071"/>
    <cellStyle name="Обычный 113 3 3" xfId="26072"/>
    <cellStyle name="Обычный 113 3 3 2" xfId="26073"/>
    <cellStyle name="Обычный 113 3 4" xfId="26074"/>
    <cellStyle name="Обычный 113 4" xfId="26075"/>
    <cellStyle name="Обычный 113 4 2" xfId="26076"/>
    <cellStyle name="Обычный 113 4 2 2" xfId="26077"/>
    <cellStyle name="Обычный 113 4 2 2 2" xfId="26078"/>
    <cellStyle name="Обычный 113 4 2 3" xfId="26079"/>
    <cellStyle name="Обычный 113 4 3" xfId="26080"/>
    <cellStyle name="Обычный 113 4 3 2" xfId="26081"/>
    <cellStyle name="Обычный 113 4 4" xfId="26082"/>
    <cellStyle name="Обычный 113 5" xfId="26083"/>
    <cellStyle name="Обычный 113 5 2" xfId="26084"/>
    <cellStyle name="Обычный 113 5 2 2" xfId="26085"/>
    <cellStyle name="Обычный 113 5 3" xfId="26086"/>
    <cellStyle name="Обычный 113 6" xfId="26087"/>
    <cellStyle name="Обычный 113 6 2" xfId="26088"/>
    <cellStyle name="Обычный 113 7" xfId="26089"/>
    <cellStyle name="Обычный 113 7 2" xfId="26090"/>
    <cellStyle name="Обычный 113 8" xfId="26091"/>
    <cellStyle name="Обычный 114" xfId="26092"/>
    <cellStyle name="Обычный 114 2" xfId="26093"/>
    <cellStyle name="Обычный 114 2 2" xfId="26094"/>
    <cellStyle name="Обычный 114 2 2 2" xfId="26095"/>
    <cellStyle name="Обычный 114 2 2 2 2" xfId="26096"/>
    <cellStyle name="Обычный 114 2 2 3" xfId="26097"/>
    <cellStyle name="Обычный 114 2 3" xfId="26098"/>
    <cellStyle name="Обычный 114 2 3 2" xfId="26099"/>
    <cellStyle name="Обычный 114 2 4" xfId="26100"/>
    <cellStyle name="Обычный 114 3" xfId="26101"/>
    <cellStyle name="Обычный 114 3 2" xfId="26102"/>
    <cellStyle name="Обычный 114 3 2 2" xfId="26103"/>
    <cellStyle name="Обычный 114 3 2 2 2" xfId="26104"/>
    <cellStyle name="Обычный 114 3 2 3" xfId="26105"/>
    <cellStyle name="Обычный 114 3 3" xfId="26106"/>
    <cellStyle name="Обычный 114 3 3 2" xfId="26107"/>
    <cellStyle name="Обычный 114 3 4" xfId="26108"/>
    <cellStyle name="Обычный 114 4" xfId="26109"/>
    <cellStyle name="Обычный 114 4 2" xfId="26110"/>
    <cellStyle name="Обычный 114 4 2 2" xfId="26111"/>
    <cellStyle name="Обычный 114 4 2 2 2" xfId="26112"/>
    <cellStyle name="Обычный 114 4 2 3" xfId="26113"/>
    <cellStyle name="Обычный 114 4 3" xfId="26114"/>
    <cellStyle name="Обычный 114 4 3 2" xfId="26115"/>
    <cellStyle name="Обычный 114 4 4" xfId="26116"/>
    <cellStyle name="Обычный 114 5" xfId="26117"/>
    <cellStyle name="Обычный 114 5 2" xfId="26118"/>
    <cellStyle name="Обычный 114 5 2 2" xfId="26119"/>
    <cellStyle name="Обычный 114 5 3" xfId="26120"/>
    <cellStyle name="Обычный 114 6" xfId="26121"/>
    <cellStyle name="Обычный 114 6 2" xfId="26122"/>
    <cellStyle name="Обычный 114 7" xfId="26123"/>
    <cellStyle name="Обычный 114 7 2" xfId="26124"/>
    <cellStyle name="Обычный 114 8" xfId="26125"/>
    <cellStyle name="Обычный 115" xfId="26126"/>
    <cellStyle name="Обычный 115 2" xfId="26127"/>
    <cellStyle name="Обычный 115 2 2" xfId="26128"/>
    <cellStyle name="Обычный 115 2 2 2" xfId="26129"/>
    <cellStyle name="Обычный 115 2 2 2 2" xfId="26130"/>
    <cellStyle name="Обычный 115 2 2 3" xfId="26131"/>
    <cellStyle name="Обычный 115 2 3" xfId="26132"/>
    <cellStyle name="Обычный 115 2 3 2" xfId="26133"/>
    <cellStyle name="Обычный 115 2 4" xfId="26134"/>
    <cellStyle name="Обычный 115 3" xfId="26135"/>
    <cellStyle name="Обычный 115 3 2" xfId="26136"/>
    <cellStyle name="Обычный 115 3 2 2" xfId="26137"/>
    <cellStyle name="Обычный 115 3 2 2 2" xfId="26138"/>
    <cellStyle name="Обычный 115 3 2 3" xfId="26139"/>
    <cellStyle name="Обычный 115 3 3" xfId="26140"/>
    <cellStyle name="Обычный 115 3 3 2" xfId="26141"/>
    <cellStyle name="Обычный 115 3 4" xfId="26142"/>
    <cellStyle name="Обычный 115 4" xfId="26143"/>
    <cellStyle name="Обычный 115 4 2" xfId="26144"/>
    <cellStyle name="Обычный 115 4 2 2" xfId="26145"/>
    <cellStyle name="Обычный 115 4 2 2 2" xfId="26146"/>
    <cellStyle name="Обычный 115 4 2 3" xfId="26147"/>
    <cellStyle name="Обычный 115 4 3" xfId="26148"/>
    <cellStyle name="Обычный 115 4 3 2" xfId="26149"/>
    <cellStyle name="Обычный 115 4 4" xfId="26150"/>
    <cellStyle name="Обычный 115 5" xfId="26151"/>
    <cellStyle name="Обычный 115 5 2" xfId="26152"/>
    <cellStyle name="Обычный 115 5 2 2" xfId="26153"/>
    <cellStyle name="Обычный 115 5 3" xfId="26154"/>
    <cellStyle name="Обычный 115 6" xfId="26155"/>
    <cellStyle name="Обычный 115 6 2" xfId="26156"/>
    <cellStyle name="Обычный 115 7" xfId="26157"/>
    <cellStyle name="Обычный 115 7 2" xfId="26158"/>
    <cellStyle name="Обычный 115 8" xfId="26159"/>
    <cellStyle name="Обычный 116" xfId="26160"/>
    <cellStyle name="Обычный 116 2" xfId="26161"/>
    <cellStyle name="Обычный 116 2 2" xfId="26162"/>
    <cellStyle name="Обычный 116 2 2 2" xfId="26163"/>
    <cellStyle name="Обычный 116 2 2 2 2" xfId="26164"/>
    <cellStyle name="Обычный 116 2 2 3" xfId="26165"/>
    <cellStyle name="Обычный 116 2 3" xfId="26166"/>
    <cellStyle name="Обычный 116 2 3 2" xfId="26167"/>
    <cellStyle name="Обычный 116 2 4" xfId="26168"/>
    <cellStyle name="Обычный 116 3" xfId="26169"/>
    <cellStyle name="Обычный 116 3 2" xfId="26170"/>
    <cellStyle name="Обычный 116 3 2 2" xfId="26171"/>
    <cellStyle name="Обычный 116 3 2 2 2" xfId="26172"/>
    <cellStyle name="Обычный 116 3 2 3" xfId="26173"/>
    <cellStyle name="Обычный 116 3 3" xfId="26174"/>
    <cellStyle name="Обычный 116 3 3 2" xfId="26175"/>
    <cellStyle name="Обычный 116 3 4" xfId="26176"/>
    <cellStyle name="Обычный 116 4" xfId="26177"/>
    <cellStyle name="Обычный 116 4 2" xfId="26178"/>
    <cellStyle name="Обычный 116 4 2 2" xfId="26179"/>
    <cellStyle name="Обычный 116 4 2 2 2" xfId="26180"/>
    <cellStyle name="Обычный 116 4 2 3" xfId="26181"/>
    <cellStyle name="Обычный 116 4 3" xfId="26182"/>
    <cellStyle name="Обычный 116 4 3 2" xfId="26183"/>
    <cellStyle name="Обычный 116 4 4" xfId="26184"/>
    <cellStyle name="Обычный 116 5" xfId="26185"/>
    <cellStyle name="Обычный 116 5 2" xfId="26186"/>
    <cellStyle name="Обычный 116 5 2 2" xfId="26187"/>
    <cellStyle name="Обычный 116 5 3" xfId="26188"/>
    <cellStyle name="Обычный 116 6" xfId="26189"/>
    <cellStyle name="Обычный 116 6 2" xfId="26190"/>
    <cellStyle name="Обычный 116 7" xfId="26191"/>
    <cellStyle name="Обычный 116 7 2" xfId="26192"/>
    <cellStyle name="Обычный 116 8" xfId="26193"/>
    <cellStyle name="Обычный 117" xfId="26194"/>
    <cellStyle name="Обычный 117 2" xfId="26195"/>
    <cellStyle name="Обычный 117 2 2" xfId="26196"/>
    <cellStyle name="Обычный 117 2 2 2" xfId="26197"/>
    <cellStyle name="Обычный 117 2 2 2 2" xfId="26198"/>
    <cellStyle name="Обычный 117 2 2 3" xfId="26199"/>
    <cellStyle name="Обычный 117 2 3" xfId="26200"/>
    <cellStyle name="Обычный 117 2 3 2" xfId="26201"/>
    <cellStyle name="Обычный 117 2 4" xfId="26202"/>
    <cellStyle name="Обычный 117 3" xfId="26203"/>
    <cellStyle name="Обычный 117 3 2" xfId="26204"/>
    <cellStyle name="Обычный 117 3 2 2" xfId="26205"/>
    <cellStyle name="Обычный 117 3 2 2 2" xfId="26206"/>
    <cellStyle name="Обычный 117 3 2 3" xfId="26207"/>
    <cellStyle name="Обычный 117 3 3" xfId="26208"/>
    <cellStyle name="Обычный 117 3 3 2" xfId="26209"/>
    <cellStyle name="Обычный 117 3 4" xfId="26210"/>
    <cellStyle name="Обычный 117 4" xfId="26211"/>
    <cellStyle name="Обычный 117 4 2" xfId="26212"/>
    <cellStyle name="Обычный 117 4 2 2" xfId="26213"/>
    <cellStyle name="Обычный 117 4 2 2 2" xfId="26214"/>
    <cellStyle name="Обычный 117 4 2 3" xfId="26215"/>
    <cellStyle name="Обычный 117 4 3" xfId="26216"/>
    <cellStyle name="Обычный 117 4 3 2" xfId="26217"/>
    <cellStyle name="Обычный 117 4 4" xfId="26218"/>
    <cellStyle name="Обычный 117 5" xfId="26219"/>
    <cellStyle name="Обычный 117 5 2" xfId="26220"/>
    <cellStyle name="Обычный 117 5 2 2" xfId="26221"/>
    <cellStyle name="Обычный 117 5 3" xfId="26222"/>
    <cellStyle name="Обычный 117 6" xfId="26223"/>
    <cellStyle name="Обычный 117 6 2" xfId="26224"/>
    <cellStyle name="Обычный 117 7" xfId="26225"/>
    <cellStyle name="Обычный 117 7 2" xfId="26226"/>
    <cellStyle name="Обычный 117 8" xfId="26227"/>
    <cellStyle name="Обычный 118" xfId="26228"/>
    <cellStyle name="Обычный 118 2" xfId="26229"/>
    <cellStyle name="Обычный 118 2 2" xfId="26230"/>
    <cellStyle name="Обычный 118 2 2 2" xfId="26231"/>
    <cellStyle name="Обычный 118 2 2 2 2" xfId="26232"/>
    <cellStyle name="Обычный 118 2 2 3" xfId="26233"/>
    <cellStyle name="Обычный 118 2 3" xfId="26234"/>
    <cellStyle name="Обычный 118 2 3 2" xfId="26235"/>
    <cellStyle name="Обычный 118 2 4" xfId="26236"/>
    <cellStyle name="Обычный 118 3" xfId="26237"/>
    <cellStyle name="Обычный 118 3 2" xfId="26238"/>
    <cellStyle name="Обычный 118 3 2 2" xfId="26239"/>
    <cellStyle name="Обычный 118 3 2 2 2" xfId="26240"/>
    <cellStyle name="Обычный 118 3 2 3" xfId="26241"/>
    <cellStyle name="Обычный 118 3 3" xfId="26242"/>
    <cellStyle name="Обычный 118 3 3 2" xfId="26243"/>
    <cellStyle name="Обычный 118 3 4" xfId="26244"/>
    <cellStyle name="Обычный 118 4" xfId="26245"/>
    <cellStyle name="Обычный 118 4 2" xfId="26246"/>
    <cellStyle name="Обычный 118 4 2 2" xfId="26247"/>
    <cellStyle name="Обычный 118 4 2 2 2" xfId="26248"/>
    <cellStyle name="Обычный 118 4 2 3" xfId="26249"/>
    <cellStyle name="Обычный 118 4 3" xfId="26250"/>
    <cellStyle name="Обычный 118 4 3 2" xfId="26251"/>
    <cellStyle name="Обычный 118 4 4" xfId="26252"/>
    <cellStyle name="Обычный 118 5" xfId="26253"/>
    <cellStyle name="Обычный 118 5 2" xfId="26254"/>
    <cellStyle name="Обычный 118 5 2 2" xfId="26255"/>
    <cellStyle name="Обычный 118 5 3" xfId="26256"/>
    <cellStyle name="Обычный 118 6" xfId="26257"/>
    <cellStyle name="Обычный 118 6 2" xfId="26258"/>
    <cellStyle name="Обычный 118 7" xfId="26259"/>
    <cellStyle name="Обычный 118 7 2" xfId="26260"/>
    <cellStyle name="Обычный 118 8" xfId="26261"/>
    <cellStyle name="Обычный 119" xfId="26262"/>
    <cellStyle name="Обычный 119 2" xfId="26263"/>
    <cellStyle name="Обычный 119 2 2" xfId="26264"/>
    <cellStyle name="Обычный 119 2 2 2" xfId="26265"/>
    <cellStyle name="Обычный 119 2 2 2 2" xfId="26266"/>
    <cellStyle name="Обычный 119 2 2 3" xfId="26267"/>
    <cellStyle name="Обычный 119 2 3" xfId="26268"/>
    <cellStyle name="Обычный 119 2 3 2" xfId="26269"/>
    <cellStyle name="Обычный 119 2 4" xfId="26270"/>
    <cellStyle name="Обычный 119 3" xfId="26271"/>
    <cellStyle name="Обычный 119 3 2" xfId="26272"/>
    <cellStyle name="Обычный 119 3 2 2" xfId="26273"/>
    <cellStyle name="Обычный 119 3 2 2 2" xfId="26274"/>
    <cellStyle name="Обычный 119 3 2 3" xfId="26275"/>
    <cellStyle name="Обычный 119 3 3" xfId="26276"/>
    <cellStyle name="Обычный 119 3 3 2" xfId="26277"/>
    <cellStyle name="Обычный 119 3 4" xfId="26278"/>
    <cellStyle name="Обычный 119 4" xfId="26279"/>
    <cellStyle name="Обычный 119 4 2" xfId="26280"/>
    <cellStyle name="Обычный 119 4 2 2" xfId="26281"/>
    <cellStyle name="Обычный 119 4 2 2 2" xfId="26282"/>
    <cellStyle name="Обычный 119 4 2 3" xfId="26283"/>
    <cellStyle name="Обычный 119 4 3" xfId="26284"/>
    <cellStyle name="Обычный 119 4 3 2" xfId="26285"/>
    <cellStyle name="Обычный 119 4 4" xfId="26286"/>
    <cellStyle name="Обычный 119 5" xfId="26287"/>
    <cellStyle name="Обычный 119 5 2" xfId="26288"/>
    <cellStyle name="Обычный 119 5 2 2" xfId="26289"/>
    <cellStyle name="Обычный 119 5 3" xfId="26290"/>
    <cellStyle name="Обычный 119 6" xfId="26291"/>
    <cellStyle name="Обычный 119 6 2" xfId="26292"/>
    <cellStyle name="Обычный 119 7" xfId="26293"/>
    <cellStyle name="Обычный 119 7 2" xfId="26294"/>
    <cellStyle name="Обычный 119 8" xfId="26295"/>
    <cellStyle name="Обычный 12" xfId="26296"/>
    <cellStyle name="Обычный 12 2" xfId="26297"/>
    <cellStyle name="Обычный 12 2 2" xfId="26298"/>
    <cellStyle name="Обычный 12 2 5" xfId="26299"/>
    <cellStyle name="Обычный 12 2 5 2" xfId="26300"/>
    <cellStyle name="Обычный 12 3" xfId="26301"/>
    <cellStyle name="Обычный 12 3 2" xfId="26302"/>
    <cellStyle name="Обычный 12 4" xfId="26303"/>
    <cellStyle name="Обычный 12 5" xfId="26304"/>
    <cellStyle name="Обычный 120" xfId="26305"/>
    <cellStyle name="Обычный 120 2" xfId="26306"/>
    <cellStyle name="Обычный 120 2 2" xfId="26307"/>
    <cellStyle name="Обычный 120 2 2 2" xfId="26308"/>
    <cellStyle name="Обычный 120 2 2 2 2" xfId="26309"/>
    <cellStyle name="Обычный 120 2 2 3" xfId="26310"/>
    <cellStyle name="Обычный 120 2 3" xfId="26311"/>
    <cellStyle name="Обычный 120 2 3 2" xfId="26312"/>
    <cellStyle name="Обычный 120 2 4" xfId="26313"/>
    <cellStyle name="Обычный 120 3" xfId="26314"/>
    <cellStyle name="Обычный 120 3 2" xfId="26315"/>
    <cellStyle name="Обычный 120 3 2 2" xfId="26316"/>
    <cellStyle name="Обычный 120 3 2 2 2" xfId="26317"/>
    <cellStyle name="Обычный 120 3 2 3" xfId="26318"/>
    <cellStyle name="Обычный 120 3 3" xfId="26319"/>
    <cellStyle name="Обычный 120 3 3 2" xfId="26320"/>
    <cellStyle name="Обычный 120 3 4" xfId="26321"/>
    <cellStyle name="Обычный 120 4" xfId="26322"/>
    <cellStyle name="Обычный 120 4 2" xfId="26323"/>
    <cellStyle name="Обычный 120 4 2 2" xfId="26324"/>
    <cellStyle name="Обычный 120 4 2 2 2" xfId="26325"/>
    <cellStyle name="Обычный 120 4 2 3" xfId="26326"/>
    <cellStyle name="Обычный 120 4 3" xfId="26327"/>
    <cellStyle name="Обычный 120 4 3 2" xfId="26328"/>
    <cellStyle name="Обычный 120 4 4" xfId="26329"/>
    <cellStyle name="Обычный 120 5" xfId="26330"/>
    <cellStyle name="Обычный 120 5 2" xfId="26331"/>
    <cellStyle name="Обычный 120 5 2 2" xfId="26332"/>
    <cellStyle name="Обычный 120 5 3" xfId="26333"/>
    <cellStyle name="Обычный 120 6" xfId="26334"/>
    <cellStyle name="Обычный 120 6 2" xfId="26335"/>
    <cellStyle name="Обычный 120 7" xfId="26336"/>
    <cellStyle name="Обычный 120 7 2" xfId="26337"/>
    <cellStyle name="Обычный 120 8" xfId="26338"/>
    <cellStyle name="Обычный 121" xfId="26339"/>
    <cellStyle name="Обычный 121 2" xfId="26340"/>
    <cellStyle name="Обычный 121 2 2" xfId="26341"/>
    <cellStyle name="Обычный 121 2 2 2" xfId="26342"/>
    <cellStyle name="Обычный 121 2 2 2 2" xfId="26343"/>
    <cellStyle name="Обычный 121 2 2 3" xfId="26344"/>
    <cellStyle name="Обычный 121 2 3" xfId="26345"/>
    <cellStyle name="Обычный 121 2 3 2" xfId="26346"/>
    <cellStyle name="Обычный 121 2 4" xfId="26347"/>
    <cellStyle name="Обычный 121 3" xfId="26348"/>
    <cellStyle name="Обычный 121 3 2" xfId="26349"/>
    <cellStyle name="Обычный 121 3 2 2" xfId="26350"/>
    <cellStyle name="Обычный 121 3 2 2 2" xfId="26351"/>
    <cellStyle name="Обычный 121 3 2 3" xfId="26352"/>
    <cellStyle name="Обычный 121 3 3" xfId="26353"/>
    <cellStyle name="Обычный 121 3 3 2" xfId="26354"/>
    <cellStyle name="Обычный 121 3 4" xfId="26355"/>
    <cellStyle name="Обычный 121 4" xfId="26356"/>
    <cellStyle name="Обычный 121 4 2" xfId="26357"/>
    <cellStyle name="Обычный 121 4 2 2" xfId="26358"/>
    <cellStyle name="Обычный 121 4 2 2 2" xfId="26359"/>
    <cellStyle name="Обычный 121 4 2 3" xfId="26360"/>
    <cellStyle name="Обычный 121 4 3" xfId="26361"/>
    <cellStyle name="Обычный 121 4 3 2" xfId="26362"/>
    <cellStyle name="Обычный 121 4 4" xfId="26363"/>
    <cellStyle name="Обычный 121 5" xfId="26364"/>
    <cellStyle name="Обычный 121 5 2" xfId="26365"/>
    <cellStyle name="Обычный 121 5 2 2" xfId="26366"/>
    <cellStyle name="Обычный 121 5 3" xfId="26367"/>
    <cellStyle name="Обычный 121 6" xfId="26368"/>
    <cellStyle name="Обычный 121 6 2" xfId="26369"/>
    <cellStyle name="Обычный 121 7" xfId="26370"/>
    <cellStyle name="Обычный 121 7 2" xfId="26371"/>
    <cellStyle name="Обычный 121 8" xfId="26372"/>
    <cellStyle name="Обычный 122" xfId="26373"/>
    <cellStyle name="Обычный 122 2" xfId="26374"/>
    <cellStyle name="Обычный 122 2 2" xfId="26375"/>
    <cellStyle name="Обычный 122 2 2 2" xfId="26376"/>
    <cellStyle name="Обычный 122 2 2 2 2" xfId="26377"/>
    <cellStyle name="Обычный 122 2 2 3" xfId="26378"/>
    <cellStyle name="Обычный 122 2 3" xfId="26379"/>
    <cellStyle name="Обычный 122 2 3 2" xfId="26380"/>
    <cellStyle name="Обычный 122 2 4" xfId="26381"/>
    <cellStyle name="Обычный 122 3" xfId="26382"/>
    <cellStyle name="Обычный 122 3 2" xfId="26383"/>
    <cellStyle name="Обычный 122 3 2 2" xfId="26384"/>
    <cellStyle name="Обычный 122 3 2 2 2" xfId="26385"/>
    <cellStyle name="Обычный 122 3 2 3" xfId="26386"/>
    <cellStyle name="Обычный 122 3 3" xfId="26387"/>
    <cellStyle name="Обычный 122 3 3 2" xfId="26388"/>
    <cellStyle name="Обычный 122 3 4" xfId="26389"/>
    <cellStyle name="Обычный 122 4" xfId="26390"/>
    <cellStyle name="Обычный 122 4 2" xfId="26391"/>
    <cellStyle name="Обычный 122 4 2 2" xfId="26392"/>
    <cellStyle name="Обычный 122 4 2 2 2" xfId="26393"/>
    <cellStyle name="Обычный 122 4 2 3" xfId="26394"/>
    <cellStyle name="Обычный 122 4 3" xfId="26395"/>
    <cellStyle name="Обычный 122 4 3 2" xfId="26396"/>
    <cellStyle name="Обычный 122 4 4" xfId="26397"/>
    <cellStyle name="Обычный 122 5" xfId="26398"/>
    <cellStyle name="Обычный 122 5 2" xfId="26399"/>
    <cellStyle name="Обычный 122 5 2 2" xfId="26400"/>
    <cellStyle name="Обычный 122 5 3" xfId="26401"/>
    <cellStyle name="Обычный 122 6" xfId="26402"/>
    <cellStyle name="Обычный 122 6 2" xfId="26403"/>
    <cellStyle name="Обычный 122 7" xfId="26404"/>
    <cellStyle name="Обычный 122 7 2" xfId="26405"/>
    <cellStyle name="Обычный 122 8" xfId="26406"/>
    <cellStyle name="Обычный 123" xfId="26407"/>
    <cellStyle name="Обычный 123 2" xfId="26408"/>
    <cellStyle name="Обычный 123 2 2" xfId="26409"/>
    <cellStyle name="Обычный 123 2 2 2" xfId="26410"/>
    <cellStyle name="Обычный 123 2 2 2 2" xfId="26411"/>
    <cellStyle name="Обычный 123 2 2 3" xfId="26412"/>
    <cellStyle name="Обычный 123 2 3" xfId="26413"/>
    <cellStyle name="Обычный 123 2 3 2" xfId="26414"/>
    <cellStyle name="Обычный 123 2 4" xfId="26415"/>
    <cellStyle name="Обычный 123 3" xfId="26416"/>
    <cellStyle name="Обычный 123 3 2" xfId="26417"/>
    <cellStyle name="Обычный 123 3 2 2" xfId="26418"/>
    <cellStyle name="Обычный 123 3 2 2 2" xfId="26419"/>
    <cellStyle name="Обычный 123 3 2 3" xfId="26420"/>
    <cellStyle name="Обычный 123 3 3" xfId="26421"/>
    <cellStyle name="Обычный 123 3 3 2" xfId="26422"/>
    <cellStyle name="Обычный 123 3 4" xfId="26423"/>
    <cellStyle name="Обычный 123 4" xfId="26424"/>
    <cellStyle name="Обычный 123 4 2" xfId="26425"/>
    <cellStyle name="Обычный 123 4 2 2" xfId="26426"/>
    <cellStyle name="Обычный 123 4 2 2 2" xfId="26427"/>
    <cellStyle name="Обычный 123 4 2 3" xfId="26428"/>
    <cellStyle name="Обычный 123 4 3" xfId="26429"/>
    <cellStyle name="Обычный 123 4 3 2" xfId="26430"/>
    <cellStyle name="Обычный 123 4 4" xfId="26431"/>
    <cellStyle name="Обычный 123 5" xfId="26432"/>
    <cellStyle name="Обычный 123 5 2" xfId="26433"/>
    <cellStyle name="Обычный 123 5 2 2" xfId="26434"/>
    <cellStyle name="Обычный 123 5 3" xfId="26435"/>
    <cellStyle name="Обычный 123 6" xfId="26436"/>
    <cellStyle name="Обычный 123 6 2" xfId="26437"/>
    <cellStyle name="Обычный 123 7" xfId="26438"/>
    <cellStyle name="Обычный 123 7 2" xfId="26439"/>
    <cellStyle name="Обычный 123 8" xfId="26440"/>
    <cellStyle name="Обычный 124" xfId="26441"/>
    <cellStyle name="Обычный 124 2" xfId="26442"/>
    <cellStyle name="Обычный 124 2 2" xfId="26443"/>
    <cellStyle name="Обычный 124 2 2 2" xfId="26444"/>
    <cellStyle name="Обычный 124 2 2 2 2" xfId="26445"/>
    <cellStyle name="Обычный 124 2 2 3" xfId="26446"/>
    <cellStyle name="Обычный 124 2 3" xfId="26447"/>
    <cellStyle name="Обычный 124 2 3 2" xfId="26448"/>
    <cellStyle name="Обычный 124 2 4" xfId="26449"/>
    <cellStyle name="Обычный 124 3" xfId="26450"/>
    <cellStyle name="Обычный 124 3 2" xfId="26451"/>
    <cellStyle name="Обычный 124 3 2 2" xfId="26452"/>
    <cellStyle name="Обычный 124 3 2 2 2" xfId="26453"/>
    <cellStyle name="Обычный 124 3 2 3" xfId="26454"/>
    <cellStyle name="Обычный 124 3 3" xfId="26455"/>
    <cellStyle name="Обычный 124 3 3 2" xfId="26456"/>
    <cellStyle name="Обычный 124 3 4" xfId="26457"/>
    <cellStyle name="Обычный 124 4" xfId="26458"/>
    <cellStyle name="Обычный 124 4 2" xfId="26459"/>
    <cellStyle name="Обычный 124 4 2 2" xfId="26460"/>
    <cellStyle name="Обычный 124 4 2 2 2" xfId="26461"/>
    <cellStyle name="Обычный 124 4 2 3" xfId="26462"/>
    <cellStyle name="Обычный 124 4 3" xfId="26463"/>
    <cellStyle name="Обычный 124 4 3 2" xfId="26464"/>
    <cellStyle name="Обычный 124 4 4" xfId="26465"/>
    <cellStyle name="Обычный 124 5" xfId="26466"/>
    <cellStyle name="Обычный 124 5 2" xfId="26467"/>
    <cellStyle name="Обычный 124 5 2 2" xfId="26468"/>
    <cellStyle name="Обычный 124 5 3" xfId="26469"/>
    <cellStyle name="Обычный 124 6" xfId="26470"/>
    <cellStyle name="Обычный 124 6 2" xfId="26471"/>
    <cellStyle name="Обычный 124 7" xfId="26472"/>
    <cellStyle name="Обычный 124 7 2" xfId="26473"/>
    <cellStyle name="Обычный 124 8" xfId="26474"/>
    <cellStyle name="Обычный 125" xfId="26475"/>
    <cellStyle name="Обычный 125 2" xfId="26476"/>
    <cellStyle name="Обычный 125 2 2" xfId="26477"/>
    <cellStyle name="Обычный 125 2 2 2" xfId="26478"/>
    <cellStyle name="Обычный 125 2 2 2 2" xfId="26479"/>
    <cellStyle name="Обычный 125 2 2 3" xfId="26480"/>
    <cellStyle name="Обычный 125 2 3" xfId="26481"/>
    <cellStyle name="Обычный 125 2 3 2" xfId="26482"/>
    <cellStyle name="Обычный 125 2 4" xfId="26483"/>
    <cellStyle name="Обычный 125 3" xfId="26484"/>
    <cellStyle name="Обычный 125 3 2" xfId="26485"/>
    <cellStyle name="Обычный 125 3 2 2" xfId="26486"/>
    <cellStyle name="Обычный 125 3 2 2 2" xfId="26487"/>
    <cellStyle name="Обычный 125 3 2 3" xfId="26488"/>
    <cellStyle name="Обычный 125 3 3" xfId="26489"/>
    <cellStyle name="Обычный 125 3 3 2" xfId="26490"/>
    <cellStyle name="Обычный 125 3 4" xfId="26491"/>
    <cellStyle name="Обычный 125 4" xfId="26492"/>
    <cellStyle name="Обычный 125 4 2" xfId="26493"/>
    <cellStyle name="Обычный 125 4 2 2" xfId="26494"/>
    <cellStyle name="Обычный 125 4 2 2 2" xfId="26495"/>
    <cellStyle name="Обычный 125 4 2 3" xfId="26496"/>
    <cellStyle name="Обычный 125 4 3" xfId="26497"/>
    <cellStyle name="Обычный 125 4 3 2" xfId="26498"/>
    <cellStyle name="Обычный 125 4 4" xfId="26499"/>
    <cellStyle name="Обычный 125 5" xfId="26500"/>
    <cellStyle name="Обычный 125 5 2" xfId="26501"/>
    <cellStyle name="Обычный 125 5 2 2" xfId="26502"/>
    <cellStyle name="Обычный 125 5 3" xfId="26503"/>
    <cellStyle name="Обычный 125 6" xfId="26504"/>
    <cellStyle name="Обычный 125 6 2" xfId="26505"/>
    <cellStyle name="Обычный 125 7" xfId="26506"/>
    <cellStyle name="Обычный 125 7 2" xfId="26507"/>
    <cellStyle name="Обычный 125 8" xfId="26508"/>
    <cellStyle name="Обычный 126" xfId="26509"/>
    <cellStyle name="Обычный 126 2" xfId="26510"/>
    <cellStyle name="Обычный 126 2 2" xfId="26511"/>
    <cellStyle name="Обычный 126 2 2 2" xfId="26512"/>
    <cellStyle name="Обычный 126 2 2 2 2" xfId="26513"/>
    <cellStyle name="Обычный 126 2 2 3" xfId="26514"/>
    <cellStyle name="Обычный 126 2 3" xfId="26515"/>
    <cellStyle name="Обычный 126 2 3 2" xfId="26516"/>
    <cellStyle name="Обычный 126 2 4" xfId="26517"/>
    <cellStyle name="Обычный 126 3" xfId="26518"/>
    <cellStyle name="Обычный 126 3 2" xfId="26519"/>
    <cellStyle name="Обычный 126 3 2 2" xfId="26520"/>
    <cellStyle name="Обычный 126 3 2 2 2" xfId="26521"/>
    <cellStyle name="Обычный 126 3 2 3" xfId="26522"/>
    <cellStyle name="Обычный 126 3 3" xfId="26523"/>
    <cellStyle name="Обычный 126 3 3 2" xfId="26524"/>
    <cellStyle name="Обычный 126 3 4" xfId="26525"/>
    <cellStyle name="Обычный 126 4" xfId="26526"/>
    <cellStyle name="Обычный 126 4 2" xfId="26527"/>
    <cellStyle name="Обычный 126 4 2 2" xfId="26528"/>
    <cellStyle name="Обычный 126 4 2 2 2" xfId="26529"/>
    <cellStyle name="Обычный 126 4 2 3" xfId="26530"/>
    <cellStyle name="Обычный 126 4 3" xfId="26531"/>
    <cellStyle name="Обычный 126 4 3 2" xfId="26532"/>
    <cellStyle name="Обычный 126 4 4" xfId="26533"/>
    <cellStyle name="Обычный 126 5" xfId="26534"/>
    <cellStyle name="Обычный 126 5 2" xfId="26535"/>
    <cellStyle name="Обычный 126 5 2 2" xfId="26536"/>
    <cellStyle name="Обычный 126 5 3" xfId="26537"/>
    <cellStyle name="Обычный 126 6" xfId="26538"/>
    <cellStyle name="Обычный 126 6 2" xfId="26539"/>
    <cellStyle name="Обычный 126 7" xfId="26540"/>
    <cellStyle name="Обычный 126 7 2" xfId="26541"/>
    <cellStyle name="Обычный 126 8" xfId="26542"/>
    <cellStyle name="Обычный 127" xfId="26543"/>
    <cellStyle name="Обычный 127 2" xfId="26544"/>
    <cellStyle name="Обычный 127 2 2" xfId="26545"/>
    <cellStyle name="Обычный 127 2 2 2" xfId="26546"/>
    <cellStyle name="Обычный 127 2 2 2 2" xfId="26547"/>
    <cellStyle name="Обычный 127 2 2 3" xfId="26548"/>
    <cellStyle name="Обычный 127 2 3" xfId="26549"/>
    <cellStyle name="Обычный 127 2 3 2" xfId="26550"/>
    <cellStyle name="Обычный 127 2 4" xfId="26551"/>
    <cellStyle name="Обычный 127 3" xfId="26552"/>
    <cellStyle name="Обычный 127 3 2" xfId="26553"/>
    <cellStyle name="Обычный 127 3 2 2" xfId="26554"/>
    <cellStyle name="Обычный 127 3 2 2 2" xfId="26555"/>
    <cellStyle name="Обычный 127 3 2 3" xfId="26556"/>
    <cellStyle name="Обычный 127 3 3" xfId="26557"/>
    <cellStyle name="Обычный 127 3 3 2" xfId="26558"/>
    <cellStyle name="Обычный 127 3 4" xfId="26559"/>
    <cellStyle name="Обычный 127 4" xfId="26560"/>
    <cellStyle name="Обычный 127 4 2" xfId="26561"/>
    <cellStyle name="Обычный 127 4 2 2" xfId="26562"/>
    <cellStyle name="Обычный 127 4 2 2 2" xfId="26563"/>
    <cellStyle name="Обычный 127 4 2 3" xfId="26564"/>
    <cellStyle name="Обычный 127 4 3" xfId="26565"/>
    <cellStyle name="Обычный 127 4 3 2" xfId="26566"/>
    <cellStyle name="Обычный 127 4 4" xfId="26567"/>
    <cellStyle name="Обычный 127 5" xfId="26568"/>
    <cellStyle name="Обычный 127 5 2" xfId="26569"/>
    <cellStyle name="Обычный 127 5 2 2" xfId="26570"/>
    <cellStyle name="Обычный 127 5 3" xfId="26571"/>
    <cellStyle name="Обычный 127 6" xfId="26572"/>
    <cellStyle name="Обычный 127 6 2" xfId="26573"/>
    <cellStyle name="Обычный 127 7" xfId="26574"/>
    <cellStyle name="Обычный 127 7 2" xfId="26575"/>
    <cellStyle name="Обычный 127 8" xfId="26576"/>
    <cellStyle name="Обычный 128" xfId="26577"/>
    <cellStyle name="Обычный 128 2" xfId="26578"/>
    <cellStyle name="Обычный 128 2 2" xfId="26579"/>
    <cellStyle name="Обычный 128 2 2 2" xfId="26580"/>
    <cellStyle name="Обычный 128 2 2 2 2" xfId="26581"/>
    <cellStyle name="Обычный 128 2 2 3" xfId="26582"/>
    <cellStyle name="Обычный 128 2 3" xfId="26583"/>
    <cellStyle name="Обычный 128 2 3 2" xfId="26584"/>
    <cellStyle name="Обычный 128 2 4" xfId="26585"/>
    <cellStyle name="Обычный 128 3" xfId="26586"/>
    <cellStyle name="Обычный 128 3 2" xfId="26587"/>
    <cellStyle name="Обычный 128 3 2 2" xfId="26588"/>
    <cellStyle name="Обычный 128 3 2 2 2" xfId="26589"/>
    <cellStyle name="Обычный 128 3 2 3" xfId="26590"/>
    <cellStyle name="Обычный 128 3 3" xfId="26591"/>
    <cellStyle name="Обычный 128 3 3 2" xfId="26592"/>
    <cellStyle name="Обычный 128 3 4" xfId="26593"/>
    <cellStyle name="Обычный 128 4" xfId="26594"/>
    <cellStyle name="Обычный 128 4 2" xfId="26595"/>
    <cellStyle name="Обычный 128 4 2 2" xfId="26596"/>
    <cellStyle name="Обычный 128 4 2 2 2" xfId="26597"/>
    <cellStyle name="Обычный 128 4 2 3" xfId="26598"/>
    <cellStyle name="Обычный 128 4 3" xfId="26599"/>
    <cellStyle name="Обычный 128 4 3 2" xfId="26600"/>
    <cellStyle name="Обычный 128 4 4" xfId="26601"/>
    <cellStyle name="Обычный 128 5" xfId="26602"/>
    <cellStyle name="Обычный 128 5 2" xfId="26603"/>
    <cellStyle name="Обычный 128 5 2 2" xfId="26604"/>
    <cellStyle name="Обычный 128 5 3" xfId="26605"/>
    <cellStyle name="Обычный 128 6" xfId="26606"/>
    <cellStyle name="Обычный 128 6 2" xfId="26607"/>
    <cellStyle name="Обычный 128 7" xfId="26608"/>
    <cellStyle name="Обычный 128 7 2" xfId="26609"/>
    <cellStyle name="Обычный 128 8" xfId="26610"/>
    <cellStyle name="Обычный 129" xfId="26611"/>
    <cellStyle name="Обычный 129 2" xfId="26612"/>
    <cellStyle name="Обычный 129 2 2" xfId="26613"/>
    <cellStyle name="Обычный 129 2 2 2" xfId="26614"/>
    <cellStyle name="Обычный 129 2 2 2 2" xfId="26615"/>
    <cellStyle name="Обычный 129 2 2 3" xfId="26616"/>
    <cellStyle name="Обычный 129 2 3" xfId="26617"/>
    <cellStyle name="Обычный 129 2 3 2" xfId="26618"/>
    <cellStyle name="Обычный 129 2 4" xfId="26619"/>
    <cellStyle name="Обычный 129 3" xfId="26620"/>
    <cellStyle name="Обычный 129 3 2" xfId="26621"/>
    <cellStyle name="Обычный 129 3 2 2" xfId="26622"/>
    <cellStyle name="Обычный 129 3 2 2 2" xfId="26623"/>
    <cellStyle name="Обычный 129 3 2 3" xfId="26624"/>
    <cellStyle name="Обычный 129 3 3" xfId="26625"/>
    <cellStyle name="Обычный 129 3 3 2" xfId="26626"/>
    <cellStyle name="Обычный 129 3 4" xfId="26627"/>
    <cellStyle name="Обычный 129 4" xfId="26628"/>
    <cellStyle name="Обычный 129 4 2" xfId="26629"/>
    <cellStyle name="Обычный 129 4 2 2" xfId="26630"/>
    <cellStyle name="Обычный 129 4 2 2 2" xfId="26631"/>
    <cellStyle name="Обычный 129 4 2 3" xfId="26632"/>
    <cellStyle name="Обычный 129 4 3" xfId="26633"/>
    <cellStyle name="Обычный 129 4 3 2" xfId="26634"/>
    <cellStyle name="Обычный 129 4 4" xfId="26635"/>
    <cellStyle name="Обычный 129 5" xfId="26636"/>
    <cellStyle name="Обычный 129 5 2" xfId="26637"/>
    <cellStyle name="Обычный 129 5 2 2" xfId="26638"/>
    <cellStyle name="Обычный 129 5 3" xfId="26639"/>
    <cellStyle name="Обычный 129 6" xfId="26640"/>
    <cellStyle name="Обычный 129 6 2" xfId="26641"/>
    <cellStyle name="Обычный 129 7" xfId="26642"/>
    <cellStyle name="Обычный 129 7 2" xfId="26643"/>
    <cellStyle name="Обычный 129 8" xfId="26644"/>
    <cellStyle name="Обычный 13" xfId="26645"/>
    <cellStyle name="Обычный 13 2" xfId="26646"/>
    <cellStyle name="Обычный 13 2 2" xfId="26647"/>
    <cellStyle name="Обычный 13 3" xfId="26648"/>
    <cellStyle name="Обычный 13 3 2" xfId="26649"/>
    <cellStyle name="Обычный 13 4" xfId="26650"/>
    <cellStyle name="Обычный 130" xfId="26651"/>
    <cellStyle name="Обычный 130 2" xfId="26652"/>
    <cellStyle name="Обычный 130 2 2" xfId="26653"/>
    <cellStyle name="Обычный 130 2 2 2" xfId="26654"/>
    <cellStyle name="Обычный 130 2 2 2 2" xfId="26655"/>
    <cellStyle name="Обычный 130 2 2 3" xfId="26656"/>
    <cellStyle name="Обычный 130 2 3" xfId="26657"/>
    <cellStyle name="Обычный 130 2 3 2" xfId="26658"/>
    <cellStyle name="Обычный 130 2 4" xfId="26659"/>
    <cellStyle name="Обычный 130 3" xfId="26660"/>
    <cellStyle name="Обычный 130 3 2" xfId="26661"/>
    <cellStyle name="Обычный 130 3 2 2" xfId="26662"/>
    <cellStyle name="Обычный 130 3 2 2 2" xfId="26663"/>
    <cellStyle name="Обычный 130 3 2 3" xfId="26664"/>
    <cellStyle name="Обычный 130 3 3" xfId="26665"/>
    <cellStyle name="Обычный 130 3 3 2" xfId="26666"/>
    <cellStyle name="Обычный 130 3 4" xfId="26667"/>
    <cellStyle name="Обычный 130 4" xfId="26668"/>
    <cellStyle name="Обычный 130 4 2" xfId="26669"/>
    <cellStyle name="Обычный 130 4 2 2" xfId="26670"/>
    <cellStyle name="Обычный 130 4 2 2 2" xfId="26671"/>
    <cellStyle name="Обычный 130 4 2 3" xfId="26672"/>
    <cellStyle name="Обычный 130 4 3" xfId="26673"/>
    <cellStyle name="Обычный 130 4 3 2" xfId="26674"/>
    <cellStyle name="Обычный 130 4 4" xfId="26675"/>
    <cellStyle name="Обычный 130 5" xfId="26676"/>
    <cellStyle name="Обычный 130 5 2" xfId="26677"/>
    <cellStyle name="Обычный 130 5 2 2" xfId="26678"/>
    <cellStyle name="Обычный 130 5 3" xfId="26679"/>
    <cellStyle name="Обычный 130 6" xfId="26680"/>
    <cellStyle name="Обычный 130 6 2" xfId="26681"/>
    <cellStyle name="Обычный 130 7" xfId="26682"/>
    <cellStyle name="Обычный 130 7 2" xfId="26683"/>
    <cellStyle name="Обычный 130 8" xfId="26684"/>
    <cellStyle name="Обычный 131" xfId="26685"/>
    <cellStyle name="Обычный 131 2" xfId="26686"/>
    <cellStyle name="Обычный 131 2 2" xfId="26687"/>
    <cellStyle name="Обычный 131 2 2 2" xfId="26688"/>
    <cellStyle name="Обычный 131 2 2 2 2" xfId="26689"/>
    <cellStyle name="Обычный 131 2 2 3" xfId="26690"/>
    <cellStyle name="Обычный 131 2 3" xfId="26691"/>
    <cellStyle name="Обычный 131 2 3 2" xfId="26692"/>
    <cellStyle name="Обычный 131 2 4" xfId="26693"/>
    <cellStyle name="Обычный 131 3" xfId="26694"/>
    <cellStyle name="Обычный 131 3 2" xfId="26695"/>
    <cellStyle name="Обычный 131 3 2 2" xfId="26696"/>
    <cellStyle name="Обычный 131 3 2 2 2" xfId="26697"/>
    <cellStyle name="Обычный 131 3 2 3" xfId="26698"/>
    <cellStyle name="Обычный 131 3 3" xfId="26699"/>
    <cellStyle name="Обычный 131 3 3 2" xfId="26700"/>
    <cellStyle name="Обычный 131 3 4" xfId="26701"/>
    <cellStyle name="Обычный 131 4" xfId="26702"/>
    <cellStyle name="Обычный 131 4 2" xfId="26703"/>
    <cellStyle name="Обычный 131 4 2 2" xfId="26704"/>
    <cellStyle name="Обычный 131 4 2 2 2" xfId="26705"/>
    <cellStyle name="Обычный 131 4 2 3" xfId="26706"/>
    <cellStyle name="Обычный 131 4 3" xfId="26707"/>
    <cellStyle name="Обычный 131 4 3 2" xfId="26708"/>
    <cellStyle name="Обычный 131 4 4" xfId="26709"/>
    <cellStyle name="Обычный 131 5" xfId="26710"/>
    <cellStyle name="Обычный 131 5 2" xfId="26711"/>
    <cellStyle name="Обычный 131 5 2 2" xfId="26712"/>
    <cellStyle name="Обычный 131 5 3" xfId="26713"/>
    <cellStyle name="Обычный 131 6" xfId="26714"/>
    <cellStyle name="Обычный 131 6 2" xfId="26715"/>
    <cellStyle name="Обычный 131 7" xfId="26716"/>
    <cellStyle name="Обычный 131 7 2" xfId="26717"/>
    <cellStyle name="Обычный 131 8" xfId="26718"/>
    <cellStyle name="Обычный 132" xfId="26719"/>
    <cellStyle name="Обычный 132 2" xfId="26720"/>
    <cellStyle name="Обычный 132 2 2" xfId="26721"/>
    <cellStyle name="Обычный 132 2 2 2" xfId="26722"/>
    <cellStyle name="Обычный 132 2 2 2 2" xfId="26723"/>
    <cellStyle name="Обычный 132 2 2 3" xfId="26724"/>
    <cellStyle name="Обычный 132 2 3" xfId="26725"/>
    <cellStyle name="Обычный 132 2 3 2" xfId="26726"/>
    <cellStyle name="Обычный 132 2 4" xfId="26727"/>
    <cellStyle name="Обычный 132 3" xfId="26728"/>
    <cellStyle name="Обычный 132 3 2" xfId="26729"/>
    <cellStyle name="Обычный 132 3 2 2" xfId="26730"/>
    <cellStyle name="Обычный 132 3 2 2 2" xfId="26731"/>
    <cellStyle name="Обычный 132 3 2 3" xfId="26732"/>
    <cellStyle name="Обычный 132 3 3" xfId="26733"/>
    <cellStyle name="Обычный 132 3 3 2" xfId="26734"/>
    <cellStyle name="Обычный 132 3 4" xfId="26735"/>
    <cellStyle name="Обычный 132 4" xfId="26736"/>
    <cellStyle name="Обычный 132 4 2" xfId="26737"/>
    <cellStyle name="Обычный 132 4 2 2" xfId="26738"/>
    <cellStyle name="Обычный 132 4 2 2 2" xfId="26739"/>
    <cellStyle name="Обычный 132 4 2 3" xfId="26740"/>
    <cellStyle name="Обычный 132 4 3" xfId="26741"/>
    <cellStyle name="Обычный 132 4 3 2" xfId="26742"/>
    <cellStyle name="Обычный 132 4 4" xfId="26743"/>
    <cellStyle name="Обычный 132 5" xfId="26744"/>
    <cellStyle name="Обычный 132 5 2" xfId="26745"/>
    <cellStyle name="Обычный 132 5 2 2" xfId="26746"/>
    <cellStyle name="Обычный 132 5 3" xfId="26747"/>
    <cellStyle name="Обычный 132 6" xfId="26748"/>
    <cellStyle name="Обычный 132 6 2" xfId="26749"/>
    <cellStyle name="Обычный 132 7" xfId="26750"/>
    <cellStyle name="Обычный 132 7 2" xfId="26751"/>
    <cellStyle name="Обычный 132 8" xfId="26752"/>
    <cellStyle name="Обычный 133" xfId="26753"/>
    <cellStyle name="Обычный 133 2" xfId="26754"/>
    <cellStyle name="Обычный 133 2 2" xfId="26755"/>
    <cellStyle name="Обычный 133 2 2 2" xfId="26756"/>
    <cellStyle name="Обычный 133 2 2 2 2" xfId="26757"/>
    <cellStyle name="Обычный 133 2 2 3" xfId="26758"/>
    <cellStyle name="Обычный 133 2 3" xfId="26759"/>
    <cellStyle name="Обычный 133 2 3 2" xfId="26760"/>
    <cellStyle name="Обычный 133 2 4" xfId="26761"/>
    <cellStyle name="Обычный 133 3" xfId="26762"/>
    <cellStyle name="Обычный 133 3 2" xfId="26763"/>
    <cellStyle name="Обычный 133 3 2 2" xfId="26764"/>
    <cellStyle name="Обычный 133 3 2 2 2" xfId="26765"/>
    <cellStyle name="Обычный 133 3 2 3" xfId="26766"/>
    <cellStyle name="Обычный 133 3 3" xfId="26767"/>
    <cellStyle name="Обычный 133 3 3 2" xfId="26768"/>
    <cellStyle name="Обычный 133 3 4" xfId="26769"/>
    <cellStyle name="Обычный 133 4" xfId="26770"/>
    <cellStyle name="Обычный 133 4 2" xfId="26771"/>
    <cellStyle name="Обычный 133 4 2 2" xfId="26772"/>
    <cellStyle name="Обычный 133 4 2 2 2" xfId="26773"/>
    <cellStyle name="Обычный 133 4 2 3" xfId="26774"/>
    <cellStyle name="Обычный 133 4 3" xfId="26775"/>
    <cellStyle name="Обычный 133 4 3 2" xfId="26776"/>
    <cellStyle name="Обычный 133 4 4" xfId="26777"/>
    <cellStyle name="Обычный 133 5" xfId="26778"/>
    <cellStyle name="Обычный 133 5 2" xfId="26779"/>
    <cellStyle name="Обычный 133 5 2 2" xfId="26780"/>
    <cellStyle name="Обычный 133 5 3" xfId="26781"/>
    <cellStyle name="Обычный 133 6" xfId="26782"/>
    <cellStyle name="Обычный 133 6 2" xfId="26783"/>
    <cellStyle name="Обычный 133 7" xfId="26784"/>
    <cellStyle name="Обычный 133 7 2" xfId="26785"/>
    <cellStyle name="Обычный 133 8" xfId="26786"/>
    <cellStyle name="Обычный 134" xfId="26787"/>
    <cellStyle name="Обычный 134 2" xfId="26788"/>
    <cellStyle name="Обычный 134 2 2" xfId="26789"/>
    <cellStyle name="Обычный 134 2 2 2" xfId="26790"/>
    <cellStyle name="Обычный 134 2 2 2 2" xfId="26791"/>
    <cellStyle name="Обычный 134 2 2 3" xfId="26792"/>
    <cellStyle name="Обычный 134 2 3" xfId="26793"/>
    <cellStyle name="Обычный 134 2 3 2" xfId="26794"/>
    <cellStyle name="Обычный 134 2 4" xfId="26795"/>
    <cellStyle name="Обычный 134 3" xfId="26796"/>
    <cellStyle name="Обычный 134 3 2" xfId="26797"/>
    <cellStyle name="Обычный 134 3 2 2" xfId="26798"/>
    <cellStyle name="Обычный 134 3 2 2 2" xfId="26799"/>
    <cellStyle name="Обычный 134 3 2 3" xfId="26800"/>
    <cellStyle name="Обычный 134 3 3" xfId="26801"/>
    <cellStyle name="Обычный 134 3 3 2" xfId="26802"/>
    <cellStyle name="Обычный 134 3 4" xfId="26803"/>
    <cellStyle name="Обычный 134 4" xfId="26804"/>
    <cellStyle name="Обычный 134 4 2" xfId="26805"/>
    <cellStyle name="Обычный 134 4 2 2" xfId="26806"/>
    <cellStyle name="Обычный 134 4 2 2 2" xfId="26807"/>
    <cellStyle name="Обычный 134 4 2 3" xfId="26808"/>
    <cellStyle name="Обычный 134 4 3" xfId="26809"/>
    <cellStyle name="Обычный 134 4 3 2" xfId="26810"/>
    <cellStyle name="Обычный 134 4 4" xfId="26811"/>
    <cellStyle name="Обычный 134 5" xfId="26812"/>
    <cellStyle name="Обычный 134 5 2" xfId="26813"/>
    <cellStyle name="Обычный 134 5 2 2" xfId="26814"/>
    <cellStyle name="Обычный 134 5 3" xfId="26815"/>
    <cellStyle name="Обычный 134 6" xfId="26816"/>
    <cellStyle name="Обычный 134 6 2" xfId="26817"/>
    <cellStyle name="Обычный 134 7" xfId="26818"/>
    <cellStyle name="Обычный 134 7 2" xfId="26819"/>
    <cellStyle name="Обычный 134 8" xfId="26820"/>
    <cellStyle name="Обычный 135" xfId="26821"/>
    <cellStyle name="Обычный 135 2" xfId="26822"/>
    <cellStyle name="Обычный 135 2 2" xfId="26823"/>
    <cellStyle name="Обычный 135 2 2 2" xfId="26824"/>
    <cellStyle name="Обычный 135 2 2 2 2" xfId="26825"/>
    <cellStyle name="Обычный 135 2 2 3" xfId="26826"/>
    <cellStyle name="Обычный 135 2 3" xfId="26827"/>
    <cellStyle name="Обычный 135 2 3 2" xfId="26828"/>
    <cellStyle name="Обычный 135 2 4" xfId="26829"/>
    <cellStyle name="Обычный 135 3" xfId="26830"/>
    <cellStyle name="Обычный 135 3 2" xfId="26831"/>
    <cellStyle name="Обычный 135 3 2 2" xfId="26832"/>
    <cellStyle name="Обычный 135 3 2 2 2" xfId="26833"/>
    <cellStyle name="Обычный 135 3 2 3" xfId="26834"/>
    <cellStyle name="Обычный 135 3 3" xfId="26835"/>
    <cellStyle name="Обычный 135 3 3 2" xfId="26836"/>
    <cellStyle name="Обычный 135 3 4" xfId="26837"/>
    <cellStyle name="Обычный 135 4" xfId="26838"/>
    <cellStyle name="Обычный 135 4 2" xfId="26839"/>
    <cellStyle name="Обычный 135 4 2 2" xfId="26840"/>
    <cellStyle name="Обычный 135 4 2 2 2" xfId="26841"/>
    <cellStyle name="Обычный 135 4 2 3" xfId="26842"/>
    <cellStyle name="Обычный 135 4 3" xfId="26843"/>
    <cellStyle name="Обычный 135 4 3 2" xfId="26844"/>
    <cellStyle name="Обычный 135 4 4" xfId="26845"/>
    <cellStyle name="Обычный 135 5" xfId="26846"/>
    <cellStyle name="Обычный 135 5 2" xfId="26847"/>
    <cellStyle name="Обычный 135 5 2 2" xfId="26848"/>
    <cellStyle name="Обычный 135 5 3" xfId="26849"/>
    <cellStyle name="Обычный 135 6" xfId="26850"/>
    <cellStyle name="Обычный 135 6 2" xfId="26851"/>
    <cellStyle name="Обычный 135 7" xfId="26852"/>
    <cellStyle name="Обычный 135 7 2" xfId="26853"/>
    <cellStyle name="Обычный 135 8" xfId="26854"/>
    <cellStyle name="Обычный 136" xfId="26855"/>
    <cellStyle name="Обычный 136 2" xfId="26856"/>
    <cellStyle name="Обычный 136 2 2" xfId="26857"/>
    <cellStyle name="Обычный 136 2 2 2" xfId="26858"/>
    <cellStyle name="Обычный 136 2 2 2 2" xfId="26859"/>
    <cellStyle name="Обычный 136 2 2 3" xfId="26860"/>
    <cellStyle name="Обычный 136 2 3" xfId="26861"/>
    <cellStyle name="Обычный 136 2 3 2" xfId="26862"/>
    <cellStyle name="Обычный 136 2 4" xfId="26863"/>
    <cellStyle name="Обычный 136 3" xfId="26864"/>
    <cellStyle name="Обычный 136 3 2" xfId="26865"/>
    <cellStyle name="Обычный 136 3 2 2" xfId="26866"/>
    <cellStyle name="Обычный 136 3 2 2 2" xfId="26867"/>
    <cellStyle name="Обычный 136 3 2 3" xfId="26868"/>
    <cellStyle name="Обычный 136 3 3" xfId="26869"/>
    <cellStyle name="Обычный 136 3 3 2" xfId="26870"/>
    <cellStyle name="Обычный 136 3 4" xfId="26871"/>
    <cellStyle name="Обычный 136 4" xfId="26872"/>
    <cellStyle name="Обычный 136 4 2" xfId="26873"/>
    <cellStyle name="Обычный 136 4 2 2" xfId="26874"/>
    <cellStyle name="Обычный 136 4 2 2 2" xfId="26875"/>
    <cellStyle name="Обычный 136 4 2 3" xfId="26876"/>
    <cellStyle name="Обычный 136 4 3" xfId="26877"/>
    <cellStyle name="Обычный 136 4 3 2" xfId="26878"/>
    <cellStyle name="Обычный 136 4 4" xfId="26879"/>
    <cellStyle name="Обычный 136 5" xfId="26880"/>
    <cellStyle name="Обычный 136 5 2" xfId="26881"/>
    <cellStyle name="Обычный 136 5 2 2" xfId="26882"/>
    <cellStyle name="Обычный 136 5 3" xfId="26883"/>
    <cellStyle name="Обычный 136 6" xfId="26884"/>
    <cellStyle name="Обычный 136 6 2" xfId="26885"/>
    <cellStyle name="Обычный 136 7" xfId="26886"/>
    <cellStyle name="Обычный 136 7 2" xfId="26887"/>
    <cellStyle name="Обычный 136 8" xfId="26888"/>
    <cellStyle name="Обычный 137" xfId="26889"/>
    <cellStyle name="Обычный 137 2" xfId="26890"/>
    <cellStyle name="Обычный 137 2 2" xfId="26891"/>
    <cellStyle name="Обычный 137 2 2 2" xfId="26892"/>
    <cellStyle name="Обычный 137 2 2 2 2" xfId="26893"/>
    <cellStyle name="Обычный 137 2 2 3" xfId="26894"/>
    <cellStyle name="Обычный 137 2 3" xfId="26895"/>
    <cellStyle name="Обычный 137 2 3 2" xfId="26896"/>
    <cellStyle name="Обычный 137 2 4" xfId="26897"/>
    <cellStyle name="Обычный 137 3" xfId="26898"/>
    <cellStyle name="Обычный 137 3 2" xfId="26899"/>
    <cellStyle name="Обычный 137 3 2 2" xfId="26900"/>
    <cellStyle name="Обычный 137 3 2 2 2" xfId="26901"/>
    <cellStyle name="Обычный 137 3 2 3" xfId="26902"/>
    <cellStyle name="Обычный 137 3 3" xfId="26903"/>
    <cellStyle name="Обычный 137 3 3 2" xfId="26904"/>
    <cellStyle name="Обычный 137 3 4" xfId="26905"/>
    <cellStyle name="Обычный 137 4" xfId="26906"/>
    <cellStyle name="Обычный 137 4 2" xfId="26907"/>
    <cellStyle name="Обычный 137 4 2 2" xfId="26908"/>
    <cellStyle name="Обычный 137 4 2 2 2" xfId="26909"/>
    <cellStyle name="Обычный 137 4 2 3" xfId="26910"/>
    <cellStyle name="Обычный 137 4 3" xfId="26911"/>
    <cellStyle name="Обычный 137 4 3 2" xfId="26912"/>
    <cellStyle name="Обычный 137 4 4" xfId="26913"/>
    <cellStyle name="Обычный 137 5" xfId="26914"/>
    <cellStyle name="Обычный 137 5 2" xfId="26915"/>
    <cellStyle name="Обычный 137 5 2 2" xfId="26916"/>
    <cellStyle name="Обычный 137 5 3" xfId="26917"/>
    <cellStyle name="Обычный 137 6" xfId="26918"/>
    <cellStyle name="Обычный 137 6 2" xfId="26919"/>
    <cellStyle name="Обычный 137 7" xfId="26920"/>
    <cellStyle name="Обычный 137 7 2" xfId="26921"/>
    <cellStyle name="Обычный 137 8" xfId="26922"/>
    <cellStyle name="Обычный 138" xfId="26923"/>
    <cellStyle name="Обычный 138 2" xfId="26924"/>
    <cellStyle name="Обычный 138 2 2" xfId="26925"/>
    <cellStyle name="Обычный 138 2 2 2" xfId="26926"/>
    <cellStyle name="Обычный 138 2 2 2 2" xfId="26927"/>
    <cellStyle name="Обычный 138 2 2 3" xfId="26928"/>
    <cellStyle name="Обычный 138 2 3" xfId="26929"/>
    <cellStyle name="Обычный 138 2 3 2" xfId="26930"/>
    <cellStyle name="Обычный 138 2 4" xfId="26931"/>
    <cellStyle name="Обычный 138 3" xfId="26932"/>
    <cellStyle name="Обычный 138 3 2" xfId="26933"/>
    <cellStyle name="Обычный 138 3 2 2" xfId="26934"/>
    <cellStyle name="Обычный 138 3 2 2 2" xfId="26935"/>
    <cellStyle name="Обычный 138 3 2 3" xfId="26936"/>
    <cellStyle name="Обычный 138 3 3" xfId="26937"/>
    <cellStyle name="Обычный 138 3 3 2" xfId="26938"/>
    <cellStyle name="Обычный 138 3 4" xfId="26939"/>
    <cellStyle name="Обычный 138 4" xfId="26940"/>
    <cellStyle name="Обычный 138 4 2" xfId="26941"/>
    <cellStyle name="Обычный 138 4 2 2" xfId="26942"/>
    <cellStyle name="Обычный 138 4 2 2 2" xfId="26943"/>
    <cellStyle name="Обычный 138 4 2 3" xfId="26944"/>
    <cellStyle name="Обычный 138 4 3" xfId="26945"/>
    <cellStyle name="Обычный 138 4 3 2" xfId="26946"/>
    <cellStyle name="Обычный 138 4 4" xfId="26947"/>
    <cellStyle name="Обычный 138 5" xfId="26948"/>
    <cellStyle name="Обычный 138 5 2" xfId="26949"/>
    <cellStyle name="Обычный 138 5 2 2" xfId="26950"/>
    <cellStyle name="Обычный 138 5 3" xfId="26951"/>
    <cellStyle name="Обычный 138 6" xfId="26952"/>
    <cellStyle name="Обычный 138 6 2" xfId="26953"/>
    <cellStyle name="Обычный 138 7" xfId="26954"/>
    <cellStyle name="Обычный 138 7 2" xfId="26955"/>
    <cellStyle name="Обычный 138 8" xfId="26956"/>
    <cellStyle name="Обычный 139" xfId="26957"/>
    <cellStyle name="Обычный 139 2" xfId="26958"/>
    <cellStyle name="Обычный 139 2 2" xfId="26959"/>
    <cellStyle name="Обычный 139 2 2 2" xfId="26960"/>
    <cellStyle name="Обычный 139 2 2 2 2" xfId="26961"/>
    <cellStyle name="Обычный 139 2 2 3" xfId="26962"/>
    <cellStyle name="Обычный 139 2 3" xfId="26963"/>
    <cellStyle name="Обычный 139 2 3 2" xfId="26964"/>
    <cellStyle name="Обычный 139 2 4" xfId="26965"/>
    <cellStyle name="Обычный 139 3" xfId="26966"/>
    <cellStyle name="Обычный 139 3 2" xfId="26967"/>
    <cellStyle name="Обычный 139 3 2 2" xfId="26968"/>
    <cellStyle name="Обычный 139 3 2 2 2" xfId="26969"/>
    <cellStyle name="Обычный 139 3 2 3" xfId="26970"/>
    <cellStyle name="Обычный 139 3 3" xfId="26971"/>
    <cellStyle name="Обычный 139 3 3 2" xfId="26972"/>
    <cellStyle name="Обычный 139 3 4" xfId="26973"/>
    <cellStyle name="Обычный 139 4" xfId="26974"/>
    <cellStyle name="Обычный 139 4 2" xfId="26975"/>
    <cellStyle name="Обычный 139 4 2 2" xfId="26976"/>
    <cellStyle name="Обычный 139 4 2 2 2" xfId="26977"/>
    <cellStyle name="Обычный 139 4 2 3" xfId="26978"/>
    <cellStyle name="Обычный 139 4 3" xfId="26979"/>
    <cellStyle name="Обычный 139 4 3 2" xfId="26980"/>
    <cellStyle name="Обычный 139 4 4" xfId="26981"/>
    <cellStyle name="Обычный 139 5" xfId="26982"/>
    <cellStyle name="Обычный 139 5 2" xfId="26983"/>
    <cellStyle name="Обычный 139 5 2 2" xfId="26984"/>
    <cellStyle name="Обычный 139 5 3" xfId="26985"/>
    <cellStyle name="Обычный 139 6" xfId="26986"/>
    <cellStyle name="Обычный 139 6 2" xfId="26987"/>
    <cellStyle name="Обычный 139 7" xfId="26988"/>
    <cellStyle name="Обычный 139 7 2" xfId="26989"/>
    <cellStyle name="Обычный 139 8" xfId="26990"/>
    <cellStyle name="Обычный 14" xfId="26991"/>
    <cellStyle name="Обычный 14 2" xfId="26992"/>
    <cellStyle name="Обычный 14 2 2" xfId="26993"/>
    <cellStyle name="Обычный 14 3" xfId="26994"/>
    <cellStyle name="Обычный 14 4" xfId="26995"/>
    <cellStyle name="Обычный 140" xfId="26996"/>
    <cellStyle name="Обычный 140 2" xfId="26997"/>
    <cellStyle name="Обычный 140 2 2" xfId="26998"/>
    <cellStyle name="Обычный 140 2 2 2" xfId="26999"/>
    <cellStyle name="Обычный 140 2 2 2 2" xfId="27000"/>
    <cellStyle name="Обычный 140 2 2 3" xfId="27001"/>
    <cellStyle name="Обычный 140 2 3" xfId="27002"/>
    <cellStyle name="Обычный 140 2 3 2" xfId="27003"/>
    <cellStyle name="Обычный 140 2 4" xfId="27004"/>
    <cellStyle name="Обычный 140 3" xfId="27005"/>
    <cellStyle name="Обычный 140 3 2" xfId="27006"/>
    <cellStyle name="Обычный 140 3 2 2" xfId="27007"/>
    <cellStyle name="Обычный 140 3 2 2 2" xfId="27008"/>
    <cellStyle name="Обычный 140 3 2 3" xfId="27009"/>
    <cellStyle name="Обычный 140 3 3" xfId="27010"/>
    <cellStyle name="Обычный 140 3 3 2" xfId="27011"/>
    <cellStyle name="Обычный 140 3 4" xfId="27012"/>
    <cellStyle name="Обычный 140 4" xfId="27013"/>
    <cellStyle name="Обычный 140 4 2" xfId="27014"/>
    <cellStyle name="Обычный 140 4 2 2" xfId="27015"/>
    <cellStyle name="Обычный 140 4 2 2 2" xfId="27016"/>
    <cellStyle name="Обычный 140 4 2 3" xfId="27017"/>
    <cellStyle name="Обычный 140 4 3" xfId="27018"/>
    <cellStyle name="Обычный 140 4 3 2" xfId="27019"/>
    <cellStyle name="Обычный 140 4 4" xfId="27020"/>
    <cellStyle name="Обычный 140 5" xfId="27021"/>
    <cellStyle name="Обычный 140 5 2" xfId="27022"/>
    <cellStyle name="Обычный 140 5 2 2" xfId="27023"/>
    <cellStyle name="Обычный 140 5 3" xfId="27024"/>
    <cellStyle name="Обычный 140 6" xfId="27025"/>
    <cellStyle name="Обычный 140 6 2" xfId="27026"/>
    <cellStyle name="Обычный 140 7" xfId="27027"/>
    <cellStyle name="Обычный 140 7 2" xfId="27028"/>
    <cellStyle name="Обычный 140 8" xfId="27029"/>
    <cellStyle name="Обычный 141" xfId="27030"/>
    <cellStyle name="Обычный 141 2" xfId="27031"/>
    <cellStyle name="Обычный 141 2 2" xfId="27032"/>
    <cellStyle name="Обычный 141 2 2 2" xfId="27033"/>
    <cellStyle name="Обычный 141 2 2 2 2" xfId="27034"/>
    <cellStyle name="Обычный 141 2 2 3" xfId="27035"/>
    <cellStyle name="Обычный 141 2 3" xfId="27036"/>
    <cellStyle name="Обычный 141 2 3 2" xfId="27037"/>
    <cellStyle name="Обычный 141 2 4" xfId="27038"/>
    <cellStyle name="Обычный 141 3" xfId="27039"/>
    <cellStyle name="Обычный 141 3 2" xfId="27040"/>
    <cellStyle name="Обычный 141 3 2 2" xfId="27041"/>
    <cellStyle name="Обычный 141 3 2 2 2" xfId="27042"/>
    <cellStyle name="Обычный 141 3 2 3" xfId="27043"/>
    <cellStyle name="Обычный 141 3 3" xfId="27044"/>
    <cellStyle name="Обычный 141 3 3 2" xfId="27045"/>
    <cellStyle name="Обычный 141 3 4" xfId="27046"/>
    <cellStyle name="Обычный 141 4" xfId="27047"/>
    <cellStyle name="Обычный 141 4 2" xfId="27048"/>
    <cellStyle name="Обычный 141 4 2 2" xfId="27049"/>
    <cellStyle name="Обычный 141 4 2 2 2" xfId="27050"/>
    <cellStyle name="Обычный 141 4 2 3" xfId="27051"/>
    <cellStyle name="Обычный 141 4 3" xfId="27052"/>
    <cellStyle name="Обычный 141 4 3 2" xfId="27053"/>
    <cellStyle name="Обычный 141 4 4" xfId="27054"/>
    <cellStyle name="Обычный 141 5" xfId="27055"/>
    <cellStyle name="Обычный 141 5 2" xfId="27056"/>
    <cellStyle name="Обычный 141 5 2 2" xfId="27057"/>
    <cellStyle name="Обычный 141 5 3" xfId="27058"/>
    <cellStyle name="Обычный 141 6" xfId="27059"/>
    <cellStyle name="Обычный 141 6 2" xfId="27060"/>
    <cellStyle name="Обычный 141 7" xfId="27061"/>
    <cellStyle name="Обычный 141 7 2" xfId="27062"/>
    <cellStyle name="Обычный 141 8" xfId="27063"/>
    <cellStyle name="Обычный 142" xfId="27064"/>
    <cellStyle name="Обычный 142 2" xfId="27065"/>
    <cellStyle name="Обычный 142 2 2" xfId="27066"/>
    <cellStyle name="Обычный 142 2 2 2" xfId="27067"/>
    <cellStyle name="Обычный 142 2 2 2 2" xfId="27068"/>
    <cellStyle name="Обычный 142 2 2 3" xfId="27069"/>
    <cellStyle name="Обычный 142 2 3" xfId="27070"/>
    <cellStyle name="Обычный 142 2 3 2" xfId="27071"/>
    <cellStyle name="Обычный 142 2 4" xfId="27072"/>
    <cellStyle name="Обычный 142 3" xfId="27073"/>
    <cellStyle name="Обычный 142 3 2" xfId="27074"/>
    <cellStyle name="Обычный 142 3 2 2" xfId="27075"/>
    <cellStyle name="Обычный 142 3 2 2 2" xfId="27076"/>
    <cellStyle name="Обычный 142 3 2 3" xfId="27077"/>
    <cellStyle name="Обычный 142 3 3" xfId="27078"/>
    <cellStyle name="Обычный 142 3 3 2" xfId="27079"/>
    <cellStyle name="Обычный 142 3 4" xfId="27080"/>
    <cellStyle name="Обычный 142 4" xfId="27081"/>
    <cellStyle name="Обычный 142 4 2" xfId="27082"/>
    <cellStyle name="Обычный 142 4 2 2" xfId="27083"/>
    <cellStyle name="Обычный 142 4 2 2 2" xfId="27084"/>
    <cellStyle name="Обычный 142 4 2 3" xfId="27085"/>
    <cellStyle name="Обычный 142 4 3" xfId="27086"/>
    <cellStyle name="Обычный 142 4 3 2" xfId="27087"/>
    <cellStyle name="Обычный 142 4 4" xfId="27088"/>
    <cellStyle name="Обычный 142 5" xfId="27089"/>
    <cellStyle name="Обычный 142 5 2" xfId="27090"/>
    <cellStyle name="Обычный 142 5 2 2" xfId="27091"/>
    <cellStyle name="Обычный 142 5 3" xfId="27092"/>
    <cellStyle name="Обычный 142 6" xfId="27093"/>
    <cellStyle name="Обычный 142 6 2" xfId="27094"/>
    <cellStyle name="Обычный 142 7" xfId="27095"/>
    <cellStyle name="Обычный 142 7 2" xfId="27096"/>
    <cellStyle name="Обычный 142 8" xfId="27097"/>
    <cellStyle name="Обычный 143" xfId="27098"/>
    <cellStyle name="Обычный 143 2" xfId="27099"/>
    <cellStyle name="Обычный 143 2 2" xfId="27100"/>
    <cellStyle name="Обычный 143 2 2 2" xfId="27101"/>
    <cellStyle name="Обычный 143 2 2 2 2" xfId="27102"/>
    <cellStyle name="Обычный 143 2 2 3" xfId="27103"/>
    <cellStyle name="Обычный 143 2 3" xfId="27104"/>
    <cellStyle name="Обычный 143 2 3 2" xfId="27105"/>
    <cellStyle name="Обычный 143 2 4" xfId="27106"/>
    <cellStyle name="Обычный 143 3" xfId="27107"/>
    <cellStyle name="Обычный 143 3 2" xfId="27108"/>
    <cellStyle name="Обычный 143 3 2 2" xfId="27109"/>
    <cellStyle name="Обычный 143 3 2 2 2" xfId="27110"/>
    <cellStyle name="Обычный 143 3 2 3" xfId="27111"/>
    <cellStyle name="Обычный 143 3 3" xfId="27112"/>
    <cellStyle name="Обычный 143 3 3 2" xfId="27113"/>
    <cellStyle name="Обычный 143 3 4" xfId="27114"/>
    <cellStyle name="Обычный 143 4" xfId="27115"/>
    <cellStyle name="Обычный 143 4 2" xfId="27116"/>
    <cellStyle name="Обычный 143 4 2 2" xfId="27117"/>
    <cellStyle name="Обычный 143 4 2 2 2" xfId="27118"/>
    <cellStyle name="Обычный 143 4 2 3" xfId="27119"/>
    <cellStyle name="Обычный 143 4 3" xfId="27120"/>
    <cellStyle name="Обычный 143 4 3 2" xfId="27121"/>
    <cellStyle name="Обычный 143 4 4" xfId="27122"/>
    <cellStyle name="Обычный 143 5" xfId="27123"/>
    <cellStyle name="Обычный 143 5 2" xfId="27124"/>
    <cellStyle name="Обычный 143 5 2 2" xfId="27125"/>
    <cellStyle name="Обычный 143 5 3" xfId="27126"/>
    <cellStyle name="Обычный 143 6" xfId="27127"/>
    <cellStyle name="Обычный 143 6 2" xfId="27128"/>
    <cellStyle name="Обычный 143 7" xfId="27129"/>
    <cellStyle name="Обычный 143 7 2" xfId="27130"/>
    <cellStyle name="Обычный 143 8" xfId="27131"/>
    <cellStyle name="Обычный 144" xfId="27132"/>
    <cellStyle name="Обычный 144 2" xfId="27133"/>
    <cellStyle name="Обычный 144 2 2" xfId="27134"/>
    <cellStyle name="Обычный 144 2 2 2" xfId="27135"/>
    <cellStyle name="Обычный 144 2 2 2 2" xfId="27136"/>
    <cellStyle name="Обычный 144 2 2 3" xfId="27137"/>
    <cellStyle name="Обычный 144 2 3" xfId="27138"/>
    <cellStyle name="Обычный 144 2 3 2" xfId="27139"/>
    <cellStyle name="Обычный 144 2 4" xfId="27140"/>
    <cellStyle name="Обычный 144 3" xfId="27141"/>
    <cellStyle name="Обычный 144 3 2" xfId="27142"/>
    <cellStyle name="Обычный 144 3 2 2" xfId="27143"/>
    <cellStyle name="Обычный 144 3 2 2 2" xfId="27144"/>
    <cellStyle name="Обычный 144 3 2 3" xfId="27145"/>
    <cellStyle name="Обычный 144 3 3" xfId="27146"/>
    <cellStyle name="Обычный 144 3 3 2" xfId="27147"/>
    <cellStyle name="Обычный 144 3 4" xfId="27148"/>
    <cellStyle name="Обычный 144 4" xfId="27149"/>
    <cellStyle name="Обычный 144 4 2" xfId="27150"/>
    <cellStyle name="Обычный 144 4 2 2" xfId="27151"/>
    <cellStyle name="Обычный 144 4 2 2 2" xfId="27152"/>
    <cellStyle name="Обычный 144 4 2 3" xfId="27153"/>
    <cellStyle name="Обычный 144 4 3" xfId="27154"/>
    <cellStyle name="Обычный 144 4 3 2" xfId="27155"/>
    <cellStyle name="Обычный 144 4 4" xfId="27156"/>
    <cellStyle name="Обычный 144 5" xfId="27157"/>
    <cellStyle name="Обычный 144 5 2" xfId="27158"/>
    <cellStyle name="Обычный 144 5 2 2" xfId="27159"/>
    <cellStyle name="Обычный 144 5 3" xfId="27160"/>
    <cellStyle name="Обычный 144 6" xfId="27161"/>
    <cellStyle name="Обычный 144 6 2" xfId="27162"/>
    <cellStyle name="Обычный 144 7" xfId="27163"/>
    <cellStyle name="Обычный 144 7 2" xfId="27164"/>
    <cellStyle name="Обычный 144 8" xfId="27165"/>
    <cellStyle name="Обычный 145" xfId="27166"/>
    <cellStyle name="Обычный 145 2" xfId="27167"/>
    <cellStyle name="Обычный 145 2 2" xfId="27168"/>
    <cellStyle name="Обычный 145 2 2 2" xfId="27169"/>
    <cellStyle name="Обычный 145 2 2 2 2" xfId="27170"/>
    <cellStyle name="Обычный 145 2 2 3" xfId="27171"/>
    <cellStyle name="Обычный 145 2 3" xfId="27172"/>
    <cellStyle name="Обычный 145 2 3 2" xfId="27173"/>
    <cellStyle name="Обычный 145 2 4" xfId="27174"/>
    <cellStyle name="Обычный 145 3" xfId="27175"/>
    <cellStyle name="Обычный 145 3 2" xfId="27176"/>
    <cellStyle name="Обычный 145 3 2 2" xfId="27177"/>
    <cellStyle name="Обычный 145 3 2 2 2" xfId="27178"/>
    <cellStyle name="Обычный 145 3 2 3" xfId="27179"/>
    <cellStyle name="Обычный 145 3 3" xfId="27180"/>
    <cellStyle name="Обычный 145 3 3 2" xfId="27181"/>
    <cellStyle name="Обычный 145 3 4" xfId="27182"/>
    <cellStyle name="Обычный 145 4" xfId="27183"/>
    <cellStyle name="Обычный 145 4 2" xfId="27184"/>
    <cellStyle name="Обычный 145 4 2 2" xfId="27185"/>
    <cellStyle name="Обычный 145 4 2 2 2" xfId="27186"/>
    <cellStyle name="Обычный 145 4 2 3" xfId="27187"/>
    <cellStyle name="Обычный 145 4 3" xfId="27188"/>
    <cellStyle name="Обычный 145 4 3 2" xfId="27189"/>
    <cellStyle name="Обычный 145 4 4" xfId="27190"/>
    <cellStyle name="Обычный 145 5" xfId="27191"/>
    <cellStyle name="Обычный 145 5 2" xfId="27192"/>
    <cellStyle name="Обычный 145 5 2 2" xfId="27193"/>
    <cellStyle name="Обычный 145 5 3" xfId="27194"/>
    <cellStyle name="Обычный 145 6" xfId="27195"/>
    <cellStyle name="Обычный 145 6 2" xfId="27196"/>
    <cellStyle name="Обычный 145 7" xfId="27197"/>
    <cellStyle name="Обычный 145 7 2" xfId="27198"/>
    <cellStyle name="Обычный 145 8" xfId="27199"/>
    <cellStyle name="Обычный 146" xfId="27200"/>
    <cellStyle name="Обычный 146 2" xfId="27201"/>
    <cellStyle name="Обычный 146 2 2" xfId="27202"/>
    <cellStyle name="Обычный 146 2 2 2" xfId="27203"/>
    <cellStyle name="Обычный 146 2 2 2 2" xfId="27204"/>
    <cellStyle name="Обычный 146 2 2 3" xfId="27205"/>
    <cellStyle name="Обычный 146 2 3" xfId="27206"/>
    <cellStyle name="Обычный 146 2 3 2" xfId="27207"/>
    <cellStyle name="Обычный 146 2 4" xfId="27208"/>
    <cellStyle name="Обычный 146 3" xfId="27209"/>
    <cellStyle name="Обычный 146 3 2" xfId="27210"/>
    <cellStyle name="Обычный 146 3 2 2" xfId="27211"/>
    <cellStyle name="Обычный 146 3 2 2 2" xfId="27212"/>
    <cellStyle name="Обычный 146 3 2 3" xfId="27213"/>
    <cellStyle name="Обычный 146 3 3" xfId="27214"/>
    <cellStyle name="Обычный 146 3 3 2" xfId="27215"/>
    <cellStyle name="Обычный 146 3 4" xfId="27216"/>
    <cellStyle name="Обычный 146 4" xfId="27217"/>
    <cellStyle name="Обычный 146 4 2" xfId="27218"/>
    <cellStyle name="Обычный 146 4 2 2" xfId="27219"/>
    <cellStyle name="Обычный 146 4 2 2 2" xfId="27220"/>
    <cellStyle name="Обычный 146 4 2 3" xfId="27221"/>
    <cellStyle name="Обычный 146 4 3" xfId="27222"/>
    <cellStyle name="Обычный 146 4 3 2" xfId="27223"/>
    <cellStyle name="Обычный 146 4 4" xfId="27224"/>
    <cellStyle name="Обычный 146 5" xfId="27225"/>
    <cellStyle name="Обычный 146 5 2" xfId="27226"/>
    <cellStyle name="Обычный 146 5 2 2" xfId="27227"/>
    <cellStyle name="Обычный 146 5 3" xfId="27228"/>
    <cellStyle name="Обычный 146 6" xfId="27229"/>
    <cellStyle name="Обычный 146 6 2" xfId="27230"/>
    <cellStyle name="Обычный 146 7" xfId="27231"/>
    <cellStyle name="Обычный 146 7 2" xfId="27232"/>
    <cellStyle name="Обычный 146 8" xfId="27233"/>
    <cellStyle name="Обычный 147" xfId="27234"/>
    <cellStyle name="Обычный 147 2" xfId="27235"/>
    <cellStyle name="Обычный 147 2 2" xfId="27236"/>
    <cellStyle name="Обычный 147 2 2 2" xfId="27237"/>
    <cellStyle name="Обычный 147 2 2 2 2" xfId="27238"/>
    <cellStyle name="Обычный 147 2 2 3" xfId="27239"/>
    <cellStyle name="Обычный 147 2 3" xfId="27240"/>
    <cellStyle name="Обычный 147 2 3 2" xfId="27241"/>
    <cellStyle name="Обычный 147 2 4" xfId="27242"/>
    <cellStyle name="Обычный 147 3" xfId="27243"/>
    <cellStyle name="Обычный 147 3 2" xfId="27244"/>
    <cellStyle name="Обычный 147 3 2 2" xfId="27245"/>
    <cellStyle name="Обычный 147 3 2 2 2" xfId="27246"/>
    <cellStyle name="Обычный 147 3 2 3" xfId="27247"/>
    <cellStyle name="Обычный 147 3 3" xfId="27248"/>
    <cellStyle name="Обычный 147 3 3 2" xfId="27249"/>
    <cellStyle name="Обычный 147 3 4" xfId="27250"/>
    <cellStyle name="Обычный 147 4" xfId="27251"/>
    <cellStyle name="Обычный 147 4 2" xfId="27252"/>
    <cellStyle name="Обычный 147 4 2 2" xfId="27253"/>
    <cellStyle name="Обычный 147 4 2 2 2" xfId="27254"/>
    <cellStyle name="Обычный 147 4 2 3" xfId="27255"/>
    <cellStyle name="Обычный 147 4 3" xfId="27256"/>
    <cellStyle name="Обычный 147 4 3 2" xfId="27257"/>
    <cellStyle name="Обычный 147 4 4" xfId="27258"/>
    <cellStyle name="Обычный 147 5" xfId="27259"/>
    <cellStyle name="Обычный 147 5 2" xfId="27260"/>
    <cellStyle name="Обычный 147 5 2 2" xfId="27261"/>
    <cellStyle name="Обычный 147 5 3" xfId="27262"/>
    <cellStyle name="Обычный 147 6" xfId="27263"/>
    <cellStyle name="Обычный 147 6 2" xfId="27264"/>
    <cellStyle name="Обычный 147 7" xfId="27265"/>
    <cellStyle name="Обычный 147 7 2" xfId="27266"/>
    <cellStyle name="Обычный 147 8" xfId="27267"/>
    <cellStyle name="Обычный 148" xfId="27268"/>
    <cellStyle name="Обычный 148 2" xfId="27269"/>
    <cellStyle name="Обычный 148 2 2" xfId="27270"/>
    <cellStyle name="Обычный 148 2 2 2" xfId="27271"/>
    <cellStyle name="Обычный 148 2 2 2 2" xfId="27272"/>
    <cellStyle name="Обычный 148 2 2 3" xfId="27273"/>
    <cellStyle name="Обычный 148 2 3" xfId="27274"/>
    <cellStyle name="Обычный 148 2 3 2" xfId="27275"/>
    <cellStyle name="Обычный 148 2 4" xfId="27276"/>
    <cellStyle name="Обычный 148 3" xfId="27277"/>
    <cellStyle name="Обычный 148 3 2" xfId="27278"/>
    <cellStyle name="Обычный 148 3 2 2" xfId="27279"/>
    <cellStyle name="Обычный 148 3 2 2 2" xfId="27280"/>
    <cellStyle name="Обычный 148 3 2 3" xfId="27281"/>
    <cellStyle name="Обычный 148 3 3" xfId="27282"/>
    <cellStyle name="Обычный 148 3 3 2" xfId="27283"/>
    <cellStyle name="Обычный 148 3 4" xfId="27284"/>
    <cellStyle name="Обычный 148 4" xfId="27285"/>
    <cellStyle name="Обычный 148 4 2" xfId="27286"/>
    <cellStyle name="Обычный 148 4 2 2" xfId="27287"/>
    <cellStyle name="Обычный 148 4 2 2 2" xfId="27288"/>
    <cellStyle name="Обычный 148 4 2 3" xfId="27289"/>
    <cellStyle name="Обычный 148 4 3" xfId="27290"/>
    <cellStyle name="Обычный 148 4 3 2" xfId="27291"/>
    <cellStyle name="Обычный 148 4 4" xfId="27292"/>
    <cellStyle name="Обычный 148 5" xfId="27293"/>
    <cellStyle name="Обычный 148 5 2" xfId="27294"/>
    <cellStyle name="Обычный 148 5 2 2" xfId="27295"/>
    <cellStyle name="Обычный 148 5 3" xfId="27296"/>
    <cellStyle name="Обычный 148 6" xfId="27297"/>
    <cellStyle name="Обычный 148 6 2" xfId="27298"/>
    <cellStyle name="Обычный 148 7" xfId="27299"/>
    <cellStyle name="Обычный 148 7 2" xfId="27300"/>
    <cellStyle name="Обычный 148 8" xfId="27301"/>
    <cellStyle name="Обычный 149" xfId="27302"/>
    <cellStyle name="Обычный 149 2" xfId="27303"/>
    <cellStyle name="Обычный 149 2 2" xfId="27304"/>
    <cellStyle name="Обычный 149 2 2 2" xfId="27305"/>
    <cellStyle name="Обычный 149 2 2 2 2" xfId="27306"/>
    <cellStyle name="Обычный 149 2 2 3" xfId="27307"/>
    <cellStyle name="Обычный 149 2 3" xfId="27308"/>
    <cellStyle name="Обычный 149 2 3 2" xfId="27309"/>
    <cellStyle name="Обычный 149 2 4" xfId="27310"/>
    <cellStyle name="Обычный 149 3" xfId="27311"/>
    <cellStyle name="Обычный 149 3 2" xfId="27312"/>
    <cellStyle name="Обычный 149 3 2 2" xfId="27313"/>
    <cellStyle name="Обычный 149 3 2 2 2" xfId="27314"/>
    <cellStyle name="Обычный 149 3 2 3" xfId="27315"/>
    <cellStyle name="Обычный 149 3 3" xfId="27316"/>
    <cellStyle name="Обычный 149 3 3 2" xfId="27317"/>
    <cellStyle name="Обычный 149 3 4" xfId="27318"/>
    <cellStyle name="Обычный 149 4" xfId="27319"/>
    <cellStyle name="Обычный 149 4 2" xfId="27320"/>
    <cellStyle name="Обычный 149 4 2 2" xfId="27321"/>
    <cellStyle name="Обычный 149 4 2 2 2" xfId="27322"/>
    <cellStyle name="Обычный 149 4 2 3" xfId="27323"/>
    <cellStyle name="Обычный 149 4 3" xfId="27324"/>
    <cellStyle name="Обычный 149 4 3 2" xfId="27325"/>
    <cellStyle name="Обычный 149 4 4" xfId="27326"/>
    <cellStyle name="Обычный 149 5" xfId="27327"/>
    <cellStyle name="Обычный 149 5 2" xfId="27328"/>
    <cellStyle name="Обычный 149 5 2 2" xfId="27329"/>
    <cellStyle name="Обычный 149 5 3" xfId="27330"/>
    <cellStyle name="Обычный 149 6" xfId="27331"/>
    <cellStyle name="Обычный 149 6 2" xfId="27332"/>
    <cellStyle name="Обычный 149 7" xfId="27333"/>
    <cellStyle name="Обычный 149 7 2" xfId="27334"/>
    <cellStyle name="Обычный 149 8" xfId="27335"/>
    <cellStyle name="Обычный 15" xfId="27336"/>
    <cellStyle name="Обычный 15 2" xfId="27337"/>
    <cellStyle name="Обычный 15 2 2" xfId="27338"/>
    <cellStyle name="Обычный 15 3" xfId="27339"/>
    <cellStyle name="Обычный 15 3 2" xfId="27340"/>
    <cellStyle name="Обычный 15 4" xfId="27341"/>
    <cellStyle name="Обычный 150" xfId="27342"/>
    <cellStyle name="Обычный 150 2" xfId="27343"/>
    <cellStyle name="Обычный 150 2 2" xfId="27344"/>
    <cellStyle name="Обычный 150 2 2 2" xfId="27345"/>
    <cellStyle name="Обычный 150 2 2 2 2" xfId="27346"/>
    <cellStyle name="Обычный 150 2 2 3" xfId="27347"/>
    <cellStyle name="Обычный 150 2 3" xfId="27348"/>
    <cellStyle name="Обычный 150 2 3 2" xfId="27349"/>
    <cellStyle name="Обычный 150 2 4" xfId="27350"/>
    <cellStyle name="Обычный 150 3" xfId="27351"/>
    <cellStyle name="Обычный 150 3 2" xfId="27352"/>
    <cellStyle name="Обычный 150 3 2 2" xfId="27353"/>
    <cellStyle name="Обычный 150 3 2 2 2" xfId="27354"/>
    <cellStyle name="Обычный 150 3 2 3" xfId="27355"/>
    <cellStyle name="Обычный 150 3 3" xfId="27356"/>
    <cellStyle name="Обычный 150 3 3 2" xfId="27357"/>
    <cellStyle name="Обычный 150 3 4" xfId="27358"/>
    <cellStyle name="Обычный 150 4" xfId="27359"/>
    <cellStyle name="Обычный 150 4 2" xfId="27360"/>
    <cellStyle name="Обычный 150 4 2 2" xfId="27361"/>
    <cellStyle name="Обычный 150 4 2 2 2" xfId="27362"/>
    <cellStyle name="Обычный 150 4 2 3" xfId="27363"/>
    <cellStyle name="Обычный 150 4 3" xfId="27364"/>
    <cellStyle name="Обычный 150 4 3 2" xfId="27365"/>
    <cellStyle name="Обычный 150 4 4" xfId="27366"/>
    <cellStyle name="Обычный 150 5" xfId="27367"/>
    <cellStyle name="Обычный 150 5 2" xfId="27368"/>
    <cellStyle name="Обычный 150 5 2 2" xfId="27369"/>
    <cellStyle name="Обычный 150 5 3" xfId="27370"/>
    <cellStyle name="Обычный 150 6" xfId="27371"/>
    <cellStyle name="Обычный 150 6 2" xfId="27372"/>
    <cellStyle name="Обычный 150 7" xfId="27373"/>
    <cellStyle name="Обычный 150 7 2" xfId="27374"/>
    <cellStyle name="Обычный 150 8" xfId="27375"/>
    <cellStyle name="Обычный 151" xfId="27376"/>
    <cellStyle name="Обычный 151 2" xfId="27377"/>
    <cellStyle name="Обычный 151 2 2" xfId="27378"/>
    <cellStyle name="Обычный 151 2 2 2" xfId="27379"/>
    <cellStyle name="Обычный 151 2 2 2 2" xfId="27380"/>
    <cellStyle name="Обычный 151 2 2 3" xfId="27381"/>
    <cellStyle name="Обычный 151 2 3" xfId="27382"/>
    <cellStyle name="Обычный 151 2 3 2" xfId="27383"/>
    <cellStyle name="Обычный 151 2 4" xfId="27384"/>
    <cellStyle name="Обычный 151 3" xfId="27385"/>
    <cellStyle name="Обычный 151 3 2" xfId="27386"/>
    <cellStyle name="Обычный 151 3 2 2" xfId="27387"/>
    <cellStyle name="Обычный 151 3 2 2 2" xfId="27388"/>
    <cellStyle name="Обычный 151 3 2 3" xfId="27389"/>
    <cellStyle name="Обычный 151 3 3" xfId="27390"/>
    <cellStyle name="Обычный 151 3 3 2" xfId="27391"/>
    <cellStyle name="Обычный 151 3 4" xfId="27392"/>
    <cellStyle name="Обычный 151 4" xfId="27393"/>
    <cellStyle name="Обычный 151 4 2" xfId="27394"/>
    <cellStyle name="Обычный 151 4 2 2" xfId="27395"/>
    <cellStyle name="Обычный 151 4 2 2 2" xfId="27396"/>
    <cellStyle name="Обычный 151 4 2 3" xfId="27397"/>
    <cellStyle name="Обычный 151 4 3" xfId="27398"/>
    <cellStyle name="Обычный 151 4 3 2" xfId="27399"/>
    <cellStyle name="Обычный 151 4 4" xfId="27400"/>
    <cellStyle name="Обычный 151 5" xfId="27401"/>
    <cellStyle name="Обычный 151 5 2" xfId="27402"/>
    <cellStyle name="Обычный 151 5 2 2" xfId="27403"/>
    <cellStyle name="Обычный 151 5 3" xfId="27404"/>
    <cellStyle name="Обычный 151 6" xfId="27405"/>
    <cellStyle name="Обычный 151 6 2" xfId="27406"/>
    <cellStyle name="Обычный 151 7" xfId="27407"/>
    <cellStyle name="Обычный 151 7 2" xfId="27408"/>
    <cellStyle name="Обычный 151 8" xfId="27409"/>
    <cellStyle name="Обычный 152" xfId="27410"/>
    <cellStyle name="Обычный 152 2" xfId="27411"/>
    <cellStyle name="Обычный 152 2 2" xfId="27412"/>
    <cellStyle name="Обычный 152 2 2 2" xfId="27413"/>
    <cellStyle name="Обычный 152 2 2 2 2" xfId="27414"/>
    <cellStyle name="Обычный 152 2 2 3" xfId="27415"/>
    <cellStyle name="Обычный 152 2 3" xfId="27416"/>
    <cellStyle name="Обычный 152 2 3 2" xfId="27417"/>
    <cellStyle name="Обычный 152 2 4" xfId="27418"/>
    <cellStyle name="Обычный 152 3" xfId="27419"/>
    <cellStyle name="Обычный 152 3 2" xfId="27420"/>
    <cellStyle name="Обычный 152 3 2 2" xfId="27421"/>
    <cellStyle name="Обычный 152 3 2 2 2" xfId="27422"/>
    <cellStyle name="Обычный 152 3 2 3" xfId="27423"/>
    <cellStyle name="Обычный 152 3 3" xfId="27424"/>
    <cellStyle name="Обычный 152 3 3 2" xfId="27425"/>
    <cellStyle name="Обычный 152 3 4" xfId="27426"/>
    <cellStyle name="Обычный 152 4" xfId="27427"/>
    <cellStyle name="Обычный 152 4 2" xfId="27428"/>
    <cellStyle name="Обычный 152 4 2 2" xfId="27429"/>
    <cellStyle name="Обычный 152 4 2 2 2" xfId="27430"/>
    <cellStyle name="Обычный 152 4 2 3" xfId="27431"/>
    <cellStyle name="Обычный 152 4 3" xfId="27432"/>
    <cellStyle name="Обычный 152 4 3 2" xfId="27433"/>
    <cellStyle name="Обычный 152 4 4" xfId="27434"/>
    <cellStyle name="Обычный 152 5" xfId="27435"/>
    <cellStyle name="Обычный 152 5 2" xfId="27436"/>
    <cellStyle name="Обычный 152 5 2 2" xfId="27437"/>
    <cellStyle name="Обычный 152 5 3" xfId="27438"/>
    <cellStyle name="Обычный 152 6" xfId="27439"/>
    <cellStyle name="Обычный 152 6 2" xfId="27440"/>
    <cellStyle name="Обычный 152 7" xfId="27441"/>
    <cellStyle name="Обычный 152 7 2" xfId="27442"/>
    <cellStyle name="Обычный 152 8" xfId="27443"/>
    <cellStyle name="Обычный 153" xfId="27444"/>
    <cellStyle name="Обычный 153 2" xfId="27445"/>
    <cellStyle name="Обычный 153 2 2" xfId="27446"/>
    <cellStyle name="Обычный 153 2 2 2" xfId="27447"/>
    <cellStyle name="Обычный 153 2 2 2 2" xfId="27448"/>
    <cellStyle name="Обычный 153 2 2 3" xfId="27449"/>
    <cellStyle name="Обычный 153 2 3" xfId="27450"/>
    <cellStyle name="Обычный 153 2 3 2" xfId="27451"/>
    <cellStyle name="Обычный 153 2 4" xfId="27452"/>
    <cellStyle name="Обычный 153 3" xfId="27453"/>
    <cellStyle name="Обычный 153 3 2" xfId="27454"/>
    <cellStyle name="Обычный 153 3 2 2" xfId="27455"/>
    <cellStyle name="Обычный 153 3 2 2 2" xfId="27456"/>
    <cellStyle name="Обычный 153 3 2 3" xfId="27457"/>
    <cellStyle name="Обычный 153 3 3" xfId="27458"/>
    <cellStyle name="Обычный 153 3 3 2" xfId="27459"/>
    <cellStyle name="Обычный 153 3 4" xfId="27460"/>
    <cellStyle name="Обычный 153 4" xfId="27461"/>
    <cellStyle name="Обычный 153 4 2" xfId="27462"/>
    <cellStyle name="Обычный 153 4 2 2" xfId="27463"/>
    <cellStyle name="Обычный 153 4 2 2 2" xfId="27464"/>
    <cellStyle name="Обычный 153 4 2 3" xfId="27465"/>
    <cellStyle name="Обычный 153 4 3" xfId="27466"/>
    <cellStyle name="Обычный 153 4 3 2" xfId="27467"/>
    <cellStyle name="Обычный 153 4 4" xfId="27468"/>
    <cellStyle name="Обычный 153 5" xfId="27469"/>
    <cellStyle name="Обычный 153 5 2" xfId="27470"/>
    <cellStyle name="Обычный 153 5 2 2" xfId="27471"/>
    <cellStyle name="Обычный 153 5 3" xfId="27472"/>
    <cellStyle name="Обычный 153 6" xfId="27473"/>
    <cellStyle name="Обычный 153 6 2" xfId="27474"/>
    <cellStyle name="Обычный 153 7" xfId="27475"/>
    <cellStyle name="Обычный 153 7 2" xfId="27476"/>
    <cellStyle name="Обычный 153 8" xfId="27477"/>
    <cellStyle name="Обычный 154" xfId="27478"/>
    <cellStyle name="Обычный 154 2" xfId="27479"/>
    <cellStyle name="Обычный 154 2 2" xfId="27480"/>
    <cellStyle name="Обычный 154 2 2 2" xfId="27481"/>
    <cellStyle name="Обычный 154 2 2 2 2" xfId="27482"/>
    <cellStyle name="Обычный 154 2 2 3" xfId="27483"/>
    <cellStyle name="Обычный 154 2 3" xfId="27484"/>
    <cellStyle name="Обычный 154 2 3 2" xfId="27485"/>
    <cellStyle name="Обычный 154 2 4" xfId="27486"/>
    <cellStyle name="Обычный 154 3" xfId="27487"/>
    <cellStyle name="Обычный 154 3 2" xfId="27488"/>
    <cellStyle name="Обычный 154 3 2 2" xfId="27489"/>
    <cellStyle name="Обычный 154 3 2 2 2" xfId="27490"/>
    <cellStyle name="Обычный 154 3 2 3" xfId="27491"/>
    <cellStyle name="Обычный 154 3 3" xfId="27492"/>
    <cellStyle name="Обычный 154 3 3 2" xfId="27493"/>
    <cellStyle name="Обычный 154 3 4" xfId="27494"/>
    <cellStyle name="Обычный 154 4" xfId="27495"/>
    <cellStyle name="Обычный 154 4 2" xfId="27496"/>
    <cellStyle name="Обычный 154 4 2 2" xfId="27497"/>
    <cellStyle name="Обычный 154 4 2 2 2" xfId="27498"/>
    <cellStyle name="Обычный 154 4 2 3" xfId="27499"/>
    <cellStyle name="Обычный 154 4 3" xfId="27500"/>
    <cellStyle name="Обычный 154 4 3 2" xfId="27501"/>
    <cellStyle name="Обычный 154 4 4" xfId="27502"/>
    <cellStyle name="Обычный 154 5" xfId="27503"/>
    <cellStyle name="Обычный 154 5 2" xfId="27504"/>
    <cellStyle name="Обычный 154 5 2 2" xfId="27505"/>
    <cellStyle name="Обычный 154 5 3" xfId="27506"/>
    <cellStyle name="Обычный 154 6" xfId="27507"/>
    <cellStyle name="Обычный 154 6 2" xfId="27508"/>
    <cellStyle name="Обычный 154 7" xfId="27509"/>
    <cellStyle name="Обычный 154 7 2" xfId="27510"/>
    <cellStyle name="Обычный 154 8" xfId="27511"/>
    <cellStyle name="Обычный 155" xfId="27512"/>
    <cellStyle name="Обычный 155 2" xfId="27513"/>
    <cellStyle name="Обычный 155 2 2" xfId="27514"/>
    <cellStyle name="Обычный 155 2 2 2" xfId="27515"/>
    <cellStyle name="Обычный 155 2 2 2 2" xfId="27516"/>
    <cellStyle name="Обычный 155 2 2 3" xfId="27517"/>
    <cellStyle name="Обычный 155 2 3" xfId="27518"/>
    <cellStyle name="Обычный 155 2 3 2" xfId="27519"/>
    <cellStyle name="Обычный 155 2 4" xfId="27520"/>
    <cellStyle name="Обычный 155 3" xfId="27521"/>
    <cellStyle name="Обычный 155 3 2" xfId="27522"/>
    <cellStyle name="Обычный 155 3 2 2" xfId="27523"/>
    <cellStyle name="Обычный 155 3 2 2 2" xfId="27524"/>
    <cellStyle name="Обычный 155 3 2 3" xfId="27525"/>
    <cellStyle name="Обычный 155 3 3" xfId="27526"/>
    <cellStyle name="Обычный 155 3 3 2" xfId="27527"/>
    <cellStyle name="Обычный 155 3 4" xfId="27528"/>
    <cellStyle name="Обычный 155 4" xfId="27529"/>
    <cellStyle name="Обычный 155 4 2" xfId="27530"/>
    <cellStyle name="Обычный 155 4 2 2" xfId="27531"/>
    <cellStyle name="Обычный 155 4 2 2 2" xfId="27532"/>
    <cellStyle name="Обычный 155 4 2 3" xfId="27533"/>
    <cellStyle name="Обычный 155 4 3" xfId="27534"/>
    <cellStyle name="Обычный 155 4 3 2" xfId="27535"/>
    <cellStyle name="Обычный 155 4 4" xfId="27536"/>
    <cellStyle name="Обычный 155 5" xfId="27537"/>
    <cellStyle name="Обычный 155 5 2" xfId="27538"/>
    <cellStyle name="Обычный 155 5 2 2" xfId="27539"/>
    <cellStyle name="Обычный 155 5 3" xfId="27540"/>
    <cellStyle name="Обычный 155 6" xfId="27541"/>
    <cellStyle name="Обычный 155 6 2" xfId="27542"/>
    <cellStyle name="Обычный 155 7" xfId="27543"/>
    <cellStyle name="Обычный 155 7 2" xfId="27544"/>
    <cellStyle name="Обычный 155 8" xfId="27545"/>
    <cellStyle name="Обычный 156" xfId="27546"/>
    <cellStyle name="Обычный 156 2" xfId="27547"/>
    <cellStyle name="Обычный 156 2 2" xfId="27548"/>
    <cellStyle name="Обычный 156 2 2 2" xfId="27549"/>
    <cellStyle name="Обычный 156 2 2 2 2" xfId="27550"/>
    <cellStyle name="Обычный 156 2 2 3" xfId="27551"/>
    <cellStyle name="Обычный 156 2 3" xfId="27552"/>
    <cellStyle name="Обычный 156 2 3 2" xfId="27553"/>
    <cellStyle name="Обычный 156 2 4" xfId="27554"/>
    <cellStyle name="Обычный 156 3" xfId="27555"/>
    <cellStyle name="Обычный 156 3 2" xfId="27556"/>
    <cellStyle name="Обычный 156 3 2 2" xfId="27557"/>
    <cellStyle name="Обычный 156 3 2 2 2" xfId="27558"/>
    <cellStyle name="Обычный 156 3 2 3" xfId="27559"/>
    <cellStyle name="Обычный 156 3 3" xfId="27560"/>
    <cellStyle name="Обычный 156 3 3 2" xfId="27561"/>
    <cellStyle name="Обычный 156 3 4" xfId="27562"/>
    <cellStyle name="Обычный 156 4" xfId="27563"/>
    <cellStyle name="Обычный 156 4 2" xfId="27564"/>
    <cellStyle name="Обычный 156 4 2 2" xfId="27565"/>
    <cellStyle name="Обычный 156 4 2 2 2" xfId="27566"/>
    <cellStyle name="Обычный 156 4 2 3" xfId="27567"/>
    <cellStyle name="Обычный 156 4 3" xfId="27568"/>
    <cellStyle name="Обычный 156 4 3 2" xfId="27569"/>
    <cellStyle name="Обычный 156 4 4" xfId="27570"/>
    <cellStyle name="Обычный 156 5" xfId="27571"/>
    <cellStyle name="Обычный 156 5 2" xfId="27572"/>
    <cellStyle name="Обычный 156 5 2 2" xfId="27573"/>
    <cellStyle name="Обычный 156 5 3" xfId="27574"/>
    <cellStyle name="Обычный 156 6" xfId="27575"/>
    <cellStyle name="Обычный 156 6 2" xfId="27576"/>
    <cellStyle name="Обычный 156 7" xfId="27577"/>
    <cellStyle name="Обычный 156 7 2" xfId="27578"/>
    <cellStyle name="Обычный 156 8" xfId="27579"/>
    <cellStyle name="Обычный 157" xfId="27580"/>
    <cellStyle name="Обычный 157 2" xfId="27581"/>
    <cellStyle name="Обычный 157 2 2" xfId="27582"/>
    <cellStyle name="Обычный 157 2 2 2" xfId="27583"/>
    <cellStyle name="Обычный 157 2 2 2 2" xfId="27584"/>
    <cellStyle name="Обычный 157 2 2 3" xfId="27585"/>
    <cellStyle name="Обычный 157 2 3" xfId="27586"/>
    <cellStyle name="Обычный 157 2 3 2" xfId="27587"/>
    <cellStyle name="Обычный 157 2 4" xfId="27588"/>
    <cellStyle name="Обычный 157 3" xfId="27589"/>
    <cellStyle name="Обычный 157 3 2" xfId="27590"/>
    <cellStyle name="Обычный 157 3 2 2" xfId="27591"/>
    <cellStyle name="Обычный 157 3 2 2 2" xfId="27592"/>
    <cellStyle name="Обычный 157 3 2 3" xfId="27593"/>
    <cellStyle name="Обычный 157 3 3" xfId="27594"/>
    <cellStyle name="Обычный 157 3 3 2" xfId="27595"/>
    <cellStyle name="Обычный 157 3 4" xfId="27596"/>
    <cellStyle name="Обычный 157 4" xfId="27597"/>
    <cellStyle name="Обычный 157 4 2" xfId="27598"/>
    <cellStyle name="Обычный 157 4 2 2" xfId="27599"/>
    <cellStyle name="Обычный 157 4 2 2 2" xfId="27600"/>
    <cellStyle name="Обычный 157 4 2 3" xfId="27601"/>
    <cellStyle name="Обычный 157 4 3" xfId="27602"/>
    <cellStyle name="Обычный 157 4 3 2" xfId="27603"/>
    <cellStyle name="Обычный 157 4 4" xfId="27604"/>
    <cellStyle name="Обычный 157 5" xfId="27605"/>
    <cellStyle name="Обычный 157 5 2" xfId="27606"/>
    <cellStyle name="Обычный 157 5 2 2" xfId="27607"/>
    <cellStyle name="Обычный 157 5 3" xfId="27608"/>
    <cellStyle name="Обычный 157 6" xfId="27609"/>
    <cellStyle name="Обычный 157 6 2" xfId="27610"/>
    <cellStyle name="Обычный 157 7" xfId="27611"/>
    <cellStyle name="Обычный 157 7 2" xfId="27612"/>
    <cellStyle name="Обычный 157 8" xfId="27613"/>
    <cellStyle name="Обычный 158" xfId="27614"/>
    <cellStyle name="Обычный 158 2" xfId="27615"/>
    <cellStyle name="Обычный 158 2 2" xfId="27616"/>
    <cellStyle name="Обычный 158 2 2 2" xfId="27617"/>
    <cellStyle name="Обычный 158 2 2 2 2" xfId="27618"/>
    <cellStyle name="Обычный 158 2 2 3" xfId="27619"/>
    <cellStyle name="Обычный 158 2 3" xfId="27620"/>
    <cellStyle name="Обычный 158 2 3 2" xfId="27621"/>
    <cellStyle name="Обычный 158 2 4" xfId="27622"/>
    <cellStyle name="Обычный 158 3" xfId="27623"/>
    <cellStyle name="Обычный 158 3 2" xfId="27624"/>
    <cellStyle name="Обычный 158 3 2 2" xfId="27625"/>
    <cellStyle name="Обычный 158 3 2 2 2" xfId="27626"/>
    <cellStyle name="Обычный 158 3 2 3" xfId="27627"/>
    <cellStyle name="Обычный 158 3 3" xfId="27628"/>
    <cellStyle name="Обычный 158 3 3 2" xfId="27629"/>
    <cellStyle name="Обычный 158 3 4" xfId="27630"/>
    <cellStyle name="Обычный 158 4" xfId="27631"/>
    <cellStyle name="Обычный 158 4 2" xfId="27632"/>
    <cellStyle name="Обычный 158 4 2 2" xfId="27633"/>
    <cellStyle name="Обычный 158 4 2 2 2" xfId="27634"/>
    <cellStyle name="Обычный 158 4 2 3" xfId="27635"/>
    <cellStyle name="Обычный 158 4 3" xfId="27636"/>
    <cellStyle name="Обычный 158 4 3 2" xfId="27637"/>
    <cellStyle name="Обычный 158 4 4" xfId="27638"/>
    <cellStyle name="Обычный 158 5" xfId="27639"/>
    <cellStyle name="Обычный 158 5 2" xfId="27640"/>
    <cellStyle name="Обычный 158 5 2 2" xfId="27641"/>
    <cellStyle name="Обычный 158 5 3" xfId="27642"/>
    <cellStyle name="Обычный 158 6" xfId="27643"/>
    <cellStyle name="Обычный 158 6 2" xfId="27644"/>
    <cellStyle name="Обычный 158 7" xfId="27645"/>
    <cellStyle name="Обычный 158 7 2" xfId="27646"/>
    <cellStyle name="Обычный 158 8" xfId="27647"/>
    <cellStyle name="Обычный 159" xfId="27648"/>
    <cellStyle name="Обычный 159 2" xfId="27649"/>
    <cellStyle name="Обычный 159 2 2" xfId="27650"/>
    <cellStyle name="Обычный 159 2 2 2" xfId="27651"/>
    <cellStyle name="Обычный 159 2 2 2 2" xfId="27652"/>
    <cellStyle name="Обычный 159 2 2 3" xfId="27653"/>
    <cellStyle name="Обычный 159 2 3" xfId="27654"/>
    <cellStyle name="Обычный 159 2 3 2" xfId="27655"/>
    <cellStyle name="Обычный 159 2 4" xfId="27656"/>
    <cellStyle name="Обычный 159 3" xfId="27657"/>
    <cellStyle name="Обычный 159 3 2" xfId="27658"/>
    <cellStyle name="Обычный 159 3 2 2" xfId="27659"/>
    <cellStyle name="Обычный 159 3 2 2 2" xfId="27660"/>
    <cellStyle name="Обычный 159 3 2 3" xfId="27661"/>
    <cellStyle name="Обычный 159 3 3" xfId="27662"/>
    <cellStyle name="Обычный 159 3 3 2" xfId="27663"/>
    <cellStyle name="Обычный 159 3 4" xfId="27664"/>
    <cellStyle name="Обычный 159 4" xfId="27665"/>
    <cellStyle name="Обычный 159 4 2" xfId="27666"/>
    <cellStyle name="Обычный 159 4 2 2" xfId="27667"/>
    <cellStyle name="Обычный 159 4 2 2 2" xfId="27668"/>
    <cellStyle name="Обычный 159 4 2 3" xfId="27669"/>
    <cellStyle name="Обычный 159 4 3" xfId="27670"/>
    <cellStyle name="Обычный 159 4 3 2" xfId="27671"/>
    <cellStyle name="Обычный 159 4 4" xfId="27672"/>
    <cellStyle name="Обычный 159 5" xfId="27673"/>
    <cellStyle name="Обычный 159 5 2" xfId="27674"/>
    <cellStyle name="Обычный 159 5 2 2" xfId="27675"/>
    <cellStyle name="Обычный 159 5 3" xfId="27676"/>
    <cellStyle name="Обычный 159 6" xfId="27677"/>
    <cellStyle name="Обычный 159 6 2" xfId="27678"/>
    <cellStyle name="Обычный 159 7" xfId="27679"/>
    <cellStyle name="Обычный 159 7 2" xfId="27680"/>
    <cellStyle name="Обычный 159 8" xfId="27681"/>
    <cellStyle name="Обычный 16" xfId="27682"/>
    <cellStyle name="Обычный 16 2" xfId="27683"/>
    <cellStyle name="Обычный 16 2 2" xfId="27684"/>
    <cellStyle name="Обычный 16 3" xfId="27685"/>
    <cellStyle name="Обычный 16 3 2" xfId="27686"/>
    <cellStyle name="Обычный 16 3 3" xfId="27687"/>
    <cellStyle name="Обычный 16 4" xfId="27688"/>
    <cellStyle name="Обычный 160" xfId="27689"/>
    <cellStyle name="Обычный 160 2" xfId="27690"/>
    <cellStyle name="Обычный 160 2 2" xfId="27691"/>
    <cellStyle name="Обычный 160 2 2 2" xfId="27692"/>
    <cellStyle name="Обычный 160 2 2 2 2" xfId="27693"/>
    <cellStyle name="Обычный 160 2 2 3" xfId="27694"/>
    <cellStyle name="Обычный 160 2 3" xfId="27695"/>
    <cellStyle name="Обычный 160 2 3 2" xfId="27696"/>
    <cellStyle name="Обычный 160 2 4" xfId="27697"/>
    <cellStyle name="Обычный 160 3" xfId="27698"/>
    <cellStyle name="Обычный 160 3 2" xfId="27699"/>
    <cellStyle name="Обычный 160 3 2 2" xfId="27700"/>
    <cellStyle name="Обычный 160 3 2 2 2" xfId="27701"/>
    <cellStyle name="Обычный 160 3 2 3" xfId="27702"/>
    <cellStyle name="Обычный 160 3 3" xfId="27703"/>
    <cellStyle name="Обычный 160 3 3 2" xfId="27704"/>
    <cellStyle name="Обычный 160 3 4" xfId="27705"/>
    <cellStyle name="Обычный 160 4" xfId="27706"/>
    <cellStyle name="Обычный 160 4 2" xfId="27707"/>
    <cellStyle name="Обычный 160 4 2 2" xfId="27708"/>
    <cellStyle name="Обычный 160 4 2 2 2" xfId="27709"/>
    <cellStyle name="Обычный 160 4 2 3" xfId="27710"/>
    <cellStyle name="Обычный 160 4 3" xfId="27711"/>
    <cellStyle name="Обычный 160 4 3 2" xfId="27712"/>
    <cellStyle name="Обычный 160 4 4" xfId="27713"/>
    <cellStyle name="Обычный 160 5" xfId="27714"/>
    <cellStyle name="Обычный 160 5 2" xfId="27715"/>
    <cellStyle name="Обычный 160 5 2 2" xfId="27716"/>
    <cellStyle name="Обычный 160 5 3" xfId="27717"/>
    <cellStyle name="Обычный 160 6" xfId="27718"/>
    <cellStyle name="Обычный 160 6 2" xfId="27719"/>
    <cellStyle name="Обычный 160 7" xfId="27720"/>
    <cellStyle name="Обычный 160 7 2" xfId="27721"/>
    <cellStyle name="Обычный 160 8" xfId="27722"/>
    <cellStyle name="Обычный 161" xfId="27723"/>
    <cellStyle name="Обычный 161 2" xfId="27724"/>
    <cellStyle name="Обычный 161 2 2" xfId="27725"/>
    <cellStyle name="Обычный 161 2 2 2" xfId="27726"/>
    <cellStyle name="Обычный 161 2 2 2 2" xfId="27727"/>
    <cellStyle name="Обычный 161 2 2 3" xfId="27728"/>
    <cellStyle name="Обычный 161 2 3" xfId="27729"/>
    <cellStyle name="Обычный 161 2 3 2" xfId="27730"/>
    <cellStyle name="Обычный 161 2 4" xfId="27731"/>
    <cellStyle name="Обычный 161 3" xfId="27732"/>
    <cellStyle name="Обычный 161 3 2" xfId="27733"/>
    <cellStyle name="Обычный 161 3 2 2" xfId="27734"/>
    <cellStyle name="Обычный 161 3 2 2 2" xfId="27735"/>
    <cellStyle name="Обычный 161 3 2 3" xfId="27736"/>
    <cellStyle name="Обычный 161 3 3" xfId="27737"/>
    <cellStyle name="Обычный 161 3 3 2" xfId="27738"/>
    <cellStyle name="Обычный 161 3 4" xfId="27739"/>
    <cellStyle name="Обычный 161 4" xfId="27740"/>
    <cellStyle name="Обычный 161 4 2" xfId="27741"/>
    <cellStyle name="Обычный 161 4 2 2" xfId="27742"/>
    <cellStyle name="Обычный 161 4 2 2 2" xfId="27743"/>
    <cellStyle name="Обычный 161 4 2 3" xfId="27744"/>
    <cellStyle name="Обычный 161 4 3" xfId="27745"/>
    <cellStyle name="Обычный 161 4 3 2" xfId="27746"/>
    <cellStyle name="Обычный 161 4 4" xfId="27747"/>
    <cellStyle name="Обычный 161 5" xfId="27748"/>
    <cellStyle name="Обычный 161 5 2" xfId="27749"/>
    <cellStyle name="Обычный 161 5 2 2" xfId="27750"/>
    <cellStyle name="Обычный 161 5 3" xfId="27751"/>
    <cellStyle name="Обычный 161 6" xfId="27752"/>
    <cellStyle name="Обычный 161 6 2" xfId="27753"/>
    <cellStyle name="Обычный 161 7" xfId="27754"/>
    <cellStyle name="Обычный 161 7 2" xfId="27755"/>
    <cellStyle name="Обычный 161 8" xfId="27756"/>
    <cellStyle name="Обычный 162" xfId="27757"/>
    <cellStyle name="Обычный 162 2" xfId="27758"/>
    <cellStyle name="Обычный 162 2 2" xfId="27759"/>
    <cellStyle name="Обычный 162 2 2 2" xfId="27760"/>
    <cellStyle name="Обычный 162 2 2 2 2" xfId="27761"/>
    <cellStyle name="Обычный 162 2 2 3" xfId="27762"/>
    <cellStyle name="Обычный 162 2 3" xfId="27763"/>
    <cellStyle name="Обычный 162 2 3 2" xfId="27764"/>
    <cellStyle name="Обычный 162 2 4" xfId="27765"/>
    <cellStyle name="Обычный 162 3" xfId="27766"/>
    <cellStyle name="Обычный 162 3 2" xfId="27767"/>
    <cellStyle name="Обычный 162 3 2 2" xfId="27768"/>
    <cellStyle name="Обычный 162 3 2 2 2" xfId="27769"/>
    <cellStyle name="Обычный 162 3 2 3" xfId="27770"/>
    <cellStyle name="Обычный 162 3 3" xfId="27771"/>
    <cellStyle name="Обычный 162 3 3 2" xfId="27772"/>
    <cellStyle name="Обычный 162 3 4" xfId="27773"/>
    <cellStyle name="Обычный 162 4" xfId="27774"/>
    <cellStyle name="Обычный 162 4 2" xfId="27775"/>
    <cellStyle name="Обычный 162 4 2 2" xfId="27776"/>
    <cellStyle name="Обычный 162 4 2 2 2" xfId="27777"/>
    <cellStyle name="Обычный 162 4 2 3" xfId="27778"/>
    <cellStyle name="Обычный 162 4 3" xfId="27779"/>
    <cellStyle name="Обычный 162 4 3 2" xfId="27780"/>
    <cellStyle name="Обычный 162 4 4" xfId="27781"/>
    <cellStyle name="Обычный 162 5" xfId="27782"/>
    <cellStyle name="Обычный 162 5 2" xfId="27783"/>
    <cellStyle name="Обычный 162 5 2 2" xfId="27784"/>
    <cellStyle name="Обычный 162 5 3" xfId="27785"/>
    <cellStyle name="Обычный 162 6" xfId="27786"/>
    <cellStyle name="Обычный 162 6 2" xfId="27787"/>
    <cellStyle name="Обычный 162 7" xfId="27788"/>
    <cellStyle name="Обычный 162 7 2" xfId="27789"/>
    <cellStyle name="Обычный 162 8" xfId="27790"/>
    <cellStyle name="Обычный 163" xfId="27791"/>
    <cellStyle name="Обычный 163 2" xfId="27792"/>
    <cellStyle name="Обычный 163 2 2" xfId="27793"/>
    <cellStyle name="Обычный 163 2 2 2" xfId="27794"/>
    <cellStyle name="Обычный 163 2 2 2 2" xfId="27795"/>
    <cellStyle name="Обычный 163 2 2 3" xfId="27796"/>
    <cellStyle name="Обычный 163 2 3" xfId="27797"/>
    <cellStyle name="Обычный 163 2 3 2" xfId="27798"/>
    <cellStyle name="Обычный 163 2 4" xfId="27799"/>
    <cellStyle name="Обычный 163 3" xfId="27800"/>
    <cellStyle name="Обычный 163 3 2" xfId="27801"/>
    <cellStyle name="Обычный 163 3 2 2" xfId="27802"/>
    <cellStyle name="Обычный 163 3 2 2 2" xfId="27803"/>
    <cellStyle name="Обычный 163 3 2 3" xfId="27804"/>
    <cellStyle name="Обычный 163 3 3" xfId="27805"/>
    <cellStyle name="Обычный 163 3 3 2" xfId="27806"/>
    <cellStyle name="Обычный 163 3 4" xfId="27807"/>
    <cellStyle name="Обычный 163 4" xfId="27808"/>
    <cellStyle name="Обычный 163 4 2" xfId="27809"/>
    <cellStyle name="Обычный 163 4 2 2" xfId="27810"/>
    <cellStyle name="Обычный 163 4 2 2 2" xfId="27811"/>
    <cellStyle name="Обычный 163 4 2 3" xfId="27812"/>
    <cellStyle name="Обычный 163 4 3" xfId="27813"/>
    <cellStyle name="Обычный 163 4 3 2" xfId="27814"/>
    <cellStyle name="Обычный 163 4 4" xfId="27815"/>
    <cellStyle name="Обычный 163 5" xfId="27816"/>
    <cellStyle name="Обычный 163 5 2" xfId="27817"/>
    <cellStyle name="Обычный 163 5 2 2" xfId="27818"/>
    <cellStyle name="Обычный 163 5 3" xfId="27819"/>
    <cellStyle name="Обычный 163 6" xfId="27820"/>
    <cellStyle name="Обычный 163 6 2" xfId="27821"/>
    <cellStyle name="Обычный 163 7" xfId="27822"/>
    <cellStyle name="Обычный 163 7 2" xfId="27823"/>
    <cellStyle name="Обычный 163 8" xfId="27824"/>
    <cellStyle name="Обычный 164" xfId="27825"/>
    <cellStyle name="Обычный 164 2" xfId="27826"/>
    <cellStyle name="Обычный 164 2 2" xfId="27827"/>
    <cellStyle name="Обычный 164 2 2 2" xfId="27828"/>
    <cellStyle name="Обычный 164 2 2 2 2" xfId="27829"/>
    <cellStyle name="Обычный 164 2 2 3" xfId="27830"/>
    <cellStyle name="Обычный 164 2 3" xfId="27831"/>
    <cellStyle name="Обычный 164 2 3 2" xfId="27832"/>
    <cellStyle name="Обычный 164 2 4" xfId="27833"/>
    <cellStyle name="Обычный 164 3" xfId="27834"/>
    <cellStyle name="Обычный 164 3 2" xfId="27835"/>
    <cellStyle name="Обычный 164 3 2 2" xfId="27836"/>
    <cellStyle name="Обычный 164 3 2 2 2" xfId="27837"/>
    <cellStyle name="Обычный 164 3 2 3" xfId="27838"/>
    <cellStyle name="Обычный 164 3 3" xfId="27839"/>
    <cellStyle name="Обычный 164 3 3 2" xfId="27840"/>
    <cellStyle name="Обычный 164 3 4" xfId="27841"/>
    <cellStyle name="Обычный 164 4" xfId="27842"/>
    <cellStyle name="Обычный 164 4 2" xfId="27843"/>
    <cellStyle name="Обычный 164 4 2 2" xfId="27844"/>
    <cellStyle name="Обычный 164 4 2 2 2" xfId="27845"/>
    <cellStyle name="Обычный 164 4 2 3" xfId="27846"/>
    <cellStyle name="Обычный 164 4 3" xfId="27847"/>
    <cellStyle name="Обычный 164 4 3 2" xfId="27848"/>
    <cellStyle name="Обычный 164 4 4" xfId="27849"/>
    <cellStyle name="Обычный 164 5" xfId="27850"/>
    <cellStyle name="Обычный 164 5 2" xfId="27851"/>
    <cellStyle name="Обычный 164 5 2 2" xfId="27852"/>
    <cellStyle name="Обычный 164 5 3" xfId="27853"/>
    <cellStyle name="Обычный 164 6" xfId="27854"/>
    <cellStyle name="Обычный 164 6 2" xfId="27855"/>
    <cellStyle name="Обычный 164 7" xfId="27856"/>
    <cellStyle name="Обычный 164 7 2" xfId="27857"/>
    <cellStyle name="Обычный 164 8" xfId="27858"/>
    <cellStyle name="Обычный 165" xfId="27859"/>
    <cellStyle name="Обычный 165 2" xfId="27860"/>
    <cellStyle name="Обычный 165 2 2" xfId="27861"/>
    <cellStyle name="Обычный 165 2 2 2" xfId="27862"/>
    <cellStyle name="Обычный 165 2 2 2 2" xfId="27863"/>
    <cellStyle name="Обычный 165 2 2 3" xfId="27864"/>
    <cellStyle name="Обычный 165 2 3" xfId="27865"/>
    <cellStyle name="Обычный 165 2 3 2" xfId="27866"/>
    <cellStyle name="Обычный 165 2 4" xfId="27867"/>
    <cellStyle name="Обычный 165 3" xfId="27868"/>
    <cellStyle name="Обычный 165 3 2" xfId="27869"/>
    <cellStyle name="Обычный 165 3 2 2" xfId="27870"/>
    <cellStyle name="Обычный 165 3 2 2 2" xfId="27871"/>
    <cellStyle name="Обычный 165 3 2 3" xfId="27872"/>
    <cellStyle name="Обычный 165 3 3" xfId="27873"/>
    <cellStyle name="Обычный 165 3 3 2" xfId="27874"/>
    <cellStyle name="Обычный 165 3 4" xfId="27875"/>
    <cellStyle name="Обычный 165 4" xfId="27876"/>
    <cellStyle name="Обычный 165 4 2" xfId="27877"/>
    <cellStyle name="Обычный 165 4 2 2" xfId="27878"/>
    <cellStyle name="Обычный 165 4 2 2 2" xfId="27879"/>
    <cellStyle name="Обычный 165 4 2 3" xfId="27880"/>
    <cellStyle name="Обычный 165 4 3" xfId="27881"/>
    <cellStyle name="Обычный 165 4 3 2" xfId="27882"/>
    <cellStyle name="Обычный 165 4 4" xfId="27883"/>
    <cellStyle name="Обычный 165 5" xfId="27884"/>
    <cellStyle name="Обычный 165 5 2" xfId="27885"/>
    <cellStyle name="Обычный 165 5 2 2" xfId="27886"/>
    <cellStyle name="Обычный 165 5 3" xfId="27887"/>
    <cellStyle name="Обычный 165 6" xfId="27888"/>
    <cellStyle name="Обычный 165 6 2" xfId="27889"/>
    <cellStyle name="Обычный 165 7" xfId="27890"/>
    <cellStyle name="Обычный 165 7 2" xfId="27891"/>
    <cellStyle name="Обычный 165 8" xfId="27892"/>
    <cellStyle name="Обычный 166" xfId="27893"/>
    <cellStyle name="Обычный 166 2" xfId="27894"/>
    <cellStyle name="Обычный 166 2 2" xfId="27895"/>
    <cellStyle name="Обычный 166 2 2 2" xfId="27896"/>
    <cellStyle name="Обычный 166 2 2 2 2" xfId="27897"/>
    <cellStyle name="Обычный 166 2 2 3" xfId="27898"/>
    <cellStyle name="Обычный 166 2 3" xfId="27899"/>
    <cellStyle name="Обычный 166 2 3 2" xfId="27900"/>
    <cellStyle name="Обычный 166 2 4" xfId="27901"/>
    <cellStyle name="Обычный 166 3" xfId="27902"/>
    <cellStyle name="Обычный 166 3 2" xfId="27903"/>
    <cellStyle name="Обычный 166 3 2 2" xfId="27904"/>
    <cellStyle name="Обычный 166 3 2 2 2" xfId="27905"/>
    <cellStyle name="Обычный 166 3 2 3" xfId="27906"/>
    <cellStyle name="Обычный 166 3 3" xfId="27907"/>
    <cellStyle name="Обычный 166 3 3 2" xfId="27908"/>
    <cellStyle name="Обычный 166 3 4" xfId="27909"/>
    <cellStyle name="Обычный 166 4" xfId="27910"/>
    <cellStyle name="Обычный 166 4 2" xfId="27911"/>
    <cellStyle name="Обычный 166 4 2 2" xfId="27912"/>
    <cellStyle name="Обычный 166 4 2 2 2" xfId="27913"/>
    <cellStyle name="Обычный 166 4 2 3" xfId="27914"/>
    <cellStyle name="Обычный 166 4 3" xfId="27915"/>
    <cellStyle name="Обычный 166 4 3 2" xfId="27916"/>
    <cellStyle name="Обычный 166 4 4" xfId="27917"/>
    <cellStyle name="Обычный 166 5" xfId="27918"/>
    <cellStyle name="Обычный 166 5 2" xfId="27919"/>
    <cellStyle name="Обычный 166 5 2 2" xfId="27920"/>
    <cellStyle name="Обычный 166 5 3" xfId="27921"/>
    <cellStyle name="Обычный 166 6" xfId="27922"/>
    <cellStyle name="Обычный 166 6 2" xfId="27923"/>
    <cellStyle name="Обычный 166 7" xfId="27924"/>
    <cellStyle name="Обычный 166 7 2" xfId="27925"/>
    <cellStyle name="Обычный 166 8" xfId="27926"/>
    <cellStyle name="Обычный 167" xfId="27927"/>
    <cellStyle name="Обычный 167 2" xfId="27928"/>
    <cellStyle name="Обычный 167 2 2" xfId="27929"/>
    <cellStyle name="Обычный 167 2 2 2" xfId="27930"/>
    <cellStyle name="Обычный 167 2 2 2 2" xfId="27931"/>
    <cellStyle name="Обычный 167 2 2 3" xfId="27932"/>
    <cellStyle name="Обычный 167 2 3" xfId="27933"/>
    <cellStyle name="Обычный 167 2 3 2" xfId="27934"/>
    <cellStyle name="Обычный 167 2 4" xfId="27935"/>
    <cellStyle name="Обычный 167 3" xfId="27936"/>
    <cellStyle name="Обычный 167 3 2" xfId="27937"/>
    <cellStyle name="Обычный 167 3 2 2" xfId="27938"/>
    <cellStyle name="Обычный 167 3 2 2 2" xfId="27939"/>
    <cellStyle name="Обычный 167 3 2 3" xfId="27940"/>
    <cellStyle name="Обычный 167 3 3" xfId="27941"/>
    <cellStyle name="Обычный 167 3 3 2" xfId="27942"/>
    <cellStyle name="Обычный 167 3 4" xfId="27943"/>
    <cellStyle name="Обычный 167 4" xfId="27944"/>
    <cellStyle name="Обычный 167 4 2" xfId="27945"/>
    <cellStyle name="Обычный 167 4 2 2" xfId="27946"/>
    <cellStyle name="Обычный 167 4 2 2 2" xfId="27947"/>
    <cellStyle name="Обычный 167 4 2 3" xfId="27948"/>
    <cellStyle name="Обычный 167 4 3" xfId="27949"/>
    <cellStyle name="Обычный 167 4 3 2" xfId="27950"/>
    <cellStyle name="Обычный 167 4 4" xfId="27951"/>
    <cellStyle name="Обычный 167 5" xfId="27952"/>
    <cellStyle name="Обычный 167 5 2" xfId="27953"/>
    <cellStyle name="Обычный 167 5 2 2" xfId="27954"/>
    <cellStyle name="Обычный 167 5 3" xfId="27955"/>
    <cellStyle name="Обычный 167 6" xfId="27956"/>
    <cellStyle name="Обычный 167 6 2" xfId="27957"/>
    <cellStyle name="Обычный 167 7" xfId="27958"/>
    <cellStyle name="Обычный 167 7 2" xfId="27959"/>
    <cellStyle name="Обычный 167 8" xfId="27960"/>
    <cellStyle name="Обычный 168" xfId="27961"/>
    <cellStyle name="Обычный 168 2" xfId="27962"/>
    <cellStyle name="Обычный 168 2 2" xfId="27963"/>
    <cellStyle name="Обычный 168 2 2 2" xfId="27964"/>
    <cellStyle name="Обычный 168 2 2 2 2" xfId="27965"/>
    <cellStyle name="Обычный 168 2 2 3" xfId="27966"/>
    <cellStyle name="Обычный 168 2 3" xfId="27967"/>
    <cellStyle name="Обычный 168 2 3 2" xfId="27968"/>
    <cellStyle name="Обычный 168 2 4" xfId="27969"/>
    <cellStyle name="Обычный 168 3" xfId="27970"/>
    <cellStyle name="Обычный 168 3 2" xfId="27971"/>
    <cellStyle name="Обычный 168 3 2 2" xfId="27972"/>
    <cellStyle name="Обычный 168 3 2 2 2" xfId="27973"/>
    <cellStyle name="Обычный 168 3 2 3" xfId="27974"/>
    <cellStyle name="Обычный 168 3 3" xfId="27975"/>
    <cellStyle name="Обычный 168 3 3 2" xfId="27976"/>
    <cellStyle name="Обычный 168 3 4" xfId="27977"/>
    <cellStyle name="Обычный 168 4" xfId="27978"/>
    <cellStyle name="Обычный 168 4 2" xfId="27979"/>
    <cellStyle name="Обычный 168 4 2 2" xfId="27980"/>
    <cellStyle name="Обычный 168 4 2 2 2" xfId="27981"/>
    <cellStyle name="Обычный 168 4 2 3" xfId="27982"/>
    <cellStyle name="Обычный 168 4 3" xfId="27983"/>
    <cellStyle name="Обычный 168 4 3 2" xfId="27984"/>
    <cellStyle name="Обычный 168 4 4" xfId="27985"/>
    <cellStyle name="Обычный 168 5" xfId="27986"/>
    <cellStyle name="Обычный 168 5 2" xfId="27987"/>
    <cellStyle name="Обычный 168 5 2 2" xfId="27988"/>
    <cellStyle name="Обычный 168 5 3" xfId="27989"/>
    <cellStyle name="Обычный 168 6" xfId="27990"/>
    <cellStyle name="Обычный 168 6 2" xfId="27991"/>
    <cellStyle name="Обычный 168 7" xfId="27992"/>
    <cellStyle name="Обычный 168 7 2" xfId="27993"/>
    <cellStyle name="Обычный 168 8" xfId="27994"/>
    <cellStyle name="Обычный 169" xfId="27995"/>
    <cellStyle name="Обычный 169 2" xfId="27996"/>
    <cellStyle name="Обычный 169 2 2" xfId="27997"/>
    <cellStyle name="Обычный 169 2 2 2" xfId="27998"/>
    <cellStyle name="Обычный 169 2 2 2 2" xfId="27999"/>
    <cellStyle name="Обычный 169 2 2 3" xfId="28000"/>
    <cellStyle name="Обычный 169 2 3" xfId="28001"/>
    <cellStyle name="Обычный 169 2 3 2" xfId="28002"/>
    <cellStyle name="Обычный 169 2 4" xfId="28003"/>
    <cellStyle name="Обычный 169 3" xfId="28004"/>
    <cellStyle name="Обычный 169 3 2" xfId="28005"/>
    <cellStyle name="Обычный 169 3 2 2" xfId="28006"/>
    <cellStyle name="Обычный 169 3 2 2 2" xfId="28007"/>
    <cellStyle name="Обычный 169 3 2 3" xfId="28008"/>
    <cellStyle name="Обычный 169 3 3" xfId="28009"/>
    <cellStyle name="Обычный 169 3 3 2" xfId="28010"/>
    <cellStyle name="Обычный 169 3 4" xfId="28011"/>
    <cellStyle name="Обычный 169 4" xfId="28012"/>
    <cellStyle name="Обычный 169 4 2" xfId="28013"/>
    <cellStyle name="Обычный 169 4 2 2" xfId="28014"/>
    <cellStyle name="Обычный 169 4 2 2 2" xfId="28015"/>
    <cellStyle name="Обычный 169 4 2 3" xfId="28016"/>
    <cellStyle name="Обычный 169 4 3" xfId="28017"/>
    <cellStyle name="Обычный 169 4 3 2" xfId="28018"/>
    <cellStyle name="Обычный 169 4 4" xfId="28019"/>
    <cellStyle name="Обычный 169 5" xfId="28020"/>
    <cellStyle name="Обычный 169 5 2" xfId="28021"/>
    <cellStyle name="Обычный 169 5 2 2" xfId="28022"/>
    <cellStyle name="Обычный 169 5 3" xfId="28023"/>
    <cellStyle name="Обычный 169 6" xfId="28024"/>
    <cellStyle name="Обычный 169 6 2" xfId="28025"/>
    <cellStyle name="Обычный 169 7" xfId="28026"/>
    <cellStyle name="Обычный 169 7 2" xfId="28027"/>
    <cellStyle name="Обычный 169 8" xfId="28028"/>
    <cellStyle name="Обычный 17" xfId="28029"/>
    <cellStyle name="Обычный 17 2" xfId="28030"/>
    <cellStyle name="Обычный 17 2 2" xfId="28031"/>
    <cellStyle name="Обычный 17 3" xfId="28032"/>
    <cellStyle name="Обычный 17 4" xfId="28033"/>
    <cellStyle name="Обычный 17 5 2" xfId="28034"/>
    <cellStyle name="Обычный 17 5 2 2" xfId="28035"/>
    <cellStyle name="Обычный 170" xfId="28036"/>
    <cellStyle name="Обычный 170 2" xfId="28037"/>
    <cellStyle name="Обычный 170 2 2" xfId="28038"/>
    <cellStyle name="Обычный 170 2 2 2" xfId="28039"/>
    <cellStyle name="Обычный 170 2 2 2 2" xfId="28040"/>
    <cellStyle name="Обычный 170 2 2 3" xfId="28041"/>
    <cellStyle name="Обычный 170 2 3" xfId="28042"/>
    <cellStyle name="Обычный 170 2 3 2" xfId="28043"/>
    <cellStyle name="Обычный 170 2 4" xfId="28044"/>
    <cellStyle name="Обычный 170 3" xfId="28045"/>
    <cellStyle name="Обычный 170 3 2" xfId="28046"/>
    <cellStyle name="Обычный 170 3 2 2" xfId="28047"/>
    <cellStyle name="Обычный 170 3 2 2 2" xfId="28048"/>
    <cellStyle name="Обычный 170 3 2 3" xfId="28049"/>
    <cellStyle name="Обычный 170 3 3" xfId="28050"/>
    <cellStyle name="Обычный 170 3 3 2" xfId="28051"/>
    <cellStyle name="Обычный 170 3 4" xfId="28052"/>
    <cellStyle name="Обычный 170 4" xfId="28053"/>
    <cellStyle name="Обычный 170 4 2" xfId="28054"/>
    <cellStyle name="Обычный 170 4 2 2" xfId="28055"/>
    <cellStyle name="Обычный 170 4 2 2 2" xfId="28056"/>
    <cellStyle name="Обычный 170 4 2 3" xfId="28057"/>
    <cellStyle name="Обычный 170 4 3" xfId="28058"/>
    <cellStyle name="Обычный 170 4 3 2" xfId="28059"/>
    <cellStyle name="Обычный 170 4 4" xfId="28060"/>
    <cellStyle name="Обычный 170 5" xfId="28061"/>
    <cellStyle name="Обычный 170 5 2" xfId="28062"/>
    <cellStyle name="Обычный 170 5 2 2" xfId="28063"/>
    <cellStyle name="Обычный 170 5 3" xfId="28064"/>
    <cellStyle name="Обычный 170 6" xfId="28065"/>
    <cellStyle name="Обычный 170 6 2" xfId="28066"/>
    <cellStyle name="Обычный 170 7" xfId="28067"/>
    <cellStyle name="Обычный 170 7 2" xfId="28068"/>
    <cellStyle name="Обычный 170 8" xfId="28069"/>
    <cellStyle name="Обычный 171" xfId="28070"/>
    <cellStyle name="Обычный 171 2" xfId="28071"/>
    <cellStyle name="Обычный 171 2 2" xfId="28072"/>
    <cellStyle name="Обычный 171 2 2 2" xfId="28073"/>
    <cellStyle name="Обычный 171 2 2 2 2" xfId="28074"/>
    <cellStyle name="Обычный 171 2 2 3" xfId="28075"/>
    <cellStyle name="Обычный 171 2 3" xfId="28076"/>
    <cellStyle name="Обычный 171 2 3 2" xfId="28077"/>
    <cellStyle name="Обычный 171 2 4" xfId="28078"/>
    <cellStyle name="Обычный 171 3" xfId="28079"/>
    <cellStyle name="Обычный 171 3 2" xfId="28080"/>
    <cellStyle name="Обычный 171 3 2 2" xfId="28081"/>
    <cellStyle name="Обычный 171 3 2 2 2" xfId="28082"/>
    <cellStyle name="Обычный 171 3 2 3" xfId="28083"/>
    <cellStyle name="Обычный 171 3 3" xfId="28084"/>
    <cellStyle name="Обычный 171 3 3 2" xfId="28085"/>
    <cellStyle name="Обычный 171 3 4" xfId="28086"/>
    <cellStyle name="Обычный 171 4" xfId="28087"/>
    <cellStyle name="Обычный 171 4 2" xfId="28088"/>
    <cellStyle name="Обычный 171 4 2 2" xfId="28089"/>
    <cellStyle name="Обычный 171 4 2 2 2" xfId="28090"/>
    <cellStyle name="Обычный 171 4 2 3" xfId="28091"/>
    <cellStyle name="Обычный 171 4 3" xfId="28092"/>
    <cellStyle name="Обычный 171 4 3 2" xfId="28093"/>
    <cellStyle name="Обычный 171 4 4" xfId="28094"/>
    <cellStyle name="Обычный 171 5" xfId="28095"/>
    <cellStyle name="Обычный 171 5 2" xfId="28096"/>
    <cellStyle name="Обычный 171 5 2 2" xfId="28097"/>
    <cellStyle name="Обычный 171 5 3" xfId="28098"/>
    <cellStyle name="Обычный 171 6" xfId="28099"/>
    <cellStyle name="Обычный 171 6 2" xfId="28100"/>
    <cellStyle name="Обычный 171 7" xfId="28101"/>
    <cellStyle name="Обычный 171 7 2" xfId="28102"/>
    <cellStyle name="Обычный 171 8" xfId="28103"/>
    <cellStyle name="Обычный 172" xfId="28104"/>
    <cellStyle name="Обычный 172 2" xfId="28105"/>
    <cellStyle name="Обычный 172 2 2" xfId="28106"/>
    <cellStyle name="Обычный 172 2 2 2" xfId="28107"/>
    <cellStyle name="Обычный 172 2 2 2 2" xfId="28108"/>
    <cellStyle name="Обычный 172 2 2 3" xfId="28109"/>
    <cellStyle name="Обычный 172 2 3" xfId="28110"/>
    <cellStyle name="Обычный 172 2 3 2" xfId="28111"/>
    <cellStyle name="Обычный 172 2 4" xfId="28112"/>
    <cellStyle name="Обычный 172 3" xfId="28113"/>
    <cellStyle name="Обычный 172 3 2" xfId="28114"/>
    <cellStyle name="Обычный 172 3 2 2" xfId="28115"/>
    <cellStyle name="Обычный 172 3 2 2 2" xfId="28116"/>
    <cellStyle name="Обычный 172 3 2 3" xfId="28117"/>
    <cellStyle name="Обычный 172 3 3" xfId="28118"/>
    <cellStyle name="Обычный 172 3 3 2" xfId="28119"/>
    <cellStyle name="Обычный 172 3 4" xfId="28120"/>
    <cellStyle name="Обычный 172 4" xfId="28121"/>
    <cellStyle name="Обычный 172 4 2" xfId="28122"/>
    <cellStyle name="Обычный 172 4 2 2" xfId="28123"/>
    <cellStyle name="Обычный 172 4 2 2 2" xfId="28124"/>
    <cellStyle name="Обычный 172 4 2 3" xfId="28125"/>
    <cellStyle name="Обычный 172 4 3" xfId="28126"/>
    <cellStyle name="Обычный 172 4 3 2" xfId="28127"/>
    <cellStyle name="Обычный 172 4 4" xfId="28128"/>
    <cellStyle name="Обычный 172 5" xfId="28129"/>
    <cellStyle name="Обычный 172 5 2" xfId="28130"/>
    <cellStyle name="Обычный 172 5 2 2" xfId="28131"/>
    <cellStyle name="Обычный 172 5 3" xfId="28132"/>
    <cellStyle name="Обычный 172 6" xfId="28133"/>
    <cellStyle name="Обычный 172 6 2" xfId="28134"/>
    <cellStyle name="Обычный 172 7" xfId="28135"/>
    <cellStyle name="Обычный 172 7 2" xfId="28136"/>
    <cellStyle name="Обычный 172 8" xfId="28137"/>
    <cellStyle name="Обычный 173" xfId="28138"/>
    <cellStyle name="Обычный 173 2" xfId="28139"/>
    <cellStyle name="Обычный 174" xfId="28140"/>
    <cellStyle name="Обычный 174 2" xfId="28141"/>
    <cellStyle name="Обычный 175" xfId="28142"/>
    <cellStyle name="Обычный 175 2" xfId="28143"/>
    <cellStyle name="Обычный 175 2 2" xfId="28144"/>
    <cellStyle name="Обычный 175 2 2 2" xfId="28145"/>
    <cellStyle name="Обычный 175 2 2 3" xfId="28146"/>
    <cellStyle name="Обычный 175 2 2 3 2" xfId="28147"/>
    <cellStyle name="Обычный 175 2 3" xfId="28148"/>
    <cellStyle name="Обычный 175 3" xfId="28149"/>
    <cellStyle name="Обычный 175 3 2" xfId="28150"/>
    <cellStyle name="Обычный 175 4" xfId="28151"/>
    <cellStyle name="Обычный 176" xfId="28152"/>
    <cellStyle name="Обычный 176 2" xfId="28153"/>
    <cellStyle name="Обычный 176 2 2" xfId="28154"/>
    <cellStyle name="Обычный 176 2 2 2" xfId="28155"/>
    <cellStyle name="Обычный 176 2 3" xfId="28156"/>
    <cellStyle name="Обычный 176 3" xfId="28157"/>
    <cellStyle name="Обычный 176 3 2" xfId="28158"/>
    <cellStyle name="Обычный 176 4" xfId="28159"/>
    <cellStyle name="Обычный 176 6" xfId="28160"/>
    <cellStyle name="Обычный 176 6 2" xfId="28161"/>
    <cellStyle name="Обычный 176 6 3" xfId="28162"/>
    <cellStyle name="Обычный 176 6 3 2" xfId="28163"/>
    <cellStyle name="Обычный 177" xfId="28164"/>
    <cellStyle name="Обычный 177 2" xfId="28165"/>
    <cellStyle name="Обычный 177 2 2" xfId="28166"/>
    <cellStyle name="Обычный 177 2 2 2" xfId="28167"/>
    <cellStyle name="Обычный 177 2 3" xfId="28168"/>
    <cellStyle name="Обычный 177 3" xfId="28169"/>
    <cellStyle name="Обычный 177 3 2" xfId="28170"/>
    <cellStyle name="Обычный 177 4" xfId="28171"/>
    <cellStyle name="Обычный 178" xfId="28172"/>
    <cellStyle name="Обычный 178 2" xfId="28173"/>
    <cellStyle name="Обычный 178 2 2" xfId="28174"/>
    <cellStyle name="Обычный 178 2 2 2" xfId="28175"/>
    <cellStyle name="Обычный 178 2 3" xfId="28176"/>
    <cellStyle name="Обычный 178 3" xfId="28177"/>
    <cellStyle name="Обычный 178 3 2" xfId="28178"/>
    <cellStyle name="Обычный 178 4" xfId="28179"/>
    <cellStyle name="Обычный 179" xfId="28180"/>
    <cellStyle name="Обычный 179 2" xfId="28181"/>
    <cellStyle name="Обычный 179 2 2" xfId="28182"/>
    <cellStyle name="Обычный 179 2 2 2" xfId="28183"/>
    <cellStyle name="Обычный 179 2 3" xfId="28184"/>
    <cellStyle name="Обычный 179 3" xfId="28185"/>
    <cellStyle name="Обычный 179 3 2" xfId="28186"/>
    <cellStyle name="Обычный 179 4" xfId="28187"/>
    <cellStyle name="Обычный 18" xfId="28188"/>
    <cellStyle name="Обычный 18 10" xfId="28189"/>
    <cellStyle name="Обычный 18 10 2" xfId="28190"/>
    <cellStyle name="Обычный 18 11" xfId="28191"/>
    <cellStyle name="Обычный 18 11 2" xfId="28192"/>
    <cellStyle name="Обычный 18 12" xfId="28193"/>
    <cellStyle name="Обычный 18 12 2" xfId="28194"/>
    <cellStyle name="Обычный 18 13" xfId="28195"/>
    <cellStyle name="Обычный 18 13 2" xfId="28196"/>
    <cellStyle name="Обычный 18 14" xfId="28197"/>
    <cellStyle name="Обычный 18 14 2" xfId="28198"/>
    <cellStyle name="Обычный 18 15" xfId="28199"/>
    <cellStyle name="Обычный 18 15 2" xfId="28200"/>
    <cellStyle name="Обычный 18 16" xfId="28201"/>
    <cellStyle name="Обычный 18 16 2" xfId="28202"/>
    <cellStyle name="Обычный 18 17" xfId="28203"/>
    <cellStyle name="Обычный 18 2" xfId="28204"/>
    <cellStyle name="Обычный 18 2 10" xfId="28205"/>
    <cellStyle name="Обычный 18 2 10 2" xfId="28206"/>
    <cellStyle name="Обычный 18 2 11" xfId="28207"/>
    <cellStyle name="Обычный 18 2 11 2" xfId="28208"/>
    <cellStyle name="Обычный 18 2 12" xfId="28209"/>
    <cellStyle name="Обычный 18 2 12 2" xfId="28210"/>
    <cellStyle name="Обычный 18 2 13" xfId="28211"/>
    <cellStyle name="Обычный 18 2 13 2" xfId="28212"/>
    <cellStyle name="Обычный 18 2 14" xfId="28213"/>
    <cellStyle name="Обычный 18 2 14 2" xfId="28214"/>
    <cellStyle name="Обычный 18 2 15" xfId="28215"/>
    <cellStyle name="Обычный 18 2 2" xfId="28216"/>
    <cellStyle name="Обычный 18 2 2 10" xfId="28217"/>
    <cellStyle name="Обычный 18 2 2 10 2" xfId="28218"/>
    <cellStyle name="Обычный 18 2 2 11" xfId="28219"/>
    <cellStyle name="Обычный 18 2 2 11 2" xfId="28220"/>
    <cellStyle name="Обычный 18 2 2 12" xfId="28221"/>
    <cellStyle name="Обычный 18 2 2 12 2" xfId="28222"/>
    <cellStyle name="Обычный 18 2 2 13" xfId="28223"/>
    <cellStyle name="Обычный 18 2 2 13 2" xfId="28224"/>
    <cellStyle name="Обычный 18 2 2 14" xfId="28225"/>
    <cellStyle name="Обычный 18 2 2 2" xfId="28226"/>
    <cellStyle name="Обычный 18 2 2 2 10" xfId="28227"/>
    <cellStyle name="Обычный 18 2 2 2 10 2" xfId="28228"/>
    <cellStyle name="Обычный 18 2 2 2 11" xfId="28229"/>
    <cellStyle name="Обычный 18 2 2 2 11 2" xfId="28230"/>
    <cellStyle name="Обычный 18 2 2 2 12" xfId="28231"/>
    <cellStyle name="Обычный 18 2 2 2 12 2" xfId="28232"/>
    <cellStyle name="Обычный 18 2 2 2 13" xfId="28233"/>
    <cellStyle name="Обычный 18 2 2 2 2" xfId="28234"/>
    <cellStyle name="Обычный 18 2 2 2 2 2" xfId="28235"/>
    <cellStyle name="Обычный 18 2 2 2 2 2 2" xfId="28236"/>
    <cellStyle name="Обычный 18 2 2 2 2 3" xfId="28237"/>
    <cellStyle name="Обычный 18 2 2 2 3" xfId="28238"/>
    <cellStyle name="Обычный 18 2 2 2 3 2" xfId="28239"/>
    <cellStyle name="Обычный 18 2 2 2 4" xfId="28240"/>
    <cellStyle name="Обычный 18 2 2 2 4 2" xfId="28241"/>
    <cellStyle name="Обычный 18 2 2 2 5" xfId="28242"/>
    <cellStyle name="Обычный 18 2 2 2 5 2" xfId="28243"/>
    <cellStyle name="Обычный 18 2 2 2 6" xfId="28244"/>
    <cellStyle name="Обычный 18 2 2 2 6 2" xfId="28245"/>
    <cellStyle name="Обычный 18 2 2 2 7" xfId="28246"/>
    <cellStyle name="Обычный 18 2 2 2 7 2" xfId="28247"/>
    <cellStyle name="Обычный 18 2 2 2 8" xfId="28248"/>
    <cellStyle name="Обычный 18 2 2 2 8 2" xfId="28249"/>
    <cellStyle name="Обычный 18 2 2 2 9" xfId="28250"/>
    <cellStyle name="Обычный 18 2 2 2 9 2" xfId="28251"/>
    <cellStyle name="Обычный 18 2 2 3" xfId="28252"/>
    <cellStyle name="Обычный 18 2 2 3 2" xfId="28253"/>
    <cellStyle name="Обычный 18 2 2 3 2 2" xfId="28254"/>
    <cellStyle name="Обычный 18 2 2 3 3" xfId="28255"/>
    <cellStyle name="Обычный 18 2 2 4" xfId="28256"/>
    <cellStyle name="Обычный 18 2 2 4 2" xfId="28257"/>
    <cellStyle name="Обычный 18 2 2 5" xfId="28258"/>
    <cellStyle name="Обычный 18 2 2 5 2" xfId="28259"/>
    <cellStyle name="Обычный 18 2 2 6" xfId="28260"/>
    <cellStyle name="Обычный 18 2 2 6 2" xfId="28261"/>
    <cellStyle name="Обычный 18 2 2 7" xfId="28262"/>
    <cellStyle name="Обычный 18 2 2 7 2" xfId="28263"/>
    <cellStyle name="Обычный 18 2 2 8" xfId="28264"/>
    <cellStyle name="Обычный 18 2 2 8 2" xfId="28265"/>
    <cellStyle name="Обычный 18 2 2 9" xfId="28266"/>
    <cellStyle name="Обычный 18 2 2 9 2" xfId="28267"/>
    <cellStyle name="Обычный 18 2 3" xfId="28268"/>
    <cellStyle name="Обычный 18 2 3 10" xfId="28269"/>
    <cellStyle name="Обычный 18 2 3 10 2" xfId="28270"/>
    <cellStyle name="Обычный 18 2 3 11" xfId="28271"/>
    <cellStyle name="Обычный 18 2 3 11 2" xfId="28272"/>
    <cellStyle name="Обычный 18 2 3 12" xfId="28273"/>
    <cellStyle name="Обычный 18 2 3 12 2" xfId="28274"/>
    <cellStyle name="Обычный 18 2 3 13" xfId="28275"/>
    <cellStyle name="Обычный 18 2 3 2" xfId="28276"/>
    <cellStyle name="Обычный 18 2 3 2 2" xfId="28277"/>
    <cellStyle name="Обычный 18 2 3 2 2 2" xfId="28278"/>
    <cellStyle name="Обычный 18 2 3 2 3" xfId="28279"/>
    <cellStyle name="Обычный 18 2 3 3" xfId="28280"/>
    <cellStyle name="Обычный 18 2 3 3 2" xfId="28281"/>
    <cellStyle name="Обычный 18 2 3 4" xfId="28282"/>
    <cellStyle name="Обычный 18 2 3 4 2" xfId="28283"/>
    <cellStyle name="Обычный 18 2 3 5" xfId="28284"/>
    <cellStyle name="Обычный 18 2 3 5 2" xfId="28285"/>
    <cellStyle name="Обычный 18 2 3 6" xfId="28286"/>
    <cellStyle name="Обычный 18 2 3 6 2" xfId="28287"/>
    <cellStyle name="Обычный 18 2 3 7" xfId="28288"/>
    <cellStyle name="Обычный 18 2 3 7 2" xfId="28289"/>
    <cellStyle name="Обычный 18 2 3 8" xfId="28290"/>
    <cellStyle name="Обычный 18 2 3 8 2" xfId="28291"/>
    <cellStyle name="Обычный 18 2 3 9" xfId="28292"/>
    <cellStyle name="Обычный 18 2 3 9 2" xfId="28293"/>
    <cellStyle name="Обычный 18 2 4" xfId="28294"/>
    <cellStyle name="Обычный 18 2 4 2" xfId="28295"/>
    <cellStyle name="Обычный 18 2 4 2 2" xfId="28296"/>
    <cellStyle name="Обычный 18 2 4 3" xfId="28297"/>
    <cellStyle name="Обычный 18 2 5" xfId="28298"/>
    <cellStyle name="Обычный 18 2 5 2" xfId="28299"/>
    <cellStyle name="Обычный 18 2 6" xfId="28300"/>
    <cellStyle name="Обычный 18 2 6 2" xfId="28301"/>
    <cellStyle name="Обычный 18 2 7" xfId="28302"/>
    <cellStyle name="Обычный 18 2 7 2" xfId="28303"/>
    <cellStyle name="Обычный 18 2 8" xfId="28304"/>
    <cellStyle name="Обычный 18 2 8 2" xfId="28305"/>
    <cellStyle name="Обычный 18 2 9" xfId="28306"/>
    <cellStyle name="Обычный 18 2 9 2" xfId="28307"/>
    <cellStyle name="Обычный 18 3" xfId="28308"/>
    <cellStyle name="Обычный 18 3 10" xfId="28309"/>
    <cellStyle name="Обычный 18 3 10 2" xfId="28310"/>
    <cellStyle name="Обычный 18 3 11" xfId="28311"/>
    <cellStyle name="Обычный 18 3 11 2" xfId="28312"/>
    <cellStyle name="Обычный 18 3 12" xfId="28313"/>
    <cellStyle name="Обычный 18 3 12 2" xfId="28314"/>
    <cellStyle name="Обычный 18 3 13" xfId="28315"/>
    <cellStyle name="Обычный 18 3 13 2" xfId="28316"/>
    <cellStyle name="Обычный 18 3 14" xfId="28317"/>
    <cellStyle name="Обычный 18 3 2" xfId="28318"/>
    <cellStyle name="Обычный 18 3 2 10" xfId="28319"/>
    <cellStyle name="Обычный 18 3 2 10 2" xfId="28320"/>
    <cellStyle name="Обычный 18 3 2 11" xfId="28321"/>
    <cellStyle name="Обычный 18 3 2 11 2" xfId="28322"/>
    <cellStyle name="Обычный 18 3 2 12" xfId="28323"/>
    <cellStyle name="Обычный 18 3 2 12 2" xfId="28324"/>
    <cellStyle name="Обычный 18 3 2 13" xfId="28325"/>
    <cellStyle name="Обычный 18 3 2 2" xfId="28326"/>
    <cellStyle name="Обычный 18 3 2 2 2" xfId="28327"/>
    <cellStyle name="Обычный 18 3 2 2 2 2" xfId="28328"/>
    <cellStyle name="Обычный 18 3 2 2 3" xfId="28329"/>
    <cellStyle name="Обычный 18 3 2 3" xfId="28330"/>
    <cellStyle name="Обычный 18 3 2 3 2" xfId="28331"/>
    <cellStyle name="Обычный 18 3 2 4" xfId="28332"/>
    <cellStyle name="Обычный 18 3 2 4 2" xfId="28333"/>
    <cellStyle name="Обычный 18 3 2 5" xfId="28334"/>
    <cellStyle name="Обычный 18 3 2 5 2" xfId="28335"/>
    <cellStyle name="Обычный 18 3 2 6" xfId="28336"/>
    <cellStyle name="Обычный 18 3 2 6 2" xfId="28337"/>
    <cellStyle name="Обычный 18 3 2 7" xfId="28338"/>
    <cellStyle name="Обычный 18 3 2 7 2" xfId="28339"/>
    <cellStyle name="Обычный 18 3 2 8" xfId="28340"/>
    <cellStyle name="Обычный 18 3 2 8 2" xfId="28341"/>
    <cellStyle name="Обычный 18 3 2 9" xfId="28342"/>
    <cellStyle name="Обычный 18 3 2 9 2" xfId="28343"/>
    <cellStyle name="Обычный 18 3 3" xfId="28344"/>
    <cellStyle name="Обычный 18 3 3 2" xfId="28345"/>
    <cellStyle name="Обычный 18 3 3 2 2" xfId="28346"/>
    <cellStyle name="Обычный 18 3 3 3" xfId="28347"/>
    <cellStyle name="Обычный 18 3 4" xfId="28348"/>
    <cellStyle name="Обычный 18 3 4 2" xfId="28349"/>
    <cellStyle name="Обычный 18 3 5" xfId="28350"/>
    <cellStyle name="Обычный 18 3 5 2" xfId="28351"/>
    <cellStyle name="Обычный 18 3 6" xfId="28352"/>
    <cellStyle name="Обычный 18 3 6 2" xfId="28353"/>
    <cellStyle name="Обычный 18 3 7" xfId="28354"/>
    <cellStyle name="Обычный 18 3 7 2" xfId="28355"/>
    <cellStyle name="Обычный 18 3 8" xfId="28356"/>
    <cellStyle name="Обычный 18 3 8 2" xfId="28357"/>
    <cellStyle name="Обычный 18 3 9" xfId="28358"/>
    <cellStyle name="Обычный 18 3 9 2" xfId="28359"/>
    <cellStyle name="Обычный 18 4" xfId="28360"/>
    <cellStyle name="Обычный 18 4 10" xfId="28361"/>
    <cellStyle name="Обычный 18 4 10 2" xfId="28362"/>
    <cellStyle name="Обычный 18 4 11" xfId="28363"/>
    <cellStyle name="Обычный 18 4 11 2" xfId="28364"/>
    <cellStyle name="Обычный 18 4 12" xfId="28365"/>
    <cellStyle name="Обычный 18 4 12 2" xfId="28366"/>
    <cellStyle name="Обычный 18 4 13" xfId="28367"/>
    <cellStyle name="Обычный 18 4 14" xfId="28368"/>
    <cellStyle name="Обычный 18 4 2" xfId="28369"/>
    <cellStyle name="Обычный 18 4 2 2" xfId="28370"/>
    <cellStyle name="Обычный 18 4 2 2 2" xfId="28371"/>
    <cellStyle name="Обычный 18 4 2 3" xfId="28372"/>
    <cellStyle name="Обычный 18 4 3" xfId="28373"/>
    <cellStyle name="Обычный 18 4 3 2" xfId="28374"/>
    <cellStyle name="Обычный 18 4 4" xfId="28375"/>
    <cellStyle name="Обычный 18 4 4 2" xfId="28376"/>
    <cellStyle name="Обычный 18 4 5" xfId="28377"/>
    <cellStyle name="Обычный 18 4 5 2" xfId="28378"/>
    <cellStyle name="Обычный 18 4 6" xfId="28379"/>
    <cellStyle name="Обычный 18 4 6 2" xfId="28380"/>
    <cellStyle name="Обычный 18 4 7" xfId="28381"/>
    <cellStyle name="Обычный 18 4 7 2" xfId="28382"/>
    <cellStyle name="Обычный 18 4 8" xfId="28383"/>
    <cellStyle name="Обычный 18 4 8 2" xfId="28384"/>
    <cellStyle name="Обычный 18 4 9" xfId="28385"/>
    <cellStyle name="Обычный 18 4 9 2" xfId="28386"/>
    <cellStyle name="Обычный 18 5" xfId="28387"/>
    <cellStyle name="Обычный 18 5 2" xfId="28388"/>
    <cellStyle name="Обычный 18 5 2 2" xfId="28389"/>
    <cellStyle name="Обычный 18 6" xfId="28390"/>
    <cellStyle name="Обычный 18 6 2" xfId="28391"/>
    <cellStyle name="Обычный 18 7" xfId="28392"/>
    <cellStyle name="Обычный 18 7 2" xfId="28393"/>
    <cellStyle name="Обычный 18 8" xfId="28394"/>
    <cellStyle name="Обычный 18 8 2" xfId="28395"/>
    <cellStyle name="Обычный 18 9" xfId="28396"/>
    <cellStyle name="Обычный 18 9 2" xfId="28397"/>
    <cellStyle name="Обычный 180" xfId="28398"/>
    <cellStyle name="Обычный 180 2" xfId="28399"/>
    <cellStyle name="Обычный 180 2 2" xfId="28400"/>
    <cellStyle name="Обычный 180 2 2 2" xfId="28401"/>
    <cellStyle name="Обычный 180 2 3" xfId="28402"/>
    <cellStyle name="Обычный 180 3" xfId="28403"/>
    <cellStyle name="Обычный 180 3 2" xfId="28404"/>
    <cellStyle name="Обычный 180 4" xfId="28405"/>
    <cellStyle name="Обычный 181" xfId="28406"/>
    <cellStyle name="Обычный 181 2" xfId="28407"/>
    <cellStyle name="Обычный 181 2 2" xfId="28408"/>
    <cellStyle name="Обычный 181 2 2 2" xfId="28409"/>
    <cellStyle name="Обычный 181 2 2 3" xfId="28410"/>
    <cellStyle name="Обычный 181 2 2 3 2" xfId="28411"/>
    <cellStyle name="Обычный 181 2 3" xfId="28412"/>
    <cellStyle name="Обычный 181 3" xfId="28413"/>
    <cellStyle name="Обычный 181 3 2" xfId="28414"/>
    <cellStyle name="Обычный 181 4" xfId="28415"/>
    <cellStyle name="Обычный 182" xfId="28416"/>
    <cellStyle name="Обычный 182 2" xfId="28417"/>
    <cellStyle name="Обычный 182 2 2" xfId="28418"/>
    <cellStyle name="Обычный 182 2 2 2" xfId="28419"/>
    <cellStyle name="Обычный 182 2 3" xfId="28420"/>
    <cellStyle name="Обычный 182 3" xfId="28421"/>
    <cellStyle name="Обычный 182 3 2" xfId="28422"/>
    <cellStyle name="Обычный 182 4" xfId="28423"/>
    <cellStyle name="Обычный 183" xfId="28424"/>
    <cellStyle name="Обычный 183 2" xfId="28425"/>
    <cellStyle name="Обычный 183 2 2" xfId="28426"/>
    <cellStyle name="Обычный 183 2 2 2" xfId="28427"/>
    <cellStyle name="Обычный 183 2 3" xfId="28428"/>
    <cellStyle name="Обычный 183 3" xfId="28429"/>
    <cellStyle name="Обычный 183 3 2" xfId="28430"/>
    <cellStyle name="Обычный 183 4" xfId="28431"/>
    <cellStyle name="Обычный 184" xfId="28432"/>
    <cellStyle name="Обычный 184 2" xfId="28433"/>
    <cellStyle name="Обычный 184 2 2" xfId="28434"/>
    <cellStyle name="Обычный 184 2 2 2" xfId="28435"/>
    <cellStyle name="Обычный 184 2 3" xfId="28436"/>
    <cellStyle name="Обычный 184 3" xfId="28437"/>
    <cellStyle name="Обычный 184 3 2" xfId="28438"/>
    <cellStyle name="Обычный 184 4" xfId="28439"/>
    <cellStyle name="Обычный 185" xfId="28440"/>
    <cellStyle name="Обычный 185 2" xfId="28441"/>
    <cellStyle name="Обычный 185 2 2" xfId="28442"/>
    <cellStyle name="Обычный 185 2 2 2" xfId="28443"/>
    <cellStyle name="Обычный 185 2 3" xfId="28444"/>
    <cellStyle name="Обычный 185 3" xfId="28445"/>
    <cellStyle name="Обычный 185 3 2" xfId="28446"/>
    <cellStyle name="Обычный 185 4" xfId="28447"/>
    <cellStyle name="Обычный 186" xfId="28448"/>
    <cellStyle name="Обычный 186 2" xfId="28449"/>
    <cellStyle name="Обычный 186 2 2" xfId="28450"/>
    <cellStyle name="Обычный 186 2 2 2" xfId="28451"/>
    <cellStyle name="Обычный 186 2 3" xfId="28452"/>
    <cellStyle name="Обычный 186 3" xfId="28453"/>
    <cellStyle name="Обычный 186 3 2" xfId="28454"/>
    <cellStyle name="Обычный 186 4" xfId="28455"/>
    <cellStyle name="Обычный 187" xfId="28456"/>
    <cellStyle name="Обычный 187 2" xfId="28457"/>
    <cellStyle name="Обычный 187 2 2" xfId="28458"/>
    <cellStyle name="Обычный 187 2 2 2" xfId="28459"/>
    <cellStyle name="Обычный 187 2 3" xfId="28460"/>
    <cellStyle name="Обычный 187 3" xfId="28461"/>
    <cellStyle name="Обычный 187 3 2" xfId="28462"/>
    <cellStyle name="Обычный 187 4" xfId="28463"/>
    <cellStyle name="Обычный 188" xfId="28464"/>
    <cellStyle name="Обычный 188 2" xfId="28465"/>
    <cellStyle name="Обычный 188 2 2" xfId="28466"/>
    <cellStyle name="Обычный 188 2 2 2" xfId="28467"/>
    <cellStyle name="Обычный 188 2 3" xfId="28468"/>
    <cellStyle name="Обычный 188 3" xfId="28469"/>
    <cellStyle name="Обычный 188 3 2" xfId="28470"/>
    <cellStyle name="Обычный 188 4" xfId="28471"/>
    <cellStyle name="Обычный 189" xfId="28472"/>
    <cellStyle name="Обычный 189 2" xfId="28473"/>
    <cellStyle name="Обычный 189 2 2" xfId="28474"/>
    <cellStyle name="Обычный 189 2 2 2" xfId="28475"/>
    <cellStyle name="Обычный 189 2 3" xfId="28476"/>
    <cellStyle name="Обычный 189 3" xfId="28477"/>
    <cellStyle name="Обычный 189 3 2" xfId="28478"/>
    <cellStyle name="Обычный 189 4" xfId="28479"/>
    <cellStyle name="Обычный 19" xfId="28480"/>
    <cellStyle name="Обычный 19 2" xfId="28481"/>
    <cellStyle name="Обычный 19 2 2" xfId="28482"/>
    <cellStyle name="Обычный 19 2 3" xfId="28483"/>
    <cellStyle name="Обычный 19 3" xfId="28484"/>
    <cellStyle name="Обычный 19 4" xfId="28485"/>
    <cellStyle name="Обычный 190" xfId="28486"/>
    <cellStyle name="Обычный 190 2" xfId="28487"/>
    <cellStyle name="Обычный 190 2 2" xfId="28488"/>
    <cellStyle name="Обычный 190 2 2 2" xfId="28489"/>
    <cellStyle name="Обычный 190 2 3" xfId="28490"/>
    <cellStyle name="Обычный 190 3" xfId="28491"/>
    <cellStyle name="Обычный 190 3 2" xfId="28492"/>
    <cellStyle name="Обычный 190 4" xfId="28493"/>
    <cellStyle name="Обычный 191" xfId="28494"/>
    <cellStyle name="Обычный 191 2" xfId="28495"/>
    <cellStyle name="Обычный 191 2 2" xfId="28496"/>
    <cellStyle name="Обычный 191 2 2 2" xfId="28497"/>
    <cellStyle name="Обычный 191 2 3" xfId="28498"/>
    <cellStyle name="Обычный 191 3" xfId="28499"/>
    <cellStyle name="Обычный 191 3 2" xfId="28500"/>
    <cellStyle name="Обычный 191 4" xfId="28501"/>
    <cellStyle name="Обычный 192" xfId="28502"/>
    <cellStyle name="Обычный 192 2" xfId="28503"/>
    <cellStyle name="Обычный 192 2 2" xfId="28504"/>
    <cellStyle name="Обычный 192 2 2 2" xfId="28505"/>
    <cellStyle name="Обычный 192 2 3" xfId="28506"/>
    <cellStyle name="Обычный 192 3" xfId="28507"/>
    <cellStyle name="Обычный 192 3 2" xfId="28508"/>
    <cellStyle name="Обычный 192 4" xfId="28509"/>
    <cellStyle name="Обычный 193" xfId="28510"/>
    <cellStyle name="Обычный 193 2" xfId="28511"/>
    <cellStyle name="Обычный 193 2 2" xfId="28512"/>
    <cellStyle name="Обычный 193 2 2 2" xfId="28513"/>
    <cellStyle name="Обычный 193 2 3" xfId="28514"/>
    <cellStyle name="Обычный 193 3" xfId="28515"/>
    <cellStyle name="Обычный 193 3 2" xfId="28516"/>
    <cellStyle name="Обычный 193 4" xfId="28517"/>
    <cellStyle name="Обычный 194" xfId="28518"/>
    <cellStyle name="Обычный 194 2" xfId="28519"/>
    <cellStyle name="Обычный 194 2 2" xfId="28520"/>
    <cellStyle name="Обычный 194 2 2 2" xfId="28521"/>
    <cellStyle name="Обычный 194 2 3" xfId="28522"/>
    <cellStyle name="Обычный 194 3" xfId="28523"/>
    <cellStyle name="Обычный 194 3 2" xfId="28524"/>
    <cellStyle name="Обычный 194 4" xfId="28525"/>
    <cellStyle name="Обычный 195" xfId="28526"/>
    <cellStyle name="Обычный 195 2" xfId="28527"/>
    <cellStyle name="Обычный 195 2 2" xfId="28528"/>
    <cellStyle name="Обычный 195 2 2 2" xfId="28529"/>
    <cellStyle name="Обычный 195 2 3" xfId="28530"/>
    <cellStyle name="Обычный 195 3" xfId="28531"/>
    <cellStyle name="Обычный 195 3 2" xfId="28532"/>
    <cellStyle name="Обычный 195 4" xfId="28533"/>
    <cellStyle name="Обычный 196" xfId="28534"/>
    <cellStyle name="Обычный 196 2" xfId="28535"/>
    <cellStyle name="Обычный 196 2 2" xfId="28536"/>
    <cellStyle name="Обычный 196 2 2 2" xfId="28537"/>
    <cellStyle name="Обычный 196 2 3" xfId="28538"/>
    <cellStyle name="Обычный 196 3" xfId="28539"/>
    <cellStyle name="Обычный 196 3 2" xfId="28540"/>
    <cellStyle name="Обычный 196 4" xfId="28541"/>
    <cellStyle name="Обычный 197" xfId="28542"/>
    <cellStyle name="Обычный 197 2" xfId="28543"/>
    <cellStyle name="Обычный 197 2 2" xfId="28544"/>
    <cellStyle name="Обычный 197 2 2 2" xfId="28545"/>
    <cellStyle name="Обычный 197 2 3" xfId="28546"/>
    <cellStyle name="Обычный 197 3" xfId="28547"/>
    <cellStyle name="Обычный 197 3 2" xfId="28548"/>
    <cellStyle name="Обычный 197 4" xfId="28549"/>
    <cellStyle name="Обычный 198" xfId="28550"/>
    <cellStyle name="Обычный 198 2" xfId="28551"/>
    <cellStyle name="Обычный 199" xfId="28552"/>
    <cellStyle name="Обычный 199 2" xfId="28553"/>
    <cellStyle name="Обычный 199 2 2" xfId="28554"/>
    <cellStyle name="Обычный 199 2 2 2" xfId="28555"/>
    <cellStyle name="Обычный 199 2 3" xfId="28556"/>
    <cellStyle name="Обычный 199 3" xfId="28557"/>
    <cellStyle name="Обычный 199 3 2" xfId="28558"/>
    <cellStyle name="Обычный 199 4" xfId="28559"/>
    <cellStyle name="Обычный 2" xfId="28560"/>
    <cellStyle name="Обычный 2 10" xfId="28561"/>
    <cellStyle name="Обычный 2 10 2" xfId="28562"/>
    <cellStyle name="Обычный 2 10 3" xfId="28563"/>
    <cellStyle name="Обычный 2 10 4" xfId="28564"/>
    <cellStyle name="Обычный 2 11" xfId="28565"/>
    <cellStyle name="Обычный 2 11 2" xfId="28566"/>
    <cellStyle name="Обычный 2 11 3" xfId="28567"/>
    <cellStyle name="Обычный 2 12" xfId="28568"/>
    <cellStyle name="Обычный 2 12 2" xfId="28569"/>
    <cellStyle name="Обычный 2 12 3" xfId="28570"/>
    <cellStyle name="Обычный 2 13" xfId="28571"/>
    <cellStyle name="Обычный 2 13 2" xfId="28572"/>
    <cellStyle name="Обычный 2 13 3" xfId="28573"/>
    <cellStyle name="Обычный 2 14" xfId="28574"/>
    <cellStyle name="Обычный 2 14 2" xfId="28575"/>
    <cellStyle name="Обычный 2 14 3" xfId="28576"/>
    <cellStyle name="Обычный 2 15" xfId="28577"/>
    <cellStyle name="Обычный 2 15 2" xfId="28578"/>
    <cellStyle name="Обычный 2 15 3" xfId="28579"/>
    <cellStyle name="Обычный 2 16" xfId="28580"/>
    <cellStyle name="Обычный 2 16 2" xfId="28581"/>
    <cellStyle name="Обычный 2 16 3" xfId="28582"/>
    <cellStyle name="Обычный 2 17" xfId="28583"/>
    <cellStyle name="Обычный 2 17 2" xfId="28584"/>
    <cellStyle name="Обычный 2 17 3" xfId="28585"/>
    <cellStyle name="Обычный 2 18" xfId="28586"/>
    <cellStyle name="Обычный 2 18 2" xfId="28587"/>
    <cellStyle name="Обычный 2 18 3" xfId="28588"/>
    <cellStyle name="Обычный 2 19" xfId="28589"/>
    <cellStyle name="Обычный 2 19 2" xfId="28590"/>
    <cellStyle name="Обычный 2 19 3" xfId="28591"/>
    <cellStyle name="Обычный 2 2" xfId="28592"/>
    <cellStyle name="Обычный 2 2 10" xfId="28593"/>
    <cellStyle name="Обычный 2 2 10 2" xfId="28594"/>
    <cellStyle name="Обычный 2 2 10 3" xfId="28595"/>
    <cellStyle name="Обычный 2 2 11" xfId="28596"/>
    <cellStyle name="Обычный 2 2 11 2" xfId="28597"/>
    <cellStyle name="Обычный 2 2 11 3" xfId="28598"/>
    <cellStyle name="Обычный 2 2 12" xfId="28599"/>
    <cellStyle name="Обычный 2 2 12 2" xfId="28600"/>
    <cellStyle name="Обычный 2 2 12 3" xfId="28601"/>
    <cellStyle name="Обычный 2 2 13" xfId="28602"/>
    <cellStyle name="Обычный 2 2 13 2" xfId="28603"/>
    <cellStyle name="Обычный 2 2 13 3" xfId="28604"/>
    <cellStyle name="Обычный 2 2 14" xfId="28605"/>
    <cellStyle name="Обычный 2 2 14 2" xfId="28606"/>
    <cellStyle name="Обычный 2 2 14 3" xfId="28607"/>
    <cellStyle name="Обычный 2 2 15" xfId="28608"/>
    <cellStyle name="Обычный 2 2 15 2" xfId="28609"/>
    <cellStyle name="Обычный 2 2 15 3" xfId="28610"/>
    <cellStyle name="Обычный 2 2 16" xfId="28611"/>
    <cellStyle name="Обычный 2 2 16 2" xfId="28612"/>
    <cellStyle name="Обычный 2 2 16 3" xfId="28613"/>
    <cellStyle name="Обычный 2 2 17" xfId="28614"/>
    <cellStyle name="Обычный 2 2 17 2" xfId="28615"/>
    <cellStyle name="Обычный 2 2 17 3" xfId="28616"/>
    <cellStyle name="Обычный 2 2 18" xfId="28617"/>
    <cellStyle name="Обычный 2 2 18 2" xfId="28618"/>
    <cellStyle name="Обычный 2 2 18 3" xfId="28619"/>
    <cellStyle name="Обычный 2 2 19" xfId="28620"/>
    <cellStyle name="Обычный 2 2 19 2" xfId="28621"/>
    <cellStyle name="Обычный 2 2 19 3" xfId="28622"/>
    <cellStyle name="Обычный 2 2 2" xfId="28623"/>
    <cellStyle name="Обычный 2 2 2 10" xfId="28624"/>
    <cellStyle name="Обычный 2 2 2 10 2" xfId="28625"/>
    <cellStyle name="Обычный 2 2 2 10 3" xfId="28626"/>
    <cellStyle name="Обычный 2 2 2 11" xfId="28627"/>
    <cellStyle name="Обычный 2 2 2 11 2" xfId="28628"/>
    <cellStyle name="Обычный 2 2 2 11 3" xfId="28629"/>
    <cellStyle name="Обычный 2 2 2 12" xfId="28630"/>
    <cellStyle name="Обычный 2 2 2 12 2" xfId="28631"/>
    <cellStyle name="Обычный 2 2 2 12 3" xfId="28632"/>
    <cellStyle name="Обычный 2 2 2 13" xfId="28633"/>
    <cellStyle name="Обычный 2 2 2 13 2" xfId="28634"/>
    <cellStyle name="Обычный 2 2 2 13 3" xfId="28635"/>
    <cellStyle name="Обычный 2 2 2 14" xfId="28636"/>
    <cellStyle name="Обычный 2 2 2 14 2" xfId="28637"/>
    <cellStyle name="Обычный 2 2 2 14 3" xfId="28638"/>
    <cellStyle name="Обычный 2 2 2 15" xfId="28639"/>
    <cellStyle name="Обычный 2 2 2 15 2" xfId="28640"/>
    <cellStyle name="Обычный 2 2 2 15 3" xfId="28641"/>
    <cellStyle name="Обычный 2 2 2 16" xfId="28642"/>
    <cellStyle name="Обычный 2 2 2 16 2" xfId="28643"/>
    <cellStyle name="Обычный 2 2 2 16 3" xfId="28644"/>
    <cellStyle name="Обычный 2 2 2 17" xfId="28645"/>
    <cellStyle name="Обычный 2 2 2 17 2" xfId="28646"/>
    <cellStyle name="Обычный 2 2 2 17 3" xfId="28647"/>
    <cellStyle name="Обычный 2 2 2 18" xfId="28648"/>
    <cellStyle name="Обычный 2 2 2 18 2" xfId="28649"/>
    <cellStyle name="Обычный 2 2 2 18 3" xfId="28650"/>
    <cellStyle name="Обычный 2 2 2 19" xfId="28651"/>
    <cellStyle name="Обычный 2 2 2 19 2" xfId="28652"/>
    <cellStyle name="Обычный 2 2 2 2" xfId="28653"/>
    <cellStyle name="Обычный 2 2 2 2 10" xfId="28654"/>
    <cellStyle name="Обычный 2 2 2 2 10 2" xfId="28655"/>
    <cellStyle name="Обычный 2 2 2 2 11" xfId="28656"/>
    <cellStyle name="Обычный 2 2 2 2 12" xfId="28657"/>
    <cellStyle name="Обычный 2 2 2 2 2" xfId="28658"/>
    <cellStyle name="Обычный 2 2 2 2 2 2" xfId="28659"/>
    <cellStyle name="Обычный 2 2 2 2 2 2 2" xfId="28660"/>
    <cellStyle name="Обычный 2 2 2 2 2 3" xfId="28661"/>
    <cellStyle name="Обычный 2 2 2 2 2 3 2" xfId="28662"/>
    <cellStyle name="Обычный 2 2 2 2 2 4" xfId="28663"/>
    <cellStyle name="Обычный 2 2 2 2 2 4 2" xfId="28664"/>
    <cellStyle name="Обычный 2 2 2 2 2 5" xfId="28665"/>
    <cellStyle name="Обычный 2 2 2 2 2 5 2" xfId="28666"/>
    <cellStyle name="Обычный 2 2 2 2 2 6" xfId="28667"/>
    <cellStyle name="Обычный 2 2 2 2 3" xfId="28668"/>
    <cellStyle name="Обычный 2 2 2 2 3 2" xfId="28669"/>
    <cellStyle name="Обычный 2 2 2 2 4" xfId="28670"/>
    <cellStyle name="Обычный 2 2 2 2 4 2" xfId="28671"/>
    <cellStyle name="Обычный 2 2 2 2 5" xfId="28672"/>
    <cellStyle name="Обычный 2 2 2 2 5 2" xfId="28673"/>
    <cellStyle name="Обычный 2 2 2 2 6" xfId="28674"/>
    <cellStyle name="Обычный 2 2 2 2 6 2" xfId="28675"/>
    <cellStyle name="Обычный 2 2 2 2 7" xfId="28676"/>
    <cellStyle name="Обычный 2 2 2 2 7 2" xfId="28677"/>
    <cellStyle name="Обычный 2 2 2 2 8" xfId="28678"/>
    <cellStyle name="Обычный 2 2 2 2 8 2" xfId="28679"/>
    <cellStyle name="Обычный 2 2 2 2 9" xfId="28680"/>
    <cellStyle name="Обычный 2 2 2 2 9 2" xfId="28681"/>
    <cellStyle name="Обычный 2 2 2 20" xfId="28682"/>
    <cellStyle name="Обычный 2 2 2 20 2" xfId="28683"/>
    <cellStyle name="Обычный 2 2 2 21" xfId="28684"/>
    <cellStyle name="Обычный 2 2 2 21 2" xfId="28685"/>
    <cellStyle name="Обычный 2 2 2 22" xfId="28686"/>
    <cellStyle name="Обычный 2 2 2 22 2" xfId="28687"/>
    <cellStyle name="Обычный 2 2 2 23" xfId="28688"/>
    <cellStyle name="Обычный 2 2 2 23 2" xfId="28689"/>
    <cellStyle name="Обычный 2 2 2 24" xfId="28690"/>
    <cellStyle name="Обычный 2 2 2 24 2" xfId="28691"/>
    <cellStyle name="Обычный 2 2 2 25" xfId="28692"/>
    <cellStyle name="Обычный 2 2 2 25 2" xfId="28693"/>
    <cellStyle name="Обычный 2 2 2 26" xfId="28694"/>
    <cellStyle name="Обычный 2 2 2 26 2" xfId="28695"/>
    <cellStyle name="Обычный 2 2 2 27" xfId="28696"/>
    <cellStyle name="Обычный 2 2 2 27 2" xfId="28697"/>
    <cellStyle name="Обычный 2 2 2 28" xfId="28698"/>
    <cellStyle name="Обычный 2 2 2 28 2" xfId="28699"/>
    <cellStyle name="Обычный 2 2 2 29" xfId="28700"/>
    <cellStyle name="Обычный 2 2 2 29 2" xfId="28701"/>
    <cellStyle name="Обычный 2 2 2 29 3" xfId="28702"/>
    <cellStyle name="Обычный 2 2 2 3" xfId="28703"/>
    <cellStyle name="Обычный 2 2 2 3 2" xfId="28704"/>
    <cellStyle name="Обычный 2 2 2 3 3" xfId="28705"/>
    <cellStyle name="Обычный 2 2 2 30" xfId="28706"/>
    <cellStyle name="Обычный 2 2 2 31" xfId="28707"/>
    <cellStyle name="Обычный 2 2 2 4" xfId="28708"/>
    <cellStyle name="Обычный 2 2 2 4 2" xfId="28709"/>
    <cellStyle name="Обычный 2 2 2 4 3" xfId="28710"/>
    <cellStyle name="Обычный 2 2 2 5" xfId="28711"/>
    <cellStyle name="Обычный 2 2 2 5 2" xfId="28712"/>
    <cellStyle name="Обычный 2 2 2 5 3" xfId="28713"/>
    <cellStyle name="Обычный 2 2 2 6" xfId="28714"/>
    <cellStyle name="Обычный 2 2 2 6 2" xfId="28715"/>
    <cellStyle name="Обычный 2 2 2 6 3" xfId="28716"/>
    <cellStyle name="Обычный 2 2 2 7" xfId="28717"/>
    <cellStyle name="Обычный 2 2 2 7 2" xfId="28718"/>
    <cellStyle name="Обычный 2 2 2 7 3" xfId="28719"/>
    <cellStyle name="Обычный 2 2 2 8" xfId="28720"/>
    <cellStyle name="Обычный 2 2 2 8 2" xfId="28721"/>
    <cellStyle name="Обычный 2 2 2 8 3" xfId="28722"/>
    <cellStyle name="Обычный 2 2 2 9" xfId="28723"/>
    <cellStyle name="Обычный 2 2 2 9 2" xfId="28724"/>
    <cellStyle name="Обычный 2 2 2 9 3" xfId="28725"/>
    <cellStyle name="Обычный 2 2 20" xfId="28726"/>
    <cellStyle name="Обычный 2 2 20 2" xfId="28727"/>
    <cellStyle name="Обычный 2 2 21" xfId="28728"/>
    <cellStyle name="Обычный 2 2 21 2" xfId="28729"/>
    <cellStyle name="Обычный 2 2 22" xfId="28730"/>
    <cellStyle name="Обычный 2 2 22 2" xfId="28731"/>
    <cellStyle name="Обычный 2 2 23" xfId="28732"/>
    <cellStyle name="Обычный 2 2 23 2" xfId="28733"/>
    <cellStyle name="Обычный 2 2 24" xfId="28734"/>
    <cellStyle name="Обычный 2 2 24 2" xfId="28735"/>
    <cellStyle name="Обычный 2 2 25" xfId="28736"/>
    <cellStyle name="Обычный 2 2 25 2" xfId="28737"/>
    <cellStyle name="Обычный 2 2 26" xfId="28738"/>
    <cellStyle name="Обычный 2 2 26 2" xfId="28739"/>
    <cellStyle name="Обычный 2 2 27" xfId="28740"/>
    <cellStyle name="Обычный 2 2 27 2" xfId="28741"/>
    <cellStyle name="Обычный 2 2 28" xfId="28742"/>
    <cellStyle name="Обычный 2 2 28 2" xfId="28743"/>
    <cellStyle name="Обычный 2 2 29" xfId="28744"/>
    <cellStyle name="Обычный 2 2 29 2" xfId="28745"/>
    <cellStyle name="Обычный 2 2 3" xfId="28746"/>
    <cellStyle name="Обычный 2 2 3 2" xfId="28747"/>
    <cellStyle name="Обычный 2 2 3 3" xfId="28748"/>
    <cellStyle name="Обычный 2 2 30" xfId="28749"/>
    <cellStyle name="Обычный 2 2 30 2" xfId="28750"/>
    <cellStyle name="Обычный 2 2 31" xfId="28751"/>
    <cellStyle name="Обычный 2 2 31 2" xfId="28752"/>
    <cellStyle name="Обычный 2 2 32" xfId="28753"/>
    <cellStyle name="Обычный 2 2 32 2" xfId="28754"/>
    <cellStyle name="Обычный 2 2 33" xfId="28755"/>
    <cellStyle name="Обычный 2 2 33 2" xfId="28756"/>
    <cellStyle name="Обычный 2 2 34" xfId="28757"/>
    <cellStyle name="Обычный 2 2 34 2" xfId="28758"/>
    <cellStyle name="Обычный 2 2 35" xfId="28759"/>
    <cellStyle name="Обычный 2 2 35 2" xfId="28760"/>
    <cellStyle name="Обычный 2 2 36" xfId="28761"/>
    <cellStyle name="Обычный 2 2 36 2" xfId="28762"/>
    <cellStyle name="Обычный 2 2 37" xfId="28763"/>
    <cellStyle name="Обычный 2 2 37 2" xfId="28764"/>
    <cellStyle name="Обычный 2 2 38" xfId="28765"/>
    <cellStyle name="Обычный 2 2 38 2" xfId="28766"/>
    <cellStyle name="Обычный 2 2 39" xfId="28767"/>
    <cellStyle name="Обычный 2 2 39 2" xfId="28768"/>
    <cellStyle name="Обычный 2 2 4" xfId="28769"/>
    <cellStyle name="Обычный 2 2 4 2" xfId="28770"/>
    <cellStyle name="Обычный 2 2 4 3" xfId="28771"/>
    <cellStyle name="Обычный 2 2 40" xfId="28772"/>
    <cellStyle name="Обычный 2 2 40 2" xfId="28773"/>
    <cellStyle name="Обычный 2 2 41" xfId="28774"/>
    <cellStyle name="Обычный 2 2 41 2" xfId="28775"/>
    <cellStyle name="Обычный 2 2 42" xfId="28776"/>
    <cellStyle name="Обычный 2 2 42 2" xfId="28777"/>
    <cellStyle name="Обычный 2 2 43" xfId="28778"/>
    <cellStyle name="Обычный 2 2 43 2" xfId="28779"/>
    <cellStyle name="Обычный 2 2 44" xfId="28780"/>
    <cellStyle name="Обычный 2 2 44 2" xfId="28781"/>
    <cellStyle name="Обычный 2 2 45" xfId="28782"/>
    <cellStyle name="Обычный 2 2 45 2" xfId="28783"/>
    <cellStyle name="Обычный 2 2 46" xfId="28784"/>
    <cellStyle name="Обычный 2 2 46 2" xfId="28785"/>
    <cellStyle name="Обычный 2 2 47" xfId="28786"/>
    <cellStyle name="Обычный 2 2 47 2" xfId="28787"/>
    <cellStyle name="Обычный 2 2 48" xfId="28788"/>
    <cellStyle name="Обычный 2 2 49" xfId="28789"/>
    <cellStyle name="Обычный 2 2 5" xfId="28790"/>
    <cellStyle name="Обычный 2 2 5 2" xfId="28791"/>
    <cellStyle name="Обычный 2 2 5 3" xfId="28792"/>
    <cellStyle name="Обычный 2 2 6" xfId="28793"/>
    <cellStyle name="Обычный 2 2 6 2" xfId="28794"/>
    <cellStyle name="Обычный 2 2 6 3" xfId="28795"/>
    <cellStyle name="Обычный 2 2 7" xfId="28796"/>
    <cellStyle name="Обычный 2 2 7 2" xfId="28797"/>
    <cellStyle name="Обычный 2 2 7 3" xfId="28798"/>
    <cellStyle name="Обычный 2 2 8" xfId="28799"/>
    <cellStyle name="Обычный 2 2 8 2" xfId="28800"/>
    <cellStyle name="Обычный 2 2 8 3" xfId="28801"/>
    <cellStyle name="Обычный 2 2 9" xfId="28802"/>
    <cellStyle name="Обычный 2 2 9 2" xfId="28803"/>
    <cellStyle name="Обычный 2 2 9 3" xfId="28804"/>
    <cellStyle name="Обычный 2 20" xfId="28805"/>
    <cellStyle name="Обычный 2 20 2" xfId="28806"/>
    <cellStyle name="Обычный 2 20 3" xfId="28807"/>
    <cellStyle name="Обычный 2 21" xfId="28808"/>
    <cellStyle name="Обычный 2 21 2" xfId="28809"/>
    <cellStyle name="Обычный 2 21 3" xfId="28810"/>
    <cellStyle name="Обычный 2 22" xfId="28811"/>
    <cellStyle name="Обычный 2 22 2" xfId="28812"/>
    <cellStyle name="Обычный 2 22 3" xfId="28813"/>
    <cellStyle name="Обычный 2 23" xfId="28814"/>
    <cellStyle name="Обычный 2 23 2" xfId="28815"/>
    <cellStyle name="Обычный 2 23 3" xfId="28816"/>
    <cellStyle name="Обычный 2 24" xfId="28817"/>
    <cellStyle name="Обычный 2 24 2" xfId="28818"/>
    <cellStyle name="Обычный 2 24 3" xfId="28819"/>
    <cellStyle name="Обычный 2 25" xfId="28820"/>
    <cellStyle name="Обычный 2 25 2" xfId="28821"/>
    <cellStyle name="Обычный 2 25 3" xfId="28822"/>
    <cellStyle name="Обычный 2 26" xfId="28823"/>
    <cellStyle name="Обычный 2 26 2" xfId="28824"/>
    <cellStyle name="Обычный 2 27" xfId="28825"/>
    <cellStyle name="Обычный 2 27 2" xfId="28826"/>
    <cellStyle name="Обычный 2 28" xfId="28827"/>
    <cellStyle name="Обычный 2 28 2" xfId="28828"/>
    <cellStyle name="Обычный 2 29" xfId="28829"/>
    <cellStyle name="Обычный 2 29 2" xfId="28830"/>
    <cellStyle name="Обычный 2 3" xfId="28831"/>
    <cellStyle name="Обычный 2 3 10" xfId="28832"/>
    <cellStyle name="Обычный 2 3 10 2" xfId="28833"/>
    <cellStyle name="Обычный 2 3 11" xfId="28834"/>
    <cellStyle name="Обычный 2 3 11 2" xfId="28835"/>
    <cellStyle name="Обычный 2 3 12" xfId="28836"/>
    <cellStyle name="Обычный 2 3 13" xfId="28837"/>
    <cellStyle name="Обычный 2 3 14" xfId="28838"/>
    <cellStyle name="Обычный 2 3 15" xfId="28839"/>
    <cellStyle name="Обычный 2 3 16" xfId="28840"/>
    <cellStyle name="Обычный 2 3 2" xfId="28841"/>
    <cellStyle name="Обычный 2 3 2 2" xfId="28842"/>
    <cellStyle name="Обычный 2 3 2 2 2" xfId="28843"/>
    <cellStyle name="Обычный 2 3 2 2 2 2" xfId="28844"/>
    <cellStyle name="Обычный 2 3 2 2 3" xfId="28845"/>
    <cellStyle name="Обычный 2 3 2 2 3 2" xfId="28846"/>
    <cellStyle name="Обычный 2 3 2 2 4" xfId="28847"/>
    <cellStyle name="Обычный 2 3 2 2 4 2" xfId="28848"/>
    <cellStyle name="Обычный 2 3 2 2 5" xfId="28849"/>
    <cellStyle name="Обычный 2 3 2 2 5 2" xfId="28850"/>
    <cellStyle name="Обычный 2 3 2 2 6" xfId="28851"/>
    <cellStyle name="Обычный 2 3 2 3" xfId="28852"/>
    <cellStyle name="Обычный 2 3 2 3 2" xfId="28853"/>
    <cellStyle name="Обычный 2 3 2 4" xfId="28854"/>
    <cellStyle name="Обычный 2 3 2 4 2" xfId="28855"/>
    <cellStyle name="Обычный 2 3 2 5" xfId="28856"/>
    <cellStyle name="Обычный 2 3 2 5 2" xfId="28857"/>
    <cellStyle name="Обычный 2 3 2 6" xfId="28858"/>
    <cellStyle name="Обычный 2 3 2 7" xfId="28859"/>
    <cellStyle name="Обычный 2 3 3" xfId="28860"/>
    <cellStyle name="Обычный 2 3 3 2" xfId="28861"/>
    <cellStyle name="Обычный 2 3 3 2 2" xfId="28862"/>
    <cellStyle name="Обычный 2 3 3 3" xfId="28863"/>
    <cellStyle name="Обычный 2 3 4" xfId="28864"/>
    <cellStyle name="Обычный 2 3 4 2" xfId="28865"/>
    <cellStyle name="Обычный 2 3 5" xfId="28866"/>
    <cellStyle name="Обычный 2 3 5 2" xfId="28867"/>
    <cellStyle name="Обычный 2 3 6" xfId="28868"/>
    <cellStyle name="Обычный 2 3 6 2" xfId="28869"/>
    <cellStyle name="Обычный 2 3 7" xfId="28870"/>
    <cellStyle name="Обычный 2 3 7 2" xfId="28871"/>
    <cellStyle name="Обычный 2 3 8" xfId="28872"/>
    <cellStyle name="Обычный 2 3 8 2" xfId="28873"/>
    <cellStyle name="Обычный 2 3 9" xfId="28874"/>
    <cellStyle name="Обычный 2 3 9 2" xfId="28875"/>
    <cellStyle name="Обычный 2 30" xfId="28876"/>
    <cellStyle name="Обычный 2 30 2" xfId="28877"/>
    <cellStyle name="Обычный 2 31" xfId="28878"/>
    <cellStyle name="Обычный 2 31 2" xfId="28879"/>
    <cellStyle name="Обычный 2 32" xfId="28880"/>
    <cellStyle name="Обычный 2 32 2" xfId="28881"/>
    <cellStyle name="Обычный 2 33" xfId="28882"/>
    <cellStyle name="Обычный 2 33 2" xfId="28883"/>
    <cellStyle name="Обычный 2 34" xfId="28884"/>
    <cellStyle name="Обычный 2 34 2" xfId="28885"/>
    <cellStyle name="Обычный 2 35" xfId="28886"/>
    <cellStyle name="Обычный 2 35 2" xfId="28887"/>
    <cellStyle name="Обычный 2 36" xfId="28888"/>
    <cellStyle name="Обычный 2 36 2" xfId="28889"/>
    <cellStyle name="Обычный 2 37" xfId="28890"/>
    <cellStyle name="Обычный 2 37 2" xfId="28891"/>
    <cellStyle name="Обычный 2 38" xfId="28892"/>
    <cellStyle name="Обычный 2 38 2" xfId="28893"/>
    <cellStyle name="Обычный 2 39" xfId="28894"/>
    <cellStyle name="Обычный 2 39 2" xfId="28895"/>
    <cellStyle name="Обычный 2 4" xfId="28896"/>
    <cellStyle name="Обычный 2 4 10" xfId="28897"/>
    <cellStyle name="Обычный 2 4 11" xfId="28898"/>
    <cellStyle name="Обычный 2 4 2" xfId="28899"/>
    <cellStyle name="Обычный 2 4 2 2" xfId="28900"/>
    <cellStyle name="Обычный 2 4 2 3" xfId="28901"/>
    <cellStyle name="Обычный 2 4 3" xfId="28902"/>
    <cellStyle name="Обычный 2 4 3 2" xfId="28903"/>
    <cellStyle name="Обычный 2 4 4" xfId="28904"/>
    <cellStyle name="Обычный 2 4 4 2" xfId="28905"/>
    <cellStyle name="Обычный 2 4 5" xfId="28906"/>
    <cellStyle name="Обычный 2 4 5 2" xfId="28907"/>
    <cellStyle name="Обычный 2 4 6" xfId="28908"/>
    <cellStyle name="Обычный 2 4 6 2" xfId="28909"/>
    <cellStyle name="Обычный 2 4 7" xfId="28910"/>
    <cellStyle name="Обычный 2 4 7 2" xfId="28911"/>
    <cellStyle name="Обычный 2 4 8" xfId="28912"/>
    <cellStyle name="Обычный 2 4 9" xfId="28913"/>
    <cellStyle name="Обычный 2 40" xfId="28914"/>
    <cellStyle name="Обычный 2 40 2" xfId="28915"/>
    <cellStyle name="Обычный 2 41" xfId="28916"/>
    <cellStyle name="Обычный 2 41 2" xfId="28917"/>
    <cellStyle name="Обычный 2 42" xfId="28918"/>
    <cellStyle name="Обычный 2 42 2" xfId="28919"/>
    <cellStyle name="Обычный 2 43" xfId="28920"/>
    <cellStyle name="Обычный 2 43 2" xfId="28921"/>
    <cellStyle name="Обычный 2 44" xfId="28922"/>
    <cellStyle name="Обычный 2 44 2" xfId="28923"/>
    <cellStyle name="Обычный 2 45" xfId="28924"/>
    <cellStyle name="Обычный 2 45 2" xfId="28925"/>
    <cellStyle name="Обычный 2 46" xfId="28926"/>
    <cellStyle name="Обычный 2 46 2" xfId="28927"/>
    <cellStyle name="Обычный 2 47" xfId="28928"/>
    <cellStyle name="Обычный 2 47 2" xfId="28929"/>
    <cellStyle name="Обычный 2 48" xfId="28930"/>
    <cellStyle name="Обычный 2 48 2" xfId="28931"/>
    <cellStyle name="Обычный 2 49" xfId="28932"/>
    <cellStyle name="Обычный 2 49 2" xfId="28933"/>
    <cellStyle name="Обычный 2 5" xfId="28934"/>
    <cellStyle name="Обычный 2 5 2" xfId="28935"/>
    <cellStyle name="Обычный 2 5 3" xfId="28936"/>
    <cellStyle name="Обычный 2 50" xfId="28937"/>
    <cellStyle name="Обычный 2 50 2" xfId="28938"/>
    <cellStyle name="Обычный 2 51" xfId="28939"/>
    <cellStyle name="Обычный 2 51 2" xfId="28940"/>
    <cellStyle name="Обычный 2 52" xfId="28941"/>
    <cellStyle name="Обычный 2 52 2" xfId="28942"/>
    <cellStyle name="Обычный 2 53" xfId="28943"/>
    <cellStyle name="Обычный 2 53 2" xfId="28944"/>
    <cellStyle name="Обычный 2 54" xfId="28945"/>
    <cellStyle name="Обычный 2 54 2" xfId="28946"/>
    <cellStyle name="Обычный 2 55" xfId="28947"/>
    <cellStyle name="Обычный 2 55 2" xfId="28948"/>
    <cellStyle name="Обычный 2 56" xfId="28949"/>
    <cellStyle name="Обычный 2 56 2" xfId="28950"/>
    <cellStyle name="Обычный 2 57" xfId="28951"/>
    <cellStyle name="Обычный 2 57 2" xfId="28952"/>
    <cellStyle name="Обычный 2 58" xfId="28953"/>
    <cellStyle name="Обычный 2 58 2" xfId="28954"/>
    <cellStyle name="Обычный 2 59" xfId="28955"/>
    <cellStyle name="Обычный 2 59 2" xfId="28956"/>
    <cellStyle name="Обычный 2 6" xfId="28957"/>
    <cellStyle name="Обычный 2 6 2" xfId="28958"/>
    <cellStyle name="Обычный 2 6 3" xfId="28959"/>
    <cellStyle name="Обычный 2 60" xfId="28960"/>
    <cellStyle name="Обычный 2 60 2" xfId="28961"/>
    <cellStyle name="Обычный 2 61" xfId="28962"/>
    <cellStyle name="Обычный 2 61 2" xfId="28963"/>
    <cellStyle name="Обычный 2 62" xfId="28964"/>
    <cellStyle name="Обычный 2 62 2" xfId="28965"/>
    <cellStyle name="Обычный 2 63" xfId="28966"/>
    <cellStyle name="Обычный 2 63 2" xfId="28967"/>
    <cellStyle name="Обычный 2 64" xfId="28968"/>
    <cellStyle name="Обычный 2 64 2" xfId="28969"/>
    <cellStyle name="Обычный 2 65" xfId="28970"/>
    <cellStyle name="Обычный 2 65 2" xfId="28971"/>
    <cellStyle name="Обычный 2 66" xfId="28972"/>
    <cellStyle name="Обычный 2 66 2" xfId="28973"/>
    <cellStyle name="Обычный 2 67" xfId="28974"/>
    <cellStyle name="Обычный 2 67 2" xfId="28975"/>
    <cellStyle name="Обычный 2 68" xfId="28976"/>
    <cellStyle name="Обычный 2 68 2" xfId="28977"/>
    <cellStyle name="Обычный 2 69" xfId="28978"/>
    <cellStyle name="Обычный 2 69 2" xfId="28979"/>
    <cellStyle name="Обычный 2 7" xfId="28980"/>
    <cellStyle name="Обычный 2 7 2" xfId="28981"/>
    <cellStyle name="Обычный 2 7 3" xfId="28982"/>
    <cellStyle name="Обычный 2 70" xfId="28983"/>
    <cellStyle name="Обычный 2 70 2" xfId="28984"/>
    <cellStyle name="Обычный 2 71" xfId="28985"/>
    <cellStyle name="Обычный 2 71 2" xfId="28986"/>
    <cellStyle name="Обычный 2 72" xfId="28987"/>
    <cellStyle name="Обычный 2 72 2" xfId="28988"/>
    <cellStyle name="Обычный 2 73" xfId="28989"/>
    <cellStyle name="Обычный 2 73 2" xfId="28990"/>
    <cellStyle name="Обычный 2 74" xfId="28991"/>
    <cellStyle name="Обычный 2 74 2" xfId="28992"/>
    <cellStyle name="Обычный 2 75" xfId="28993"/>
    <cellStyle name="Обычный 2 75 2" xfId="28994"/>
    <cellStyle name="Обычный 2 76" xfId="28995"/>
    <cellStyle name="Обычный 2 76 2" xfId="28996"/>
    <cellStyle name="Обычный 2 77" xfId="28997"/>
    <cellStyle name="Обычный 2 77 2" xfId="28998"/>
    <cellStyle name="Обычный 2 78" xfId="28999"/>
    <cellStyle name="Обычный 2 78 2" xfId="29000"/>
    <cellStyle name="Обычный 2 79" xfId="29001"/>
    <cellStyle name="Обычный 2 79 2" xfId="29002"/>
    <cellStyle name="Обычный 2 8" xfId="29003"/>
    <cellStyle name="Обычный 2 8 2" xfId="29004"/>
    <cellStyle name="Обычный 2 8 3" xfId="29005"/>
    <cellStyle name="Обычный 2 80" xfId="29006"/>
    <cellStyle name="Обычный 2 80 2" xfId="29007"/>
    <cellStyle name="Обычный 2 81" xfId="29008"/>
    <cellStyle name="Обычный 2 81 2" xfId="29009"/>
    <cellStyle name="Обычный 2 82" xfId="29010"/>
    <cellStyle name="Обычный 2 82 2" xfId="29011"/>
    <cellStyle name="Обычный 2 83" xfId="29012"/>
    <cellStyle name="Обычный 2 83 2" xfId="29013"/>
    <cellStyle name="Обычный 2 84" xfId="29014"/>
    <cellStyle name="Обычный 2 84 2" xfId="29015"/>
    <cellStyle name="Обычный 2 85" xfId="29016"/>
    <cellStyle name="Обычный 2 85 2" xfId="29017"/>
    <cellStyle name="Обычный 2 86" xfId="29018"/>
    <cellStyle name="Обычный 2 86 2" xfId="29019"/>
    <cellStyle name="Обычный 2 87" xfId="29020"/>
    <cellStyle name="Обычный 2 87 2" xfId="29021"/>
    <cellStyle name="Обычный 2 88" xfId="29022"/>
    <cellStyle name="Обычный 2 88 2" xfId="29023"/>
    <cellStyle name="Обычный 2 89" xfId="29024"/>
    <cellStyle name="Обычный 2 89 2" xfId="29025"/>
    <cellStyle name="Обычный 2 9" xfId="29026"/>
    <cellStyle name="Обычный 2 9 10" xfId="29027"/>
    <cellStyle name="Обычный 2 9 10 2" xfId="29028"/>
    <cellStyle name="Обычный 2 9 11" xfId="29029"/>
    <cellStyle name="Обычный 2 9 11 2" xfId="29030"/>
    <cellStyle name="Обычный 2 9 12" xfId="29031"/>
    <cellStyle name="Обычный 2 9 12 2" xfId="29032"/>
    <cellStyle name="Обычный 2 9 13" xfId="29033"/>
    <cellStyle name="Обычный 2 9 13 2" xfId="29034"/>
    <cellStyle name="Обычный 2 9 14" xfId="29035"/>
    <cellStyle name="Обычный 2 9 14 2" xfId="29036"/>
    <cellStyle name="Обычный 2 9 15" xfId="29037"/>
    <cellStyle name="Обычный 2 9 15 2" xfId="29038"/>
    <cellStyle name="Обычный 2 9 16" xfId="29039"/>
    <cellStyle name="Обычный 2 9 16 2" xfId="29040"/>
    <cellStyle name="Обычный 2 9 17" xfId="29041"/>
    <cellStyle name="Обычный 2 9 17 2" xfId="29042"/>
    <cellStyle name="Обычный 2 9 18" xfId="29043"/>
    <cellStyle name="Обычный 2 9 18 2" xfId="29044"/>
    <cellStyle name="Обычный 2 9 19" xfId="29045"/>
    <cellStyle name="Обычный 2 9 19 2" xfId="29046"/>
    <cellStyle name="Обычный 2 9 2" xfId="29047"/>
    <cellStyle name="Обычный 2 9 2 2" xfId="29048"/>
    <cellStyle name="Обычный 2 9 20" xfId="29049"/>
    <cellStyle name="Обычный 2 9 20 2" xfId="29050"/>
    <cellStyle name="Обычный 2 9 21" xfId="29051"/>
    <cellStyle name="Обычный 2 9 21 2" xfId="29052"/>
    <cellStyle name="Обычный 2 9 22" xfId="29053"/>
    <cellStyle name="Обычный 2 9 22 2" xfId="29054"/>
    <cellStyle name="Обычный 2 9 23" xfId="29055"/>
    <cellStyle name="Обычный 2 9 23 2" xfId="29056"/>
    <cellStyle name="Обычный 2 9 24" xfId="29057"/>
    <cellStyle name="Обычный 2 9 24 2" xfId="29058"/>
    <cellStyle name="Обычный 2 9 25" xfId="29059"/>
    <cellStyle name="Обычный 2 9 25 2" xfId="29060"/>
    <cellStyle name="Обычный 2 9 26" xfId="29061"/>
    <cellStyle name="Обычный 2 9 26 2" xfId="29062"/>
    <cellStyle name="Обычный 2 9 27" xfId="29063"/>
    <cellStyle name="Обычный 2 9 27 2" xfId="29064"/>
    <cellStyle name="Обычный 2 9 28" xfId="29065"/>
    <cellStyle name="Обычный 2 9 28 2" xfId="29066"/>
    <cellStyle name="Обычный 2 9 29" xfId="29067"/>
    <cellStyle name="Обычный 2 9 29 2" xfId="29068"/>
    <cellStyle name="Обычный 2 9 3" xfId="29069"/>
    <cellStyle name="Обычный 2 9 3 2" xfId="29070"/>
    <cellStyle name="Обычный 2 9 30" xfId="29071"/>
    <cellStyle name="Обычный 2 9 30 2" xfId="29072"/>
    <cellStyle name="Обычный 2 9 31" xfId="29073"/>
    <cellStyle name="Обычный 2 9 31 2" xfId="29074"/>
    <cellStyle name="Обычный 2 9 32" xfId="29075"/>
    <cellStyle name="Обычный 2 9 32 2" xfId="29076"/>
    <cellStyle name="Обычный 2 9 33" xfId="29077"/>
    <cellStyle name="Обычный 2 9 33 2" xfId="29078"/>
    <cellStyle name="Обычный 2 9 34" xfId="29079"/>
    <cellStyle name="Обычный 2 9 34 2" xfId="29080"/>
    <cellStyle name="Обычный 2 9 35" xfId="29081"/>
    <cellStyle name="Обычный 2 9 35 2" xfId="29082"/>
    <cellStyle name="Обычный 2 9 36" xfId="29083"/>
    <cellStyle name="Обычный 2 9 36 2" xfId="29084"/>
    <cellStyle name="Обычный 2 9 37" xfId="29085"/>
    <cellStyle name="Обычный 2 9 37 2" xfId="29086"/>
    <cellStyle name="Обычный 2 9 38" xfId="29087"/>
    <cellStyle name="Обычный 2 9 38 2" xfId="29088"/>
    <cellStyle name="Обычный 2 9 39" xfId="29089"/>
    <cellStyle name="Обычный 2 9 39 2" xfId="29090"/>
    <cellStyle name="Обычный 2 9 4" xfId="29091"/>
    <cellStyle name="Обычный 2 9 4 2" xfId="29092"/>
    <cellStyle name="Обычный 2 9 40" xfId="29093"/>
    <cellStyle name="Обычный 2 9 40 2" xfId="29094"/>
    <cellStyle name="Обычный 2 9 41" xfId="29095"/>
    <cellStyle name="Обычный 2 9 41 2" xfId="29096"/>
    <cellStyle name="Обычный 2 9 42" xfId="29097"/>
    <cellStyle name="Обычный 2 9 42 2" xfId="29098"/>
    <cellStyle name="Обычный 2 9 43" xfId="29099"/>
    <cellStyle name="Обычный 2 9 43 2" xfId="29100"/>
    <cellStyle name="Обычный 2 9 44" xfId="29101"/>
    <cellStyle name="Обычный 2 9 44 2" xfId="29102"/>
    <cellStyle name="Обычный 2 9 45" xfId="29103"/>
    <cellStyle name="Обычный 2 9 45 2" xfId="29104"/>
    <cellStyle name="Обычный 2 9 46" xfId="29105"/>
    <cellStyle name="Обычный 2 9 46 2" xfId="29106"/>
    <cellStyle name="Обычный 2 9 47" xfId="29107"/>
    <cellStyle name="Обычный 2 9 47 2" xfId="29108"/>
    <cellStyle name="Обычный 2 9 48" xfId="29109"/>
    <cellStyle name="Обычный 2 9 48 2" xfId="29110"/>
    <cellStyle name="Обычный 2 9 49" xfId="29111"/>
    <cellStyle name="Обычный 2 9 49 2" xfId="29112"/>
    <cellStyle name="Обычный 2 9 5" xfId="29113"/>
    <cellStyle name="Обычный 2 9 5 2" xfId="29114"/>
    <cellStyle name="Обычный 2 9 50" xfId="29115"/>
    <cellStyle name="Обычный 2 9 50 2" xfId="29116"/>
    <cellStyle name="Обычный 2 9 51" xfId="29117"/>
    <cellStyle name="Обычный 2 9 51 2" xfId="29118"/>
    <cellStyle name="Обычный 2 9 52" xfId="29119"/>
    <cellStyle name="Обычный 2 9 52 2" xfId="29120"/>
    <cellStyle name="Обычный 2 9 53" xfId="29121"/>
    <cellStyle name="Обычный 2 9 53 2" xfId="29122"/>
    <cellStyle name="Обычный 2 9 54" xfId="29123"/>
    <cellStyle name="Обычный 2 9 54 2" xfId="29124"/>
    <cellStyle name="Обычный 2 9 55" xfId="29125"/>
    <cellStyle name="Обычный 2 9 55 2" xfId="29126"/>
    <cellStyle name="Обычный 2 9 56" xfId="29127"/>
    <cellStyle name="Обычный 2 9 56 2" xfId="29128"/>
    <cellStyle name="Обычный 2 9 57" xfId="29129"/>
    <cellStyle name="Обычный 2 9 57 2" xfId="29130"/>
    <cellStyle name="Обычный 2 9 58" xfId="29131"/>
    <cellStyle name="Обычный 2 9 58 2" xfId="29132"/>
    <cellStyle name="Обычный 2 9 59" xfId="29133"/>
    <cellStyle name="Обычный 2 9 59 2" xfId="29134"/>
    <cellStyle name="Обычный 2 9 6" xfId="29135"/>
    <cellStyle name="Обычный 2 9 6 2" xfId="29136"/>
    <cellStyle name="Обычный 2 9 60" xfId="29137"/>
    <cellStyle name="Обычный 2 9 60 2" xfId="29138"/>
    <cellStyle name="Обычный 2 9 61" xfId="29139"/>
    <cellStyle name="Обычный 2 9 61 2" xfId="29140"/>
    <cellStyle name="Обычный 2 9 62" xfId="29141"/>
    <cellStyle name="Обычный 2 9 62 2" xfId="29142"/>
    <cellStyle name="Обычный 2 9 63" xfId="29143"/>
    <cellStyle name="Обычный 2 9 63 2" xfId="29144"/>
    <cellStyle name="Обычный 2 9 64" xfId="29145"/>
    <cellStyle name="Обычный 2 9 64 2" xfId="29146"/>
    <cellStyle name="Обычный 2 9 65" xfId="29147"/>
    <cellStyle name="Обычный 2 9 66" xfId="29148"/>
    <cellStyle name="Обычный 2 9 7" xfId="29149"/>
    <cellStyle name="Обычный 2 9 7 2" xfId="29150"/>
    <cellStyle name="Обычный 2 9 8" xfId="29151"/>
    <cellStyle name="Обычный 2 9 8 2" xfId="29152"/>
    <cellStyle name="Обычный 2 9 9" xfId="29153"/>
    <cellStyle name="Обычный 2 9 9 2" xfId="29154"/>
    <cellStyle name="Обычный 2 90" xfId="29155"/>
    <cellStyle name="Обычный 2 90 2" xfId="29156"/>
    <cellStyle name="Обычный 2 91" xfId="29157"/>
    <cellStyle name="Обычный 2 91 2" xfId="29158"/>
    <cellStyle name="Обычный 2 92" xfId="29159"/>
    <cellStyle name="Обычный 2 92 2" xfId="29160"/>
    <cellStyle name="Обычный 2 93" xfId="29161"/>
    <cellStyle name="Обычный 2 93 2" xfId="29162"/>
    <cellStyle name="Обычный 2 94" xfId="29163"/>
    <cellStyle name="Обычный 2 94 2" xfId="29164"/>
    <cellStyle name="Обычный 2 95" xfId="29165"/>
    <cellStyle name="Обычный 2 95 2" xfId="29166"/>
    <cellStyle name="Обычный 2 96" xfId="29167"/>
    <cellStyle name="Обычный 2 96 2" xfId="29168"/>
    <cellStyle name="Обычный 2 97" xfId="29169"/>
    <cellStyle name="Обычный 2 98" xfId="29170"/>
    <cellStyle name="Обычный 2 99" xfId="29171"/>
    <cellStyle name="Обычный 2_Доходы, затраты фин" xfId="29172"/>
    <cellStyle name="Обычный 20" xfId="29173"/>
    <cellStyle name="Обычный 20 2" xfId="29174"/>
    <cellStyle name="Обычный 20 3" xfId="29175"/>
    <cellStyle name="Обычный 20 3 2" xfId="29176"/>
    <cellStyle name="Обычный 20 3 2 2" xfId="29177"/>
    <cellStyle name="Обычный 20 4" xfId="29178"/>
    <cellStyle name="Обычный 20 5" xfId="29179"/>
    <cellStyle name="Обычный 200" xfId="29180"/>
    <cellStyle name="Обычный 200 2" xfId="29181"/>
    <cellStyle name="Обычный 200 2 2" xfId="29182"/>
    <cellStyle name="Обычный 200 2 2 2" xfId="29183"/>
    <cellStyle name="Обычный 200 2 3" xfId="29184"/>
    <cellStyle name="Обычный 200 3" xfId="29185"/>
    <cellStyle name="Обычный 200 3 2" xfId="29186"/>
    <cellStyle name="Обычный 200 4" xfId="29187"/>
    <cellStyle name="Обычный 201" xfId="29188"/>
    <cellStyle name="Обычный 201 2" xfId="29189"/>
    <cellStyle name="Обычный 201 2 2" xfId="29190"/>
    <cellStyle name="Обычный 201 2 2 2" xfId="29191"/>
    <cellStyle name="Обычный 201 2 3" xfId="29192"/>
    <cellStyle name="Обычный 201 3" xfId="29193"/>
    <cellStyle name="Обычный 201 3 2" xfId="29194"/>
    <cellStyle name="Обычный 201 4" xfId="29195"/>
    <cellStyle name="Обычный 202" xfId="29196"/>
    <cellStyle name="Обычный 202 2" xfId="29197"/>
    <cellStyle name="Обычный 202 2 2" xfId="29198"/>
    <cellStyle name="Обычный 202 2 2 2" xfId="29199"/>
    <cellStyle name="Обычный 202 2 3" xfId="29200"/>
    <cellStyle name="Обычный 202 3" xfId="29201"/>
    <cellStyle name="Обычный 202 3 2" xfId="29202"/>
    <cellStyle name="Обычный 202 4" xfId="29203"/>
    <cellStyle name="Обычный 203" xfId="29204"/>
    <cellStyle name="Обычный 203 2" xfId="29205"/>
    <cellStyle name="Обычный 203 2 2" xfId="29206"/>
    <cellStyle name="Обычный 203 2 2 2" xfId="29207"/>
    <cellStyle name="Обычный 203 2 3" xfId="29208"/>
    <cellStyle name="Обычный 203 3" xfId="29209"/>
    <cellStyle name="Обычный 203 3 2" xfId="29210"/>
    <cellStyle name="Обычный 203 4" xfId="29211"/>
    <cellStyle name="Обычный 204" xfId="29212"/>
    <cellStyle name="Обычный 204 2" xfId="29213"/>
    <cellStyle name="Обычный 204 2 2" xfId="29214"/>
    <cellStyle name="Обычный 204 2 2 2" xfId="29215"/>
    <cellStyle name="Обычный 204 2 3" xfId="29216"/>
    <cellStyle name="Обычный 204 3" xfId="29217"/>
    <cellStyle name="Обычный 204 3 2" xfId="29218"/>
    <cellStyle name="Обычный 204 4" xfId="29219"/>
    <cellStyle name="Обычный 205" xfId="29220"/>
    <cellStyle name="Обычный 205 2" xfId="29221"/>
    <cellStyle name="Обычный 205 2 2" xfId="29222"/>
    <cellStyle name="Обычный 205 2 2 2" xfId="29223"/>
    <cellStyle name="Обычный 205 2 3" xfId="29224"/>
    <cellStyle name="Обычный 205 3" xfId="29225"/>
    <cellStyle name="Обычный 205 3 2" xfId="29226"/>
    <cellStyle name="Обычный 205 4" xfId="29227"/>
    <cellStyle name="Обычный 206" xfId="29228"/>
    <cellStyle name="Обычный 206 2" xfId="29229"/>
    <cellStyle name="Обычный 206 2 2" xfId="29230"/>
    <cellStyle name="Обычный 206 2 2 2" xfId="29231"/>
    <cellStyle name="Обычный 206 2 3" xfId="29232"/>
    <cellStyle name="Обычный 206 3" xfId="29233"/>
    <cellStyle name="Обычный 206 3 2" xfId="29234"/>
    <cellStyle name="Обычный 206 4" xfId="29235"/>
    <cellStyle name="Обычный 207" xfId="29236"/>
    <cellStyle name="Обычный 207 2" xfId="29237"/>
    <cellStyle name="Обычный 207 2 2" xfId="29238"/>
    <cellStyle name="Обычный 207 2 2 2" xfId="29239"/>
    <cellStyle name="Обычный 207 2 3" xfId="29240"/>
    <cellStyle name="Обычный 207 3" xfId="29241"/>
    <cellStyle name="Обычный 207 3 2" xfId="29242"/>
    <cellStyle name="Обычный 207 4" xfId="29243"/>
    <cellStyle name="Обычный 208" xfId="29244"/>
    <cellStyle name="Обычный 208 2" xfId="29245"/>
    <cellStyle name="Обычный 208 2 2" xfId="29246"/>
    <cellStyle name="Обычный 208 2 2 2" xfId="29247"/>
    <cellStyle name="Обычный 208 2 3" xfId="29248"/>
    <cellStyle name="Обычный 208 3" xfId="29249"/>
    <cellStyle name="Обычный 208 3 2" xfId="29250"/>
    <cellStyle name="Обычный 208 4" xfId="29251"/>
    <cellStyle name="Обычный 209" xfId="29252"/>
    <cellStyle name="Обычный 209 2" xfId="29253"/>
    <cellStyle name="Обычный 209 2 2" xfId="29254"/>
    <cellStyle name="Обычный 209 2 2 2" xfId="29255"/>
    <cellStyle name="Обычный 209 2 3" xfId="29256"/>
    <cellStyle name="Обычный 209 3" xfId="29257"/>
    <cellStyle name="Обычный 209 3 2" xfId="29258"/>
    <cellStyle name="Обычный 209 4" xfId="29259"/>
    <cellStyle name="Обычный 21" xfId="29260"/>
    <cellStyle name="Обычный 21 10" xfId="29261"/>
    <cellStyle name="Обычный 21 10 2" xfId="29262"/>
    <cellStyle name="Обычный 21 11" xfId="29263"/>
    <cellStyle name="Обычный 21 11 2" xfId="29264"/>
    <cellStyle name="Обычный 21 12" xfId="29265"/>
    <cellStyle name="Обычный 21 12 2" xfId="29266"/>
    <cellStyle name="Обычный 21 13" xfId="29267"/>
    <cellStyle name="Обычный 21 13 2" xfId="29268"/>
    <cellStyle name="Обычный 21 14" xfId="29269"/>
    <cellStyle name="Обычный 21 14 2" xfId="29270"/>
    <cellStyle name="Обычный 21 15" xfId="29271"/>
    <cellStyle name="Обычный 21 15 2" xfId="29272"/>
    <cellStyle name="Обычный 21 16" xfId="29273"/>
    <cellStyle name="Обычный 21 16 2" xfId="29274"/>
    <cellStyle name="Обычный 21 17" xfId="29275"/>
    <cellStyle name="Обычный 21 17 2" xfId="29276"/>
    <cellStyle name="Обычный 21 18" xfId="29277"/>
    <cellStyle name="Обычный 21 18 2" xfId="29278"/>
    <cellStyle name="Обычный 21 19" xfId="29279"/>
    <cellStyle name="Обычный 21 19 2" xfId="29280"/>
    <cellStyle name="Обычный 21 2" xfId="29281"/>
    <cellStyle name="Обычный 21 2 10" xfId="29282"/>
    <cellStyle name="Обычный 21 2 10 2" xfId="29283"/>
    <cellStyle name="Обычный 21 2 11" xfId="29284"/>
    <cellStyle name="Обычный 21 2 11 2" xfId="29285"/>
    <cellStyle name="Обычный 21 2 12" xfId="29286"/>
    <cellStyle name="Обычный 21 2 12 2" xfId="29287"/>
    <cellStyle name="Обычный 21 2 13" xfId="29288"/>
    <cellStyle name="Обычный 21 2 13 2" xfId="29289"/>
    <cellStyle name="Обычный 21 2 14" xfId="29290"/>
    <cellStyle name="Обычный 21 2 14 2" xfId="29291"/>
    <cellStyle name="Обычный 21 2 15" xfId="29292"/>
    <cellStyle name="Обычный 21 2 15 2" xfId="29293"/>
    <cellStyle name="Обычный 21 2 16" xfId="29294"/>
    <cellStyle name="Обычный 21 2 16 2" xfId="29295"/>
    <cellStyle name="Обычный 21 2 17" xfId="29296"/>
    <cellStyle name="Обычный 21 2 17 2" xfId="29297"/>
    <cellStyle name="Обычный 21 2 18" xfId="29298"/>
    <cellStyle name="Обычный 21 2 18 2" xfId="29299"/>
    <cellStyle name="Обычный 21 2 19" xfId="29300"/>
    <cellStyle name="Обычный 21 2 19 2" xfId="29301"/>
    <cellStyle name="Обычный 21 2 2" xfId="29302"/>
    <cellStyle name="Обычный 21 2 2 2" xfId="29303"/>
    <cellStyle name="Обычный 21 2 20" xfId="29304"/>
    <cellStyle name="Обычный 21 2 20 2" xfId="29305"/>
    <cellStyle name="Обычный 21 2 21" xfId="29306"/>
    <cellStyle name="Обычный 21 2 21 2" xfId="29307"/>
    <cellStyle name="Обычный 21 2 22" xfId="29308"/>
    <cellStyle name="Обычный 21 2 22 2" xfId="29309"/>
    <cellStyle name="Обычный 21 2 23" xfId="29310"/>
    <cellStyle name="Обычный 21 2 23 2" xfId="29311"/>
    <cellStyle name="Обычный 21 2 24" xfId="29312"/>
    <cellStyle name="Обычный 21 2 3" xfId="29313"/>
    <cellStyle name="Обычный 21 2 3 2" xfId="29314"/>
    <cellStyle name="Обычный 21 2 4" xfId="29315"/>
    <cellStyle name="Обычный 21 2 4 2" xfId="29316"/>
    <cellStyle name="Обычный 21 2 5" xfId="29317"/>
    <cellStyle name="Обычный 21 2 5 2" xfId="29318"/>
    <cellStyle name="Обычный 21 2 6" xfId="29319"/>
    <cellStyle name="Обычный 21 2 6 2" xfId="29320"/>
    <cellStyle name="Обычный 21 2 7" xfId="29321"/>
    <cellStyle name="Обычный 21 2 7 2" xfId="29322"/>
    <cellStyle name="Обычный 21 2 8" xfId="29323"/>
    <cellStyle name="Обычный 21 2 8 2" xfId="29324"/>
    <cellStyle name="Обычный 21 2 9" xfId="29325"/>
    <cellStyle name="Обычный 21 2 9 2" xfId="29326"/>
    <cellStyle name="Обычный 21 20" xfId="29327"/>
    <cellStyle name="Обычный 21 20 2" xfId="29328"/>
    <cellStyle name="Обычный 21 20 2 2" xfId="29329"/>
    <cellStyle name="Обычный 21 20 2 2 2" xfId="29330"/>
    <cellStyle name="Обычный 21 20 2 3" xfId="29331"/>
    <cellStyle name="Обычный 21 20 3" xfId="29332"/>
    <cellStyle name="Обычный 21 20 3 2" xfId="29333"/>
    <cellStyle name="Обычный 21 20 4" xfId="29334"/>
    <cellStyle name="Обычный 21 21" xfId="29335"/>
    <cellStyle name="Обычный 21 21 2" xfId="29336"/>
    <cellStyle name="Обычный 21 21 2 2" xfId="29337"/>
    <cellStyle name="Обычный 21 21 2 2 2" xfId="29338"/>
    <cellStyle name="Обычный 21 21 2 3" xfId="29339"/>
    <cellStyle name="Обычный 21 21 3" xfId="29340"/>
    <cellStyle name="Обычный 21 21 3 2" xfId="29341"/>
    <cellStyle name="Обычный 21 21 4" xfId="29342"/>
    <cellStyle name="Обычный 21 22" xfId="29343"/>
    <cellStyle name="Обычный 21 22 2" xfId="29344"/>
    <cellStyle name="Обычный 21 22 2 2" xfId="29345"/>
    <cellStyle name="Обычный 21 22 2 2 2" xfId="29346"/>
    <cellStyle name="Обычный 21 22 2 3" xfId="29347"/>
    <cellStyle name="Обычный 21 22 3" xfId="29348"/>
    <cellStyle name="Обычный 21 22 3 2" xfId="29349"/>
    <cellStyle name="Обычный 21 22 4" xfId="29350"/>
    <cellStyle name="Обычный 21 23" xfId="29351"/>
    <cellStyle name="Обычный 21 23 2" xfId="29352"/>
    <cellStyle name="Обычный 21 24" xfId="29353"/>
    <cellStyle name="Обычный 21 24 2" xfId="29354"/>
    <cellStyle name="Обычный 21 25" xfId="29355"/>
    <cellStyle name="Обычный 21 25 2" xfId="29356"/>
    <cellStyle name="Обычный 21 26" xfId="29357"/>
    <cellStyle name="Обычный 21 26 2" xfId="29358"/>
    <cellStyle name="Обычный 21 27" xfId="29359"/>
    <cellStyle name="Обычный 21 27 2" xfId="29360"/>
    <cellStyle name="Обычный 21 28" xfId="29361"/>
    <cellStyle name="Обычный 21 28 2" xfId="29362"/>
    <cellStyle name="Обычный 21 28 2 2" xfId="29363"/>
    <cellStyle name="Обычный 21 28 3" xfId="29364"/>
    <cellStyle name="Обычный 21 29" xfId="29365"/>
    <cellStyle name="Обычный 21 29 2" xfId="29366"/>
    <cellStyle name="Обычный 21 3" xfId="29367"/>
    <cellStyle name="Обычный 21 3 2" xfId="29368"/>
    <cellStyle name="Обычный 21 30" xfId="29369"/>
    <cellStyle name="Обычный 21 30 2" xfId="29370"/>
    <cellStyle name="Обычный 21 31" xfId="29371"/>
    <cellStyle name="Обычный 21 32" xfId="29372"/>
    <cellStyle name="Обычный 21 33" xfId="29373"/>
    <cellStyle name="Обычный 21 4" xfId="29374"/>
    <cellStyle name="Обычный 21 4 2" xfId="29375"/>
    <cellStyle name="Обычный 21 5" xfId="29376"/>
    <cellStyle name="Обычный 21 5 2" xfId="29377"/>
    <cellStyle name="Обычный 21 5 3" xfId="29378"/>
    <cellStyle name="Обычный 21 6" xfId="29379"/>
    <cellStyle name="Обычный 21 6 2" xfId="29380"/>
    <cellStyle name="Обычный 21 7" xfId="29381"/>
    <cellStyle name="Обычный 21 7 2" xfId="29382"/>
    <cellStyle name="Обычный 21 8" xfId="29383"/>
    <cellStyle name="Обычный 21 8 2" xfId="29384"/>
    <cellStyle name="Обычный 21 9" xfId="29385"/>
    <cellStyle name="Обычный 21 9 2" xfId="29386"/>
    <cellStyle name="Обычный 210" xfId="29387"/>
    <cellStyle name="Обычный 210 2" xfId="29388"/>
    <cellStyle name="Обычный 210 2 2" xfId="29389"/>
    <cellStyle name="Обычный 210 2 2 2" xfId="29390"/>
    <cellStyle name="Обычный 210 2 3" xfId="29391"/>
    <cellStyle name="Обычный 210 3" xfId="29392"/>
    <cellStyle name="Обычный 210 3 2" xfId="29393"/>
    <cellStyle name="Обычный 210 4" xfId="29394"/>
    <cellStyle name="Обычный 211" xfId="29395"/>
    <cellStyle name="Обычный 211 2" xfId="29396"/>
    <cellStyle name="Обычный 212" xfId="29397"/>
    <cellStyle name="Обычный 212 2" xfId="29398"/>
    <cellStyle name="Обычный 213" xfId="29399"/>
    <cellStyle name="Обычный 213 2" xfId="29400"/>
    <cellStyle name="Обычный 214" xfId="29401"/>
    <cellStyle name="Обычный 214 2" xfId="29402"/>
    <cellStyle name="Обычный 214 3" xfId="29403"/>
    <cellStyle name="Обычный 214 3 2" xfId="29404"/>
    <cellStyle name="Обычный 215" xfId="29405"/>
    <cellStyle name="Обычный 215 2" xfId="29406"/>
    <cellStyle name="Обычный 216" xfId="29407"/>
    <cellStyle name="Обычный 216 2" xfId="29408"/>
    <cellStyle name="Обычный 216 3" xfId="29409"/>
    <cellStyle name="Обычный 216 3 2" xfId="29410"/>
    <cellStyle name="Обычный 217" xfId="29411"/>
    <cellStyle name="Обычный 217 2" xfId="29412"/>
    <cellStyle name="Обычный 217 2 2" xfId="29413"/>
    <cellStyle name="Обычный 217 2 2 2" xfId="29414"/>
    <cellStyle name="Обычный 217 2 3" xfId="29415"/>
    <cellStyle name="Обычный 217 3" xfId="29416"/>
    <cellStyle name="Обычный 217 3 2" xfId="29417"/>
    <cellStyle name="Обычный 217 4" xfId="29418"/>
    <cellStyle name="Обычный 218" xfId="29419"/>
    <cellStyle name="Обычный 218 2" xfId="29420"/>
    <cellStyle name="Обычный 219" xfId="29421"/>
    <cellStyle name="Обычный 219 2" xfId="29422"/>
    <cellStyle name="Обычный 22" xfId="29423"/>
    <cellStyle name="Обычный 22 10" xfId="29424"/>
    <cellStyle name="Обычный 22 10 2" xfId="29425"/>
    <cellStyle name="Обычный 22 11" xfId="29426"/>
    <cellStyle name="Обычный 22 11 2" xfId="29427"/>
    <cellStyle name="Обычный 22 12" xfId="29428"/>
    <cellStyle name="Обычный 22 12 2" xfId="29429"/>
    <cellStyle name="Обычный 22 13" xfId="29430"/>
    <cellStyle name="Обычный 22 13 2" xfId="29431"/>
    <cellStyle name="Обычный 22 14" xfId="29432"/>
    <cellStyle name="Обычный 22 14 2" xfId="29433"/>
    <cellStyle name="Обычный 22 15" xfId="29434"/>
    <cellStyle name="Обычный 22 15 2" xfId="29435"/>
    <cellStyle name="Обычный 22 16" xfId="29436"/>
    <cellStyle name="Обычный 22 16 2" xfId="29437"/>
    <cellStyle name="Обычный 22 17" xfId="29438"/>
    <cellStyle name="Обычный 22 17 2" xfId="29439"/>
    <cellStyle name="Обычный 22 18" xfId="29440"/>
    <cellStyle name="Обычный 22 18 2" xfId="29441"/>
    <cellStyle name="Обычный 22 19" xfId="29442"/>
    <cellStyle name="Обычный 22 19 2" xfId="29443"/>
    <cellStyle name="Обычный 22 19 2 2" xfId="29444"/>
    <cellStyle name="Обычный 22 19 2 2 2" xfId="29445"/>
    <cellStyle name="Обычный 22 19 2 3" xfId="29446"/>
    <cellStyle name="Обычный 22 19 3" xfId="29447"/>
    <cellStyle name="Обычный 22 19 3 2" xfId="29448"/>
    <cellStyle name="Обычный 22 19 4" xfId="29449"/>
    <cellStyle name="Обычный 22 2" xfId="29450"/>
    <cellStyle name="Обычный 22 2 10" xfId="29451"/>
    <cellStyle name="Обычный 22 2 10 2" xfId="29452"/>
    <cellStyle name="Обычный 22 2 10 2 2" xfId="29453"/>
    <cellStyle name="Обычный 22 2 10 2 2 2" xfId="29454"/>
    <cellStyle name="Обычный 22 2 10 2 3" xfId="29455"/>
    <cellStyle name="Обычный 22 2 10 3" xfId="29456"/>
    <cellStyle name="Обычный 22 2 10 3 2" xfId="29457"/>
    <cellStyle name="Обычный 22 2 10 4" xfId="29458"/>
    <cellStyle name="Обычный 22 2 11" xfId="29459"/>
    <cellStyle name="Обычный 22 2 11 2" xfId="29460"/>
    <cellStyle name="Обычный 22 2 11 2 2" xfId="29461"/>
    <cellStyle name="Обычный 22 2 11 2 2 2" xfId="29462"/>
    <cellStyle name="Обычный 22 2 11 2 3" xfId="29463"/>
    <cellStyle name="Обычный 22 2 11 3" xfId="29464"/>
    <cellStyle name="Обычный 22 2 11 3 2" xfId="29465"/>
    <cellStyle name="Обычный 22 2 11 4" xfId="29466"/>
    <cellStyle name="Обычный 22 2 12" xfId="29467"/>
    <cellStyle name="Обычный 22 2 12 2" xfId="29468"/>
    <cellStyle name="Обычный 22 2 12 2 2" xfId="29469"/>
    <cellStyle name="Обычный 22 2 12 2 2 2" xfId="29470"/>
    <cellStyle name="Обычный 22 2 12 2 3" xfId="29471"/>
    <cellStyle name="Обычный 22 2 12 3" xfId="29472"/>
    <cellStyle name="Обычный 22 2 12 3 2" xfId="29473"/>
    <cellStyle name="Обычный 22 2 12 4" xfId="29474"/>
    <cellStyle name="Обычный 22 2 13" xfId="29475"/>
    <cellStyle name="Обычный 22 2 13 2" xfId="29476"/>
    <cellStyle name="Обычный 22 2 13 2 2" xfId="29477"/>
    <cellStyle name="Обычный 22 2 13 2 2 2" xfId="29478"/>
    <cellStyle name="Обычный 22 2 13 2 3" xfId="29479"/>
    <cellStyle name="Обычный 22 2 13 3" xfId="29480"/>
    <cellStyle name="Обычный 22 2 13 3 2" xfId="29481"/>
    <cellStyle name="Обычный 22 2 13 4" xfId="29482"/>
    <cellStyle name="Обычный 22 2 14" xfId="29483"/>
    <cellStyle name="Обычный 22 2 14 2" xfId="29484"/>
    <cellStyle name="Обычный 22 2 14 2 2" xfId="29485"/>
    <cellStyle name="Обычный 22 2 14 2 2 2" xfId="29486"/>
    <cellStyle name="Обычный 22 2 14 2 3" xfId="29487"/>
    <cellStyle name="Обычный 22 2 14 3" xfId="29488"/>
    <cellStyle name="Обычный 22 2 14 3 2" xfId="29489"/>
    <cellStyle name="Обычный 22 2 14 4" xfId="29490"/>
    <cellStyle name="Обычный 22 2 15" xfId="29491"/>
    <cellStyle name="Обычный 22 2 15 2" xfId="29492"/>
    <cellStyle name="Обычный 22 2 15 2 2" xfId="29493"/>
    <cellStyle name="Обычный 22 2 15 2 2 2" xfId="29494"/>
    <cellStyle name="Обычный 22 2 15 2 3" xfId="29495"/>
    <cellStyle name="Обычный 22 2 15 3" xfId="29496"/>
    <cellStyle name="Обычный 22 2 15 3 2" xfId="29497"/>
    <cellStyle name="Обычный 22 2 15 4" xfId="29498"/>
    <cellStyle name="Обычный 22 2 16" xfId="29499"/>
    <cellStyle name="Обычный 22 2 16 2" xfId="29500"/>
    <cellStyle name="Обычный 22 2 16 2 2" xfId="29501"/>
    <cellStyle name="Обычный 22 2 16 2 2 2" xfId="29502"/>
    <cellStyle name="Обычный 22 2 16 2 3" xfId="29503"/>
    <cellStyle name="Обычный 22 2 16 3" xfId="29504"/>
    <cellStyle name="Обычный 22 2 16 3 2" xfId="29505"/>
    <cellStyle name="Обычный 22 2 16 4" xfId="29506"/>
    <cellStyle name="Обычный 22 2 17" xfId="29507"/>
    <cellStyle name="Обычный 22 2 17 2" xfId="29508"/>
    <cellStyle name="Обычный 22 2 17 2 2" xfId="29509"/>
    <cellStyle name="Обычный 22 2 17 2 2 2" xfId="29510"/>
    <cellStyle name="Обычный 22 2 17 2 3" xfId="29511"/>
    <cellStyle name="Обычный 22 2 17 3" xfId="29512"/>
    <cellStyle name="Обычный 22 2 17 3 2" xfId="29513"/>
    <cellStyle name="Обычный 22 2 17 4" xfId="29514"/>
    <cellStyle name="Обычный 22 2 18" xfId="29515"/>
    <cellStyle name="Обычный 22 2 18 2" xfId="29516"/>
    <cellStyle name="Обычный 22 2 18 2 2" xfId="29517"/>
    <cellStyle name="Обычный 22 2 18 2 2 2" xfId="29518"/>
    <cellStyle name="Обычный 22 2 18 2 3" xfId="29519"/>
    <cellStyle name="Обычный 22 2 18 3" xfId="29520"/>
    <cellStyle name="Обычный 22 2 18 3 2" xfId="29521"/>
    <cellStyle name="Обычный 22 2 18 4" xfId="29522"/>
    <cellStyle name="Обычный 22 2 19" xfId="29523"/>
    <cellStyle name="Обычный 22 2 19 2" xfId="29524"/>
    <cellStyle name="Обычный 22 2 19 2 2" xfId="29525"/>
    <cellStyle name="Обычный 22 2 19 2 2 2" xfId="29526"/>
    <cellStyle name="Обычный 22 2 19 2 3" xfId="29527"/>
    <cellStyle name="Обычный 22 2 19 3" xfId="29528"/>
    <cellStyle name="Обычный 22 2 19 3 2" xfId="29529"/>
    <cellStyle name="Обычный 22 2 19 4" xfId="29530"/>
    <cellStyle name="Обычный 22 2 2" xfId="29531"/>
    <cellStyle name="Обычный 22 2 2 2" xfId="29532"/>
    <cellStyle name="Обычный 22 2 2 2 2" xfId="29533"/>
    <cellStyle name="Обычный 22 2 2 2 2 2" xfId="29534"/>
    <cellStyle name="Обычный 22 2 2 2 3" xfId="29535"/>
    <cellStyle name="Обычный 22 2 2 3" xfId="29536"/>
    <cellStyle name="Обычный 22 2 2 3 2" xfId="29537"/>
    <cellStyle name="Обычный 22 2 2 4" xfId="29538"/>
    <cellStyle name="Обычный 22 2 20" xfId="29539"/>
    <cellStyle name="Обычный 22 2 20 2" xfId="29540"/>
    <cellStyle name="Обычный 22 2 20 2 2" xfId="29541"/>
    <cellStyle name="Обычный 22 2 20 2 2 2" xfId="29542"/>
    <cellStyle name="Обычный 22 2 20 2 3" xfId="29543"/>
    <cellStyle name="Обычный 22 2 20 3" xfId="29544"/>
    <cellStyle name="Обычный 22 2 20 3 2" xfId="29545"/>
    <cellStyle name="Обычный 22 2 20 4" xfId="29546"/>
    <cellStyle name="Обычный 22 2 21" xfId="29547"/>
    <cellStyle name="Обычный 22 2 21 2" xfId="29548"/>
    <cellStyle name="Обычный 22 2 21 2 2" xfId="29549"/>
    <cellStyle name="Обычный 22 2 21 2 2 2" xfId="29550"/>
    <cellStyle name="Обычный 22 2 21 2 3" xfId="29551"/>
    <cellStyle name="Обычный 22 2 21 3" xfId="29552"/>
    <cellStyle name="Обычный 22 2 21 3 2" xfId="29553"/>
    <cellStyle name="Обычный 22 2 21 4" xfId="29554"/>
    <cellStyle name="Обычный 22 2 22" xfId="29555"/>
    <cellStyle name="Обычный 22 2 22 2" xfId="29556"/>
    <cellStyle name="Обычный 22 2 22 2 2" xfId="29557"/>
    <cellStyle name="Обычный 22 2 22 2 2 2" xfId="29558"/>
    <cellStyle name="Обычный 22 2 22 2 3" xfId="29559"/>
    <cellStyle name="Обычный 22 2 22 3" xfId="29560"/>
    <cellStyle name="Обычный 22 2 22 3 2" xfId="29561"/>
    <cellStyle name="Обычный 22 2 22 4" xfId="29562"/>
    <cellStyle name="Обычный 22 2 23" xfId="29563"/>
    <cellStyle name="Обычный 22 2 23 2" xfId="29564"/>
    <cellStyle name="Обычный 22 2 23 2 2" xfId="29565"/>
    <cellStyle name="Обычный 22 2 23 2 2 2" xfId="29566"/>
    <cellStyle name="Обычный 22 2 23 2 3" xfId="29567"/>
    <cellStyle name="Обычный 22 2 23 3" xfId="29568"/>
    <cellStyle name="Обычный 22 2 23 3 2" xfId="29569"/>
    <cellStyle name="Обычный 22 2 23 4" xfId="29570"/>
    <cellStyle name="Обычный 22 2 24" xfId="29571"/>
    <cellStyle name="Обычный 22 2 3" xfId="29572"/>
    <cellStyle name="Обычный 22 2 3 2" xfId="29573"/>
    <cellStyle name="Обычный 22 2 3 2 2" xfId="29574"/>
    <cellStyle name="Обычный 22 2 3 2 2 2" xfId="29575"/>
    <cellStyle name="Обычный 22 2 3 2 3" xfId="29576"/>
    <cellStyle name="Обычный 22 2 3 3" xfId="29577"/>
    <cellStyle name="Обычный 22 2 3 3 2" xfId="29578"/>
    <cellStyle name="Обычный 22 2 3 4" xfId="29579"/>
    <cellStyle name="Обычный 22 2 4" xfId="29580"/>
    <cellStyle name="Обычный 22 2 4 2" xfId="29581"/>
    <cellStyle name="Обычный 22 2 4 2 2" xfId="29582"/>
    <cellStyle name="Обычный 22 2 4 2 2 2" xfId="29583"/>
    <cellStyle name="Обычный 22 2 4 2 3" xfId="29584"/>
    <cellStyle name="Обычный 22 2 4 3" xfId="29585"/>
    <cellStyle name="Обычный 22 2 4 3 2" xfId="29586"/>
    <cellStyle name="Обычный 22 2 4 4" xfId="29587"/>
    <cellStyle name="Обычный 22 2 5" xfId="29588"/>
    <cellStyle name="Обычный 22 2 5 2" xfId="29589"/>
    <cellStyle name="Обычный 22 2 5 2 2" xfId="29590"/>
    <cellStyle name="Обычный 22 2 5 2 2 2" xfId="29591"/>
    <cellStyle name="Обычный 22 2 5 2 3" xfId="29592"/>
    <cellStyle name="Обычный 22 2 5 3" xfId="29593"/>
    <cellStyle name="Обычный 22 2 5 3 2" xfId="29594"/>
    <cellStyle name="Обычный 22 2 5 4" xfId="29595"/>
    <cellStyle name="Обычный 22 2 6" xfId="29596"/>
    <cellStyle name="Обычный 22 2 6 2" xfId="29597"/>
    <cellStyle name="Обычный 22 2 6 2 2" xfId="29598"/>
    <cellStyle name="Обычный 22 2 6 2 2 2" xfId="29599"/>
    <cellStyle name="Обычный 22 2 6 2 3" xfId="29600"/>
    <cellStyle name="Обычный 22 2 6 3" xfId="29601"/>
    <cellStyle name="Обычный 22 2 6 3 2" xfId="29602"/>
    <cellStyle name="Обычный 22 2 6 4" xfId="29603"/>
    <cellStyle name="Обычный 22 2 7" xfId="29604"/>
    <cellStyle name="Обычный 22 2 7 2" xfId="29605"/>
    <cellStyle name="Обычный 22 2 7 2 2" xfId="29606"/>
    <cellStyle name="Обычный 22 2 7 2 2 2" xfId="29607"/>
    <cellStyle name="Обычный 22 2 7 2 3" xfId="29608"/>
    <cellStyle name="Обычный 22 2 7 3" xfId="29609"/>
    <cellStyle name="Обычный 22 2 7 3 2" xfId="29610"/>
    <cellStyle name="Обычный 22 2 7 4" xfId="29611"/>
    <cellStyle name="Обычный 22 2 8" xfId="29612"/>
    <cellStyle name="Обычный 22 2 8 2" xfId="29613"/>
    <cellStyle name="Обычный 22 2 8 2 2" xfId="29614"/>
    <cellStyle name="Обычный 22 2 8 2 2 2" xfId="29615"/>
    <cellStyle name="Обычный 22 2 8 2 3" xfId="29616"/>
    <cellStyle name="Обычный 22 2 8 3" xfId="29617"/>
    <cellStyle name="Обычный 22 2 8 3 2" xfId="29618"/>
    <cellStyle name="Обычный 22 2 8 4" xfId="29619"/>
    <cellStyle name="Обычный 22 2 9" xfId="29620"/>
    <cellStyle name="Обычный 22 2 9 2" xfId="29621"/>
    <cellStyle name="Обычный 22 2 9 2 2" xfId="29622"/>
    <cellStyle name="Обычный 22 2 9 2 2 2" xfId="29623"/>
    <cellStyle name="Обычный 22 2 9 2 3" xfId="29624"/>
    <cellStyle name="Обычный 22 2 9 3" xfId="29625"/>
    <cellStyle name="Обычный 22 2 9 3 2" xfId="29626"/>
    <cellStyle name="Обычный 22 2 9 4" xfId="29627"/>
    <cellStyle name="Обычный 22 20" xfId="29628"/>
    <cellStyle name="Обычный 22 20 2" xfId="29629"/>
    <cellStyle name="Обычный 22 20 2 2" xfId="29630"/>
    <cellStyle name="Обычный 22 20 2 2 2" xfId="29631"/>
    <cellStyle name="Обычный 22 20 2 3" xfId="29632"/>
    <cellStyle name="Обычный 22 20 3" xfId="29633"/>
    <cellStyle name="Обычный 22 20 3 2" xfId="29634"/>
    <cellStyle name="Обычный 22 20 4" xfId="29635"/>
    <cellStyle name="Обычный 22 21" xfId="29636"/>
    <cellStyle name="Обычный 22 21 2" xfId="29637"/>
    <cellStyle name="Обычный 22 21 2 2" xfId="29638"/>
    <cellStyle name="Обычный 22 21 2 2 2" xfId="29639"/>
    <cellStyle name="Обычный 22 21 2 3" xfId="29640"/>
    <cellStyle name="Обычный 22 21 3" xfId="29641"/>
    <cellStyle name="Обычный 22 21 3 2" xfId="29642"/>
    <cellStyle name="Обычный 22 21 4" xfId="29643"/>
    <cellStyle name="Обычный 22 22" xfId="29644"/>
    <cellStyle name="Обычный 22 22 2" xfId="29645"/>
    <cellStyle name="Обычный 22 23" xfId="29646"/>
    <cellStyle name="Обычный 22 23 2" xfId="29647"/>
    <cellStyle name="Обычный 22 24" xfId="29648"/>
    <cellStyle name="Обычный 22 24 2" xfId="29649"/>
    <cellStyle name="Обычный 22 25" xfId="29650"/>
    <cellStyle name="Обычный 22 25 2" xfId="29651"/>
    <cellStyle name="Обычный 22 26" xfId="29652"/>
    <cellStyle name="Обычный 22 26 2" xfId="29653"/>
    <cellStyle name="Обычный 22 27" xfId="29654"/>
    <cellStyle name="Обычный 22 27 2" xfId="29655"/>
    <cellStyle name="Обычный 22 27 2 2" xfId="29656"/>
    <cellStyle name="Обычный 22 27 3" xfId="29657"/>
    <cellStyle name="Обычный 22 28" xfId="29658"/>
    <cellStyle name="Обычный 22 28 2" xfId="29659"/>
    <cellStyle name="Обычный 22 29" xfId="29660"/>
    <cellStyle name="Обычный 22 29 2" xfId="29661"/>
    <cellStyle name="Обычный 22 3" xfId="29662"/>
    <cellStyle name="Обычный 22 3 2" xfId="29663"/>
    <cellStyle name="Обычный 22 30" xfId="29664"/>
    <cellStyle name="Обычный 22 31" xfId="29665"/>
    <cellStyle name="Обычный 22 32" xfId="29666"/>
    <cellStyle name="Обычный 22 4" xfId="29667"/>
    <cellStyle name="Обычный 22 4 2" xfId="29668"/>
    <cellStyle name="Обычный 22 5" xfId="29669"/>
    <cellStyle name="Обычный 22 5 2" xfId="29670"/>
    <cellStyle name="Обычный 22 6" xfId="29671"/>
    <cellStyle name="Обычный 22 6 2" xfId="29672"/>
    <cellStyle name="Обычный 22 7" xfId="29673"/>
    <cellStyle name="Обычный 22 7 2" xfId="29674"/>
    <cellStyle name="Обычный 22 8" xfId="29675"/>
    <cellStyle name="Обычный 22 8 2" xfId="29676"/>
    <cellStyle name="Обычный 22 9" xfId="29677"/>
    <cellStyle name="Обычный 22 9 2" xfId="29678"/>
    <cellStyle name="Обычный 220" xfId="29679"/>
    <cellStyle name="Обычный 220 2" xfId="29680"/>
    <cellStyle name="Обычный 221" xfId="29681"/>
    <cellStyle name="Обычный 221 2" xfId="29682"/>
    <cellStyle name="Обычный 222" xfId="29683"/>
    <cellStyle name="Обычный 222 2" xfId="29684"/>
    <cellStyle name="Обычный 223" xfId="29685"/>
    <cellStyle name="Обычный 223 2" xfId="29686"/>
    <cellStyle name="Обычный 224" xfId="29687"/>
    <cellStyle name="Обычный 224 2" xfId="29688"/>
    <cellStyle name="Обычный 225" xfId="29689"/>
    <cellStyle name="Обычный 225 2" xfId="29690"/>
    <cellStyle name="Обычный 226" xfId="29691"/>
    <cellStyle name="Обычный 226 2" xfId="29692"/>
    <cellStyle name="Обычный 227" xfId="29693"/>
    <cellStyle name="Обычный 227 2" xfId="29694"/>
    <cellStyle name="Обычный 228" xfId="29695"/>
    <cellStyle name="Обычный 228 2" xfId="29696"/>
    <cellStyle name="Обычный 229" xfId="29697"/>
    <cellStyle name="Обычный 229 2" xfId="29698"/>
    <cellStyle name="Обычный 23" xfId="29699"/>
    <cellStyle name="Обычный 23 10" xfId="29700"/>
    <cellStyle name="Обычный 23 10 2" xfId="29701"/>
    <cellStyle name="Обычный 23 11" xfId="29702"/>
    <cellStyle name="Обычный 23 11 2" xfId="29703"/>
    <cellStyle name="Обычный 23 12" xfId="29704"/>
    <cellStyle name="Обычный 23 12 2" xfId="29705"/>
    <cellStyle name="Обычный 23 13" xfId="29706"/>
    <cellStyle name="Обычный 23 13 2" xfId="29707"/>
    <cellStyle name="Обычный 23 14" xfId="29708"/>
    <cellStyle name="Обычный 23 14 2" xfId="29709"/>
    <cellStyle name="Обычный 23 15" xfId="29710"/>
    <cellStyle name="Обычный 23 15 2" xfId="29711"/>
    <cellStyle name="Обычный 23 16" xfId="29712"/>
    <cellStyle name="Обычный 23 16 2" xfId="29713"/>
    <cellStyle name="Обычный 23 17" xfId="29714"/>
    <cellStyle name="Обычный 23 17 2" xfId="29715"/>
    <cellStyle name="Обычный 23 18" xfId="29716"/>
    <cellStyle name="Обычный 23 18 2" xfId="29717"/>
    <cellStyle name="Обычный 23 19" xfId="29718"/>
    <cellStyle name="Обычный 23 19 2" xfId="29719"/>
    <cellStyle name="Обычный 23 19 2 2" xfId="29720"/>
    <cellStyle name="Обычный 23 19 2 2 2" xfId="29721"/>
    <cellStyle name="Обычный 23 19 2 3" xfId="29722"/>
    <cellStyle name="Обычный 23 19 3" xfId="29723"/>
    <cellStyle name="Обычный 23 19 3 2" xfId="29724"/>
    <cellStyle name="Обычный 23 19 4" xfId="29725"/>
    <cellStyle name="Обычный 23 2" xfId="29726"/>
    <cellStyle name="Обычный 23 2 2" xfId="29727"/>
    <cellStyle name="Обычный 23 20" xfId="29728"/>
    <cellStyle name="Обычный 23 20 2" xfId="29729"/>
    <cellStyle name="Обычный 23 20 2 2" xfId="29730"/>
    <cellStyle name="Обычный 23 20 2 2 2" xfId="29731"/>
    <cellStyle name="Обычный 23 20 2 3" xfId="29732"/>
    <cellStyle name="Обычный 23 20 3" xfId="29733"/>
    <cellStyle name="Обычный 23 20 3 2" xfId="29734"/>
    <cellStyle name="Обычный 23 20 4" xfId="29735"/>
    <cellStyle name="Обычный 23 21" xfId="29736"/>
    <cellStyle name="Обычный 23 21 2" xfId="29737"/>
    <cellStyle name="Обычный 23 21 2 2" xfId="29738"/>
    <cellStyle name="Обычный 23 21 2 2 2" xfId="29739"/>
    <cellStyle name="Обычный 23 21 2 3" xfId="29740"/>
    <cellStyle name="Обычный 23 21 3" xfId="29741"/>
    <cellStyle name="Обычный 23 21 3 2" xfId="29742"/>
    <cellStyle name="Обычный 23 21 4" xfId="29743"/>
    <cellStyle name="Обычный 23 22" xfId="29744"/>
    <cellStyle name="Обычный 23 22 2" xfId="29745"/>
    <cellStyle name="Обычный 23 23" xfId="29746"/>
    <cellStyle name="Обычный 23 23 2" xfId="29747"/>
    <cellStyle name="Обычный 23 24" xfId="29748"/>
    <cellStyle name="Обычный 23 24 2" xfId="29749"/>
    <cellStyle name="Обычный 23 25" xfId="29750"/>
    <cellStyle name="Обычный 23 25 2" xfId="29751"/>
    <cellStyle name="Обычный 23 26" xfId="29752"/>
    <cellStyle name="Обычный 23 26 2" xfId="29753"/>
    <cellStyle name="Обычный 23 27" xfId="29754"/>
    <cellStyle name="Обычный 23 27 2" xfId="29755"/>
    <cellStyle name="Обычный 23 27 2 2" xfId="29756"/>
    <cellStyle name="Обычный 23 27 3" xfId="29757"/>
    <cellStyle name="Обычный 23 28" xfId="29758"/>
    <cellStyle name="Обычный 23 28 2" xfId="29759"/>
    <cellStyle name="Обычный 23 29" xfId="29760"/>
    <cellStyle name="Обычный 23 29 2" xfId="29761"/>
    <cellStyle name="Обычный 23 3" xfId="29762"/>
    <cellStyle name="Обычный 23 3 2" xfId="29763"/>
    <cellStyle name="Обычный 23 30" xfId="29764"/>
    <cellStyle name="Обычный 23 31" xfId="29765"/>
    <cellStyle name="Обычный 23 4" xfId="29766"/>
    <cellStyle name="Обычный 23 4 2" xfId="29767"/>
    <cellStyle name="Обычный 23 5" xfId="29768"/>
    <cellStyle name="Обычный 23 5 2" xfId="29769"/>
    <cellStyle name="Обычный 23 6" xfId="29770"/>
    <cellStyle name="Обычный 23 6 2" xfId="29771"/>
    <cellStyle name="Обычный 23 7" xfId="29772"/>
    <cellStyle name="Обычный 23 7 2" xfId="29773"/>
    <cellStyle name="Обычный 23 8" xfId="29774"/>
    <cellStyle name="Обычный 23 8 2" xfId="29775"/>
    <cellStyle name="Обычный 23 9" xfId="29776"/>
    <cellStyle name="Обычный 23 9 2" xfId="29777"/>
    <cellStyle name="Обычный 230" xfId="29778"/>
    <cellStyle name="Обычный 230 2" xfId="29779"/>
    <cellStyle name="Обычный 231" xfId="29780"/>
    <cellStyle name="Обычный 231 2" xfId="29781"/>
    <cellStyle name="Обычный 232" xfId="29782"/>
    <cellStyle name="Обычный 232 2" xfId="29783"/>
    <cellStyle name="Обычный 233" xfId="29784"/>
    <cellStyle name="Обычный 233 2" xfId="29785"/>
    <cellStyle name="Обычный 234" xfId="29786"/>
    <cellStyle name="Обычный 234 2" xfId="29787"/>
    <cellStyle name="Обычный 234 3" xfId="29788"/>
    <cellStyle name="Обычный 234 3 2" xfId="29789"/>
    <cellStyle name="Обычный 235" xfId="29790"/>
    <cellStyle name="Обычный 235 2" xfId="29791"/>
    <cellStyle name="Обычный 235 3" xfId="29792"/>
    <cellStyle name="Обычный 235 3 2" xfId="29793"/>
    <cellStyle name="Обычный 236" xfId="29794"/>
    <cellStyle name="Обычный 236 2" xfId="29795"/>
    <cellStyle name="Обычный 237" xfId="29796"/>
    <cellStyle name="Обычный 237 2" xfId="29797"/>
    <cellStyle name="Обычный 237 3" xfId="29798"/>
    <cellStyle name="Обычный 237 3 2" xfId="29799"/>
    <cellStyle name="Обычный 238" xfId="29800"/>
    <cellStyle name="Обычный 238 2" xfId="29801"/>
    <cellStyle name="Обычный 239" xfId="29802"/>
    <cellStyle name="Обычный 239 2" xfId="29803"/>
    <cellStyle name="Обычный 24" xfId="29804"/>
    <cellStyle name="Обычный 24 10" xfId="29805"/>
    <cellStyle name="Обычный 24 10 2" xfId="29806"/>
    <cellStyle name="Обычный 24 11" xfId="29807"/>
    <cellStyle name="Обычный 24 11 2" xfId="29808"/>
    <cellStyle name="Обычный 24 12" xfId="29809"/>
    <cellStyle name="Обычный 24 12 2" xfId="29810"/>
    <cellStyle name="Обычный 24 13" xfId="29811"/>
    <cellStyle name="Обычный 24 13 2" xfId="29812"/>
    <cellStyle name="Обычный 24 14" xfId="29813"/>
    <cellStyle name="Обычный 24 14 2" xfId="29814"/>
    <cellStyle name="Обычный 24 15" xfId="29815"/>
    <cellStyle name="Обычный 24 15 2" xfId="29816"/>
    <cellStyle name="Обычный 24 16" xfId="29817"/>
    <cellStyle name="Обычный 24 16 2" xfId="29818"/>
    <cellStyle name="Обычный 24 17" xfId="29819"/>
    <cellStyle name="Обычный 24 17 2" xfId="29820"/>
    <cellStyle name="Обычный 24 18" xfId="29821"/>
    <cellStyle name="Обычный 24 18 2" xfId="29822"/>
    <cellStyle name="Обычный 24 19" xfId="29823"/>
    <cellStyle name="Обычный 24 19 2" xfId="29824"/>
    <cellStyle name="Обычный 24 19 2 2" xfId="29825"/>
    <cellStyle name="Обычный 24 19 2 2 2" xfId="29826"/>
    <cellStyle name="Обычный 24 19 2 3" xfId="29827"/>
    <cellStyle name="Обычный 24 19 3" xfId="29828"/>
    <cellStyle name="Обычный 24 19 3 2" xfId="29829"/>
    <cellStyle name="Обычный 24 19 4" xfId="29830"/>
    <cellStyle name="Обычный 24 2" xfId="29831"/>
    <cellStyle name="Обычный 24 2 2" xfId="29832"/>
    <cellStyle name="Обычный 24 20" xfId="29833"/>
    <cellStyle name="Обычный 24 20 2" xfId="29834"/>
    <cellStyle name="Обычный 24 20 2 2" xfId="29835"/>
    <cellStyle name="Обычный 24 20 2 2 2" xfId="29836"/>
    <cellStyle name="Обычный 24 20 2 3" xfId="29837"/>
    <cellStyle name="Обычный 24 20 3" xfId="29838"/>
    <cellStyle name="Обычный 24 20 3 2" xfId="29839"/>
    <cellStyle name="Обычный 24 20 4" xfId="29840"/>
    <cellStyle name="Обычный 24 21" xfId="29841"/>
    <cellStyle name="Обычный 24 21 2" xfId="29842"/>
    <cellStyle name="Обычный 24 21 2 2" xfId="29843"/>
    <cellStyle name="Обычный 24 21 2 2 2" xfId="29844"/>
    <cellStyle name="Обычный 24 21 2 3" xfId="29845"/>
    <cellStyle name="Обычный 24 21 3" xfId="29846"/>
    <cellStyle name="Обычный 24 21 3 2" xfId="29847"/>
    <cellStyle name="Обычный 24 21 4" xfId="29848"/>
    <cellStyle name="Обычный 24 22" xfId="29849"/>
    <cellStyle name="Обычный 24 22 2" xfId="29850"/>
    <cellStyle name="Обычный 24 23" xfId="29851"/>
    <cellStyle name="Обычный 24 23 2" xfId="29852"/>
    <cellStyle name="Обычный 24 24" xfId="29853"/>
    <cellStyle name="Обычный 24 24 2" xfId="29854"/>
    <cellStyle name="Обычный 24 25" xfId="29855"/>
    <cellStyle name="Обычный 24 25 2" xfId="29856"/>
    <cellStyle name="Обычный 24 26" xfId="29857"/>
    <cellStyle name="Обычный 24 26 2" xfId="29858"/>
    <cellStyle name="Обычный 24 27" xfId="29859"/>
    <cellStyle name="Обычный 24 27 2" xfId="29860"/>
    <cellStyle name="Обычный 24 27 2 2" xfId="29861"/>
    <cellStyle name="Обычный 24 27 3" xfId="29862"/>
    <cellStyle name="Обычный 24 28" xfId="29863"/>
    <cellStyle name="Обычный 24 28 2" xfId="29864"/>
    <cellStyle name="Обычный 24 29" xfId="29865"/>
    <cellStyle name="Обычный 24 29 2" xfId="29866"/>
    <cellStyle name="Обычный 24 3" xfId="29867"/>
    <cellStyle name="Обычный 24 3 2" xfId="29868"/>
    <cellStyle name="Обычный 24 30" xfId="29869"/>
    <cellStyle name="Обычный 24 4" xfId="29870"/>
    <cellStyle name="Обычный 24 4 2" xfId="29871"/>
    <cellStyle name="Обычный 24 5" xfId="29872"/>
    <cellStyle name="Обычный 24 5 2" xfId="29873"/>
    <cellStyle name="Обычный 24 6" xfId="29874"/>
    <cellStyle name="Обычный 24 6 2" xfId="29875"/>
    <cellStyle name="Обычный 24 7" xfId="29876"/>
    <cellStyle name="Обычный 24 7 2" xfId="29877"/>
    <cellStyle name="Обычный 24 8" xfId="29878"/>
    <cellStyle name="Обычный 24 8 2" xfId="29879"/>
    <cellStyle name="Обычный 24 9" xfId="29880"/>
    <cellStyle name="Обычный 24 9 2" xfId="29881"/>
    <cellStyle name="Обычный 240" xfId="29882"/>
    <cellStyle name="Обычный 240 2" xfId="29883"/>
    <cellStyle name="Обычный 241" xfId="29884"/>
    <cellStyle name="Обычный 241 2" xfId="29885"/>
    <cellStyle name="Обычный 242" xfId="29886"/>
    <cellStyle name="Обычный 242 2" xfId="29887"/>
    <cellStyle name="Обычный 242 3" xfId="29888"/>
    <cellStyle name="Обычный 242 3 2" xfId="29889"/>
    <cellStyle name="Обычный 243" xfId="29890"/>
    <cellStyle name="Обычный 243 2" xfId="29891"/>
    <cellStyle name="Обычный 244" xfId="29892"/>
    <cellStyle name="Обычный 244 2" xfId="29893"/>
    <cellStyle name="Обычный 245" xfId="29894"/>
    <cellStyle name="Обычный 245 2" xfId="29895"/>
    <cellStyle name="Обычный 246" xfId="29896"/>
    <cellStyle name="Обычный 246 2" xfId="29897"/>
    <cellStyle name="Обычный 247" xfId="29898"/>
    <cellStyle name="Обычный 247 2" xfId="29899"/>
    <cellStyle name="Обычный 248" xfId="29900"/>
    <cellStyle name="Обычный 248 2" xfId="29901"/>
    <cellStyle name="Обычный 249" xfId="29902"/>
    <cellStyle name="Обычный 249 2" xfId="29903"/>
    <cellStyle name="Обычный 249 3" xfId="29904"/>
    <cellStyle name="Обычный 249 3 2" xfId="29905"/>
    <cellStyle name="Обычный 25" xfId="29906"/>
    <cellStyle name="Обычный 25 10" xfId="29907"/>
    <cellStyle name="Обычный 25 10 2" xfId="29908"/>
    <cellStyle name="Обычный 25 11" xfId="29909"/>
    <cellStyle name="Обычный 25 11 2" xfId="29910"/>
    <cellStyle name="Обычный 25 12" xfId="29911"/>
    <cellStyle name="Обычный 25 12 2" xfId="29912"/>
    <cellStyle name="Обычный 25 13" xfId="29913"/>
    <cellStyle name="Обычный 25 13 2" xfId="29914"/>
    <cellStyle name="Обычный 25 14" xfId="29915"/>
    <cellStyle name="Обычный 25 14 2" xfId="29916"/>
    <cellStyle name="Обычный 25 15" xfId="29917"/>
    <cellStyle name="Обычный 25 15 2" xfId="29918"/>
    <cellStyle name="Обычный 25 16" xfId="29919"/>
    <cellStyle name="Обычный 25 16 2" xfId="29920"/>
    <cellStyle name="Обычный 25 17" xfId="29921"/>
    <cellStyle name="Обычный 25 17 2" xfId="29922"/>
    <cellStyle name="Обычный 25 18" xfId="29923"/>
    <cellStyle name="Обычный 25 18 2" xfId="29924"/>
    <cellStyle name="Обычный 25 19" xfId="29925"/>
    <cellStyle name="Обычный 25 19 2" xfId="29926"/>
    <cellStyle name="Обычный 25 19 2 2" xfId="29927"/>
    <cellStyle name="Обычный 25 19 2 2 2" xfId="29928"/>
    <cellStyle name="Обычный 25 19 2 3" xfId="29929"/>
    <cellStyle name="Обычный 25 19 3" xfId="29930"/>
    <cellStyle name="Обычный 25 19 3 2" xfId="29931"/>
    <cellStyle name="Обычный 25 19 4" xfId="29932"/>
    <cellStyle name="Обычный 25 2" xfId="29933"/>
    <cellStyle name="Обычный 25 2 2" xfId="29934"/>
    <cellStyle name="Обычный 25 20" xfId="29935"/>
    <cellStyle name="Обычный 25 20 2" xfId="29936"/>
    <cellStyle name="Обычный 25 20 2 2" xfId="29937"/>
    <cellStyle name="Обычный 25 20 2 2 2" xfId="29938"/>
    <cellStyle name="Обычный 25 20 2 3" xfId="29939"/>
    <cellStyle name="Обычный 25 20 3" xfId="29940"/>
    <cellStyle name="Обычный 25 20 3 2" xfId="29941"/>
    <cellStyle name="Обычный 25 20 4" xfId="29942"/>
    <cellStyle name="Обычный 25 21" xfId="29943"/>
    <cellStyle name="Обычный 25 21 2" xfId="29944"/>
    <cellStyle name="Обычный 25 21 2 2" xfId="29945"/>
    <cellStyle name="Обычный 25 21 2 2 2" xfId="29946"/>
    <cellStyle name="Обычный 25 21 2 3" xfId="29947"/>
    <cellStyle name="Обычный 25 21 3" xfId="29948"/>
    <cellStyle name="Обычный 25 21 3 2" xfId="29949"/>
    <cellStyle name="Обычный 25 21 4" xfId="29950"/>
    <cellStyle name="Обычный 25 22" xfId="29951"/>
    <cellStyle name="Обычный 25 22 2" xfId="29952"/>
    <cellStyle name="Обычный 25 23" xfId="29953"/>
    <cellStyle name="Обычный 25 23 2" xfId="29954"/>
    <cellStyle name="Обычный 25 24" xfId="29955"/>
    <cellStyle name="Обычный 25 24 2" xfId="29956"/>
    <cellStyle name="Обычный 25 25" xfId="29957"/>
    <cellStyle name="Обычный 25 25 2" xfId="29958"/>
    <cellStyle name="Обычный 25 26" xfId="29959"/>
    <cellStyle name="Обычный 25 26 2" xfId="29960"/>
    <cellStyle name="Обычный 25 27" xfId="29961"/>
    <cellStyle name="Обычный 25 27 2" xfId="29962"/>
    <cellStyle name="Обычный 25 27 2 2" xfId="29963"/>
    <cellStyle name="Обычный 25 27 3" xfId="29964"/>
    <cellStyle name="Обычный 25 28" xfId="29965"/>
    <cellStyle name="Обычный 25 28 2" xfId="29966"/>
    <cellStyle name="Обычный 25 29" xfId="29967"/>
    <cellStyle name="Обычный 25 29 2" xfId="29968"/>
    <cellStyle name="Обычный 25 3" xfId="29969"/>
    <cellStyle name="Обычный 25 3 2" xfId="29970"/>
    <cellStyle name="Обычный 25 30" xfId="29971"/>
    <cellStyle name="Обычный 25 4" xfId="29972"/>
    <cellStyle name="Обычный 25 4 2" xfId="29973"/>
    <cellStyle name="Обычный 25 5" xfId="29974"/>
    <cellStyle name="Обычный 25 5 2" xfId="29975"/>
    <cellStyle name="Обычный 25 6" xfId="29976"/>
    <cellStyle name="Обычный 25 6 2" xfId="29977"/>
    <cellStyle name="Обычный 25 7" xfId="29978"/>
    <cellStyle name="Обычный 25 7 2" xfId="29979"/>
    <cellStyle name="Обычный 25 8" xfId="29980"/>
    <cellStyle name="Обычный 25 8 2" xfId="29981"/>
    <cellStyle name="Обычный 25 9" xfId="29982"/>
    <cellStyle name="Обычный 25 9 2" xfId="29983"/>
    <cellStyle name="Обычный 250" xfId="29984"/>
    <cellStyle name="Обычный 251" xfId="29985"/>
    <cellStyle name="Обычный 252" xfId="29986"/>
    <cellStyle name="Обычный 253" xfId="29987"/>
    <cellStyle name="Обычный 253 2" xfId="29988"/>
    <cellStyle name="Обычный 253 3" xfId="29989"/>
    <cellStyle name="Обычный 253 3 2" xfId="29990"/>
    <cellStyle name="Обычный 254" xfId="29991"/>
    <cellStyle name="Обычный 254 2" xfId="29992"/>
    <cellStyle name="Обычный 255" xfId="29993"/>
    <cellStyle name="Обычный 256" xfId="29994"/>
    <cellStyle name="Обычный 257" xfId="29995"/>
    <cellStyle name="Обычный 258" xfId="29996"/>
    <cellStyle name="Обычный 259" xfId="29997"/>
    <cellStyle name="Обычный 26" xfId="29998"/>
    <cellStyle name="Обычный 26 10" xfId="29999"/>
    <cellStyle name="Обычный 26 10 2" xfId="30000"/>
    <cellStyle name="Обычный 26 11" xfId="30001"/>
    <cellStyle name="Обычный 26 11 2" xfId="30002"/>
    <cellStyle name="Обычный 26 12" xfId="30003"/>
    <cellStyle name="Обычный 26 12 2" xfId="30004"/>
    <cellStyle name="Обычный 26 13" xfId="30005"/>
    <cellStyle name="Обычный 26 13 2" xfId="30006"/>
    <cellStyle name="Обычный 26 14" xfId="30007"/>
    <cellStyle name="Обычный 26 14 2" xfId="30008"/>
    <cellStyle name="Обычный 26 15" xfId="30009"/>
    <cellStyle name="Обычный 26 15 2" xfId="30010"/>
    <cellStyle name="Обычный 26 16" xfId="30011"/>
    <cellStyle name="Обычный 26 16 2" xfId="30012"/>
    <cellStyle name="Обычный 26 17" xfId="30013"/>
    <cellStyle name="Обычный 26 17 2" xfId="30014"/>
    <cellStyle name="Обычный 26 18" xfId="30015"/>
    <cellStyle name="Обычный 26 18 2" xfId="30016"/>
    <cellStyle name="Обычный 26 19" xfId="30017"/>
    <cellStyle name="Обычный 26 19 2" xfId="30018"/>
    <cellStyle name="Обычный 26 19 2 2" xfId="30019"/>
    <cellStyle name="Обычный 26 19 2 2 2" xfId="30020"/>
    <cellStyle name="Обычный 26 19 2 3" xfId="30021"/>
    <cellStyle name="Обычный 26 19 3" xfId="30022"/>
    <cellStyle name="Обычный 26 19 3 2" xfId="30023"/>
    <cellStyle name="Обычный 26 19 4" xfId="30024"/>
    <cellStyle name="Обычный 26 2" xfId="30025"/>
    <cellStyle name="Обычный 26 2 2" xfId="30026"/>
    <cellStyle name="Обычный 26 2 3" xfId="30027"/>
    <cellStyle name="Обычный 26 20" xfId="30028"/>
    <cellStyle name="Обычный 26 20 2" xfId="30029"/>
    <cellStyle name="Обычный 26 20 2 2" xfId="30030"/>
    <cellStyle name="Обычный 26 20 2 2 2" xfId="30031"/>
    <cellStyle name="Обычный 26 20 2 3" xfId="30032"/>
    <cellStyle name="Обычный 26 20 3" xfId="30033"/>
    <cellStyle name="Обычный 26 20 3 2" xfId="30034"/>
    <cellStyle name="Обычный 26 20 4" xfId="30035"/>
    <cellStyle name="Обычный 26 21" xfId="30036"/>
    <cellStyle name="Обычный 26 21 2" xfId="30037"/>
    <cellStyle name="Обычный 26 21 2 2" xfId="30038"/>
    <cellStyle name="Обычный 26 21 2 2 2" xfId="30039"/>
    <cellStyle name="Обычный 26 21 2 3" xfId="30040"/>
    <cellStyle name="Обычный 26 21 3" xfId="30041"/>
    <cellStyle name="Обычный 26 21 3 2" xfId="30042"/>
    <cellStyle name="Обычный 26 21 4" xfId="30043"/>
    <cellStyle name="Обычный 26 22" xfId="30044"/>
    <cellStyle name="Обычный 26 22 2" xfId="30045"/>
    <cellStyle name="Обычный 26 23" xfId="30046"/>
    <cellStyle name="Обычный 26 23 2" xfId="30047"/>
    <cellStyle name="Обычный 26 24" xfId="30048"/>
    <cellStyle name="Обычный 26 24 2" xfId="30049"/>
    <cellStyle name="Обычный 26 25" xfId="30050"/>
    <cellStyle name="Обычный 26 25 2" xfId="30051"/>
    <cellStyle name="Обычный 26 26" xfId="30052"/>
    <cellStyle name="Обычный 26 26 2" xfId="30053"/>
    <cellStyle name="Обычный 26 27" xfId="30054"/>
    <cellStyle name="Обычный 26 27 2" xfId="30055"/>
    <cellStyle name="Обычный 26 27 2 2" xfId="30056"/>
    <cellStyle name="Обычный 26 27 3" xfId="30057"/>
    <cellStyle name="Обычный 26 28" xfId="30058"/>
    <cellStyle name="Обычный 26 28 2" xfId="30059"/>
    <cellStyle name="Обычный 26 29" xfId="30060"/>
    <cellStyle name="Обычный 26 29 2" xfId="30061"/>
    <cellStyle name="Обычный 26 3" xfId="30062"/>
    <cellStyle name="Обычный 26 3 2" xfId="30063"/>
    <cellStyle name="Обычный 26 30" xfId="30064"/>
    <cellStyle name="Обычный 26 4" xfId="30065"/>
    <cellStyle name="Обычный 26 4 2" xfId="30066"/>
    <cellStyle name="Обычный 26 5" xfId="30067"/>
    <cellStyle name="Обычный 26 5 2" xfId="30068"/>
    <cellStyle name="Обычный 26 6" xfId="30069"/>
    <cellStyle name="Обычный 26 6 2" xfId="30070"/>
    <cellStyle name="Обычный 26 7" xfId="30071"/>
    <cellStyle name="Обычный 26 7 2" xfId="30072"/>
    <cellStyle name="Обычный 26 8" xfId="30073"/>
    <cellStyle name="Обычный 26 8 2" xfId="30074"/>
    <cellStyle name="Обычный 26 9" xfId="30075"/>
    <cellStyle name="Обычный 26 9 2" xfId="30076"/>
    <cellStyle name="Обычный 260" xfId="30077"/>
    <cellStyle name="Обычный 261" xfId="30078"/>
    <cellStyle name="Обычный 262" xfId="30079"/>
    <cellStyle name="Обычный 263" xfId="30080"/>
    <cellStyle name="Обычный 264" xfId="30081"/>
    <cellStyle name="Обычный 265" xfId="30082"/>
    <cellStyle name="Обычный 266" xfId="30083"/>
    <cellStyle name="Обычный 267" xfId="30084"/>
    <cellStyle name="Обычный 268" xfId="30085"/>
    <cellStyle name="Обычный 269" xfId="30086"/>
    <cellStyle name="Обычный 27" xfId="30087"/>
    <cellStyle name="Обычный 27 10" xfId="30088"/>
    <cellStyle name="Обычный 27 10 2" xfId="30089"/>
    <cellStyle name="Обычный 27 11" xfId="30090"/>
    <cellStyle name="Обычный 27 11 2" xfId="30091"/>
    <cellStyle name="Обычный 27 12" xfId="30092"/>
    <cellStyle name="Обычный 27 12 2" xfId="30093"/>
    <cellStyle name="Обычный 27 13" xfId="30094"/>
    <cellStyle name="Обычный 27 13 2" xfId="30095"/>
    <cellStyle name="Обычный 27 14" xfId="30096"/>
    <cellStyle name="Обычный 27 14 2" xfId="30097"/>
    <cellStyle name="Обычный 27 15" xfId="30098"/>
    <cellStyle name="Обычный 27 15 2" xfId="30099"/>
    <cellStyle name="Обычный 27 16" xfId="30100"/>
    <cellStyle name="Обычный 27 16 2" xfId="30101"/>
    <cellStyle name="Обычный 27 17" xfId="30102"/>
    <cellStyle name="Обычный 27 17 2" xfId="30103"/>
    <cellStyle name="Обычный 27 18" xfId="30104"/>
    <cellStyle name="Обычный 27 18 2" xfId="30105"/>
    <cellStyle name="Обычный 27 19" xfId="30106"/>
    <cellStyle name="Обычный 27 19 2" xfId="30107"/>
    <cellStyle name="Обычный 27 19 2 2" xfId="30108"/>
    <cellStyle name="Обычный 27 19 2 2 2" xfId="30109"/>
    <cellStyle name="Обычный 27 19 2 3" xfId="30110"/>
    <cellStyle name="Обычный 27 19 3" xfId="30111"/>
    <cellStyle name="Обычный 27 19 3 2" xfId="30112"/>
    <cellStyle name="Обычный 27 19 4" xfId="30113"/>
    <cellStyle name="Обычный 27 2" xfId="30114"/>
    <cellStyle name="Обычный 27 2 2" xfId="30115"/>
    <cellStyle name="Обычный 27 20" xfId="30116"/>
    <cellStyle name="Обычный 27 20 2" xfId="30117"/>
    <cellStyle name="Обычный 27 20 2 2" xfId="30118"/>
    <cellStyle name="Обычный 27 20 2 2 2" xfId="30119"/>
    <cellStyle name="Обычный 27 20 2 3" xfId="30120"/>
    <cellStyle name="Обычный 27 20 3" xfId="30121"/>
    <cellStyle name="Обычный 27 20 3 2" xfId="30122"/>
    <cellStyle name="Обычный 27 20 4" xfId="30123"/>
    <cellStyle name="Обычный 27 21" xfId="30124"/>
    <cellStyle name="Обычный 27 21 2" xfId="30125"/>
    <cellStyle name="Обычный 27 21 2 2" xfId="30126"/>
    <cellStyle name="Обычный 27 21 2 2 2" xfId="30127"/>
    <cellStyle name="Обычный 27 21 2 3" xfId="30128"/>
    <cellStyle name="Обычный 27 21 3" xfId="30129"/>
    <cellStyle name="Обычный 27 21 3 2" xfId="30130"/>
    <cellStyle name="Обычный 27 21 4" xfId="30131"/>
    <cellStyle name="Обычный 27 22" xfId="30132"/>
    <cellStyle name="Обычный 27 22 2" xfId="30133"/>
    <cellStyle name="Обычный 27 23" xfId="30134"/>
    <cellStyle name="Обычный 27 23 2" xfId="30135"/>
    <cellStyle name="Обычный 27 24" xfId="30136"/>
    <cellStyle name="Обычный 27 24 2" xfId="30137"/>
    <cellStyle name="Обычный 27 25" xfId="30138"/>
    <cellStyle name="Обычный 27 25 2" xfId="30139"/>
    <cellStyle name="Обычный 27 26" xfId="30140"/>
    <cellStyle name="Обычный 27 26 2" xfId="30141"/>
    <cellStyle name="Обычный 27 27" xfId="30142"/>
    <cellStyle name="Обычный 27 27 2" xfId="30143"/>
    <cellStyle name="Обычный 27 27 2 2" xfId="30144"/>
    <cellStyle name="Обычный 27 27 3" xfId="30145"/>
    <cellStyle name="Обычный 27 28" xfId="30146"/>
    <cellStyle name="Обычный 27 28 2" xfId="30147"/>
    <cellStyle name="Обычный 27 29" xfId="30148"/>
    <cellStyle name="Обычный 27 29 2" xfId="30149"/>
    <cellStyle name="Обычный 27 3" xfId="30150"/>
    <cellStyle name="Обычный 27 3 2" xfId="30151"/>
    <cellStyle name="Обычный 27 30" xfId="30152"/>
    <cellStyle name="Обычный 27 4" xfId="30153"/>
    <cellStyle name="Обычный 27 4 2" xfId="30154"/>
    <cellStyle name="Обычный 27 5" xfId="30155"/>
    <cellStyle name="Обычный 27 5 2" xfId="30156"/>
    <cellStyle name="Обычный 27 6" xfId="30157"/>
    <cellStyle name="Обычный 27 6 2" xfId="30158"/>
    <cellStyle name="Обычный 27 7" xfId="30159"/>
    <cellStyle name="Обычный 27 7 2" xfId="30160"/>
    <cellStyle name="Обычный 27 8" xfId="30161"/>
    <cellStyle name="Обычный 27 8 2" xfId="30162"/>
    <cellStyle name="Обычный 27 9" xfId="30163"/>
    <cellStyle name="Обычный 27 9 2" xfId="30164"/>
    <cellStyle name="Обычный 270" xfId="30165"/>
    <cellStyle name="Обычный 271" xfId="30166"/>
    <cellStyle name="Обычный 272" xfId="30167"/>
    <cellStyle name="Обычный 273" xfId="30168"/>
    <cellStyle name="Обычный 274" xfId="30169"/>
    <cellStyle name="Обычный 275" xfId="30170"/>
    <cellStyle name="Обычный 276" xfId="30171"/>
    <cellStyle name="Обычный 276 2" xfId="30172"/>
    <cellStyle name="Обычный 277" xfId="30173"/>
    <cellStyle name="Обычный 278" xfId="30174"/>
    <cellStyle name="Обычный 279" xfId="30175"/>
    <cellStyle name="Обычный 279 2" xfId="30176"/>
    <cellStyle name="Обычный 28" xfId="30177"/>
    <cellStyle name="Обычный 28 10" xfId="30178"/>
    <cellStyle name="Обычный 28 10 2" xfId="30179"/>
    <cellStyle name="Обычный 28 11" xfId="30180"/>
    <cellStyle name="Обычный 28 11 2" xfId="30181"/>
    <cellStyle name="Обычный 28 12" xfId="30182"/>
    <cellStyle name="Обычный 28 12 2" xfId="30183"/>
    <cellStyle name="Обычный 28 13" xfId="30184"/>
    <cellStyle name="Обычный 28 13 2" xfId="30185"/>
    <cellStyle name="Обычный 28 14" xfId="30186"/>
    <cellStyle name="Обычный 28 14 2" xfId="30187"/>
    <cellStyle name="Обычный 28 15" xfId="30188"/>
    <cellStyle name="Обычный 28 15 2" xfId="30189"/>
    <cellStyle name="Обычный 28 16" xfId="30190"/>
    <cellStyle name="Обычный 28 16 2" xfId="30191"/>
    <cellStyle name="Обычный 28 17" xfId="30192"/>
    <cellStyle name="Обычный 28 17 2" xfId="30193"/>
    <cellStyle name="Обычный 28 18" xfId="30194"/>
    <cellStyle name="Обычный 28 18 2" xfId="30195"/>
    <cellStyle name="Обычный 28 19" xfId="30196"/>
    <cellStyle name="Обычный 28 19 2" xfId="30197"/>
    <cellStyle name="Обычный 28 19 2 2" xfId="30198"/>
    <cellStyle name="Обычный 28 19 2 2 2" xfId="30199"/>
    <cellStyle name="Обычный 28 19 2 3" xfId="30200"/>
    <cellStyle name="Обычный 28 19 3" xfId="30201"/>
    <cellStyle name="Обычный 28 19 3 2" xfId="30202"/>
    <cellStyle name="Обычный 28 19 4" xfId="30203"/>
    <cellStyle name="Обычный 28 2" xfId="30204"/>
    <cellStyle name="Обычный 28 2 2" xfId="30205"/>
    <cellStyle name="Обычный 28 20" xfId="30206"/>
    <cellStyle name="Обычный 28 20 2" xfId="30207"/>
    <cellStyle name="Обычный 28 20 2 2" xfId="30208"/>
    <cellStyle name="Обычный 28 20 2 2 2" xfId="30209"/>
    <cellStyle name="Обычный 28 20 2 3" xfId="30210"/>
    <cellStyle name="Обычный 28 20 3" xfId="30211"/>
    <cellStyle name="Обычный 28 20 3 2" xfId="30212"/>
    <cellStyle name="Обычный 28 20 4" xfId="30213"/>
    <cellStyle name="Обычный 28 21" xfId="30214"/>
    <cellStyle name="Обычный 28 21 2" xfId="30215"/>
    <cellStyle name="Обычный 28 21 2 2" xfId="30216"/>
    <cellStyle name="Обычный 28 21 2 2 2" xfId="30217"/>
    <cellStyle name="Обычный 28 21 2 3" xfId="30218"/>
    <cellStyle name="Обычный 28 21 3" xfId="30219"/>
    <cellStyle name="Обычный 28 21 3 2" xfId="30220"/>
    <cellStyle name="Обычный 28 21 4" xfId="30221"/>
    <cellStyle name="Обычный 28 22" xfId="30222"/>
    <cellStyle name="Обычный 28 22 2" xfId="30223"/>
    <cellStyle name="Обычный 28 23" xfId="30224"/>
    <cellStyle name="Обычный 28 23 2" xfId="30225"/>
    <cellStyle name="Обычный 28 24" xfId="30226"/>
    <cellStyle name="Обычный 28 24 2" xfId="30227"/>
    <cellStyle name="Обычный 28 25" xfId="30228"/>
    <cellStyle name="Обычный 28 25 2" xfId="30229"/>
    <cellStyle name="Обычный 28 26" xfId="30230"/>
    <cellStyle name="Обычный 28 26 2" xfId="30231"/>
    <cellStyle name="Обычный 28 27" xfId="30232"/>
    <cellStyle name="Обычный 28 27 2" xfId="30233"/>
    <cellStyle name="Обычный 28 27 2 2" xfId="30234"/>
    <cellStyle name="Обычный 28 27 3" xfId="30235"/>
    <cellStyle name="Обычный 28 28" xfId="30236"/>
    <cellStyle name="Обычный 28 28 2" xfId="30237"/>
    <cellStyle name="Обычный 28 29" xfId="30238"/>
    <cellStyle name="Обычный 28 29 2" xfId="30239"/>
    <cellStyle name="Обычный 28 3" xfId="30240"/>
    <cellStyle name="Обычный 28 3 2" xfId="30241"/>
    <cellStyle name="Обычный 28 30" xfId="30242"/>
    <cellStyle name="Обычный 28 4" xfId="30243"/>
    <cellStyle name="Обычный 28 4 2" xfId="30244"/>
    <cellStyle name="Обычный 28 5" xfId="30245"/>
    <cellStyle name="Обычный 28 5 2" xfId="30246"/>
    <cellStyle name="Обычный 28 6" xfId="30247"/>
    <cellStyle name="Обычный 28 6 2" xfId="30248"/>
    <cellStyle name="Обычный 28 7" xfId="30249"/>
    <cellStyle name="Обычный 28 7 2" xfId="30250"/>
    <cellStyle name="Обычный 28 8" xfId="30251"/>
    <cellStyle name="Обычный 28 8 2" xfId="30252"/>
    <cellStyle name="Обычный 28 9" xfId="30253"/>
    <cellStyle name="Обычный 28 9 2" xfId="30254"/>
    <cellStyle name="Обычный 280" xfId="30255"/>
    <cellStyle name="Обычный 281" xfId="30256"/>
    <cellStyle name="Обычный 282" xfId="30257"/>
    <cellStyle name="Обычный 283" xfId="30258"/>
    <cellStyle name="Обычный 284" xfId="30259"/>
    <cellStyle name="Обычный 29" xfId="30260"/>
    <cellStyle name="Обычный 29 10" xfId="30261"/>
    <cellStyle name="Обычный 29 10 2" xfId="30262"/>
    <cellStyle name="Обычный 29 11" xfId="30263"/>
    <cellStyle name="Обычный 29 11 2" xfId="30264"/>
    <cellStyle name="Обычный 29 12" xfId="30265"/>
    <cellStyle name="Обычный 29 12 2" xfId="30266"/>
    <cellStyle name="Обычный 29 13" xfId="30267"/>
    <cellStyle name="Обычный 29 13 2" xfId="30268"/>
    <cellStyle name="Обычный 29 14" xfId="30269"/>
    <cellStyle name="Обычный 29 14 2" xfId="30270"/>
    <cellStyle name="Обычный 29 15" xfId="30271"/>
    <cellStyle name="Обычный 29 15 2" xfId="30272"/>
    <cellStyle name="Обычный 29 16" xfId="30273"/>
    <cellStyle name="Обычный 29 16 2" xfId="30274"/>
    <cellStyle name="Обычный 29 17" xfId="30275"/>
    <cellStyle name="Обычный 29 17 2" xfId="30276"/>
    <cellStyle name="Обычный 29 18" xfId="30277"/>
    <cellStyle name="Обычный 29 18 2" xfId="30278"/>
    <cellStyle name="Обычный 29 19" xfId="30279"/>
    <cellStyle name="Обычный 29 19 2" xfId="30280"/>
    <cellStyle name="Обычный 29 19 2 2" xfId="30281"/>
    <cellStyle name="Обычный 29 19 2 2 2" xfId="30282"/>
    <cellStyle name="Обычный 29 19 2 3" xfId="30283"/>
    <cellStyle name="Обычный 29 19 3" xfId="30284"/>
    <cellStyle name="Обычный 29 19 3 2" xfId="30285"/>
    <cellStyle name="Обычный 29 19 4" xfId="30286"/>
    <cellStyle name="Обычный 29 2" xfId="30287"/>
    <cellStyle name="Обычный 29 2 2" xfId="30288"/>
    <cellStyle name="Обычный 29 20" xfId="30289"/>
    <cellStyle name="Обычный 29 20 2" xfId="30290"/>
    <cellStyle name="Обычный 29 20 2 2" xfId="30291"/>
    <cellStyle name="Обычный 29 20 2 2 2" xfId="30292"/>
    <cellStyle name="Обычный 29 20 2 3" xfId="30293"/>
    <cellStyle name="Обычный 29 20 3" xfId="30294"/>
    <cellStyle name="Обычный 29 20 3 2" xfId="30295"/>
    <cellStyle name="Обычный 29 20 4" xfId="30296"/>
    <cellStyle name="Обычный 29 21" xfId="30297"/>
    <cellStyle name="Обычный 29 21 2" xfId="30298"/>
    <cellStyle name="Обычный 29 21 2 2" xfId="30299"/>
    <cellStyle name="Обычный 29 21 2 2 2" xfId="30300"/>
    <cellStyle name="Обычный 29 21 2 3" xfId="30301"/>
    <cellStyle name="Обычный 29 21 3" xfId="30302"/>
    <cellStyle name="Обычный 29 21 3 2" xfId="30303"/>
    <cellStyle name="Обычный 29 21 4" xfId="30304"/>
    <cellStyle name="Обычный 29 22" xfId="30305"/>
    <cellStyle name="Обычный 29 22 2" xfId="30306"/>
    <cellStyle name="Обычный 29 23" xfId="30307"/>
    <cellStyle name="Обычный 29 23 2" xfId="30308"/>
    <cellStyle name="Обычный 29 24" xfId="30309"/>
    <cellStyle name="Обычный 29 24 2" xfId="30310"/>
    <cellStyle name="Обычный 29 25" xfId="30311"/>
    <cellStyle name="Обычный 29 25 2" xfId="30312"/>
    <cellStyle name="Обычный 29 26" xfId="30313"/>
    <cellStyle name="Обычный 29 26 2" xfId="30314"/>
    <cellStyle name="Обычный 29 27" xfId="30315"/>
    <cellStyle name="Обычный 29 27 2" xfId="30316"/>
    <cellStyle name="Обычный 29 27 2 2" xfId="30317"/>
    <cellStyle name="Обычный 29 27 3" xfId="30318"/>
    <cellStyle name="Обычный 29 28" xfId="30319"/>
    <cellStyle name="Обычный 29 28 2" xfId="30320"/>
    <cellStyle name="Обычный 29 29" xfId="30321"/>
    <cellStyle name="Обычный 29 29 2" xfId="30322"/>
    <cellStyle name="Обычный 29 3" xfId="30323"/>
    <cellStyle name="Обычный 29 3 2" xfId="30324"/>
    <cellStyle name="Обычный 29 30" xfId="30325"/>
    <cellStyle name="Обычный 29 4" xfId="30326"/>
    <cellStyle name="Обычный 29 4 2" xfId="30327"/>
    <cellStyle name="Обычный 29 5" xfId="30328"/>
    <cellStyle name="Обычный 29 5 2" xfId="30329"/>
    <cellStyle name="Обычный 29 6" xfId="30330"/>
    <cellStyle name="Обычный 29 6 2" xfId="30331"/>
    <cellStyle name="Обычный 29 7" xfId="30332"/>
    <cellStyle name="Обычный 29 7 2" xfId="30333"/>
    <cellStyle name="Обычный 29 8" xfId="30334"/>
    <cellStyle name="Обычный 29 8 2" xfId="30335"/>
    <cellStyle name="Обычный 29 9" xfId="30336"/>
    <cellStyle name="Обычный 29 9 2" xfId="30337"/>
    <cellStyle name="Обычный 3" xfId="30338"/>
    <cellStyle name="Обычный 3 10" xfId="30339"/>
    <cellStyle name="Обычный 3 10 10" xfId="30340"/>
    <cellStyle name="Обычный 3 10 10 2" xfId="30341"/>
    <cellStyle name="Обычный 3 10 11" xfId="30342"/>
    <cellStyle name="Обычный 3 10 11 2" xfId="30343"/>
    <cellStyle name="Обычный 3 10 12" xfId="30344"/>
    <cellStyle name="Обычный 3 10 12 2" xfId="30345"/>
    <cellStyle name="Обычный 3 10 13" xfId="30346"/>
    <cellStyle name="Обычный 3 10 13 2" xfId="30347"/>
    <cellStyle name="Обычный 3 10 14" xfId="30348"/>
    <cellStyle name="Обычный 3 10 14 2" xfId="30349"/>
    <cellStyle name="Обычный 3 10 15" xfId="30350"/>
    <cellStyle name="Обычный 3 10 15 2" xfId="30351"/>
    <cellStyle name="Обычный 3 10 16" xfId="30352"/>
    <cellStyle name="Обычный 3 10 16 2" xfId="30353"/>
    <cellStyle name="Обычный 3 10 17" xfId="30354"/>
    <cellStyle name="Обычный 3 10 17 2" xfId="30355"/>
    <cellStyle name="Обычный 3 10 18" xfId="30356"/>
    <cellStyle name="Обычный 3 10 18 2" xfId="30357"/>
    <cellStyle name="Обычный 3 10 19" xfId="30358"/>
    <cellStyle name="Обычный 3 10 19 2" xfId="30359"/>
    <cellStyle name="Обычный 3 10 2" xfId="30360"/>
    <cellStyle name="Обычный 3 10 2 2" xfId="30361"/>
    <cellStyle name="Обычный 3 10 20" xfId="30362"/>
    <cellStyle name="Обычный 3 10 20 2" xfId="30363"/>
    <cellStyle name="Обычный 3 10 21" xfId="30364"/>
    <cellStyle name="Обычный 3 10 21 2" xfId="30365"/>
    <cellStyle name="Обычный 3 10 22" xfId="30366"/>
    <cellStyle name="Обычный 3 10 22 2" xfId="30367"/>
    <cellStyle name="Обычный 3 10 23" xfId="30368"/>
    <cellStyle name="Обычный 3 10 23 2" xfId="30369"/>
    <cellStyle name="Обычный 3 10 24" xfId="30370"/>
    <cellStyle name="Обычный 3 10 25" xfId="30371"/>
    <cellStyle name="Обычный 3 10 3" xfId="30372"/>
    <cellStyle name="Обычный 3 10 3 2" xfId="30373"/>
    <cellStyle name="Обычный 3 10 4" xfId="30374"/>
    <cellStyle name="Обычный 3 10 4 2" xfId="30375"/>
    <cellStyle name="Обычный 3 10 5" xfId="30376"/>
    <cellStyle name="Обычный 3 10 5 2" xfId="30377"/>
    <cellStyle name="Обычный 3 10 6" xfId="30378"/>
    <cellStyle name="Обычный 3 10 6 2" xfId="30379"/>
    <cellStyle name="Обычный 3 10 7" xfId="30380"/>
    <cellStyle name="Обычный 3 10 7 2" xfId="30381"/>
    <cellStyle name="Обычный 3 10 8" xfId="30382"/>
    <cellStyle name="Обычный 3 10 8 2" xfId="30383"/>
    <cellStyle name="Обычный 3 10 9" xfId="30384"/>
    <cellStyle name="Обычный 3 10 9 2" xfId="30385"/>
    <cellStyle name="Обычный 3 11" xfId="30386"/>
    <cellStyle name="Обычный 3 11 10" xfId="30387"/>
    <cellStyle name="Обычный 3 11 10 2" xfId="30388"/>
    <cellStyle name="Обычный 3 11 11" xfId="30389"/>
    <cellStyle name="Обычный 3 11 11 2" xfId="30390"/>
    <cellStyle name="Обычный 3 11 12" xfId="30391"/>
    <cellStyle name="Обычный 3 11 12 2" xfId="30392"/>
    <cellStyle name="Обычный 3 11 13" xfId="30393"/>
    <cellStyle name="Обычный 3 11 13 2" xfId="30394"/>
    <cellStyle name="Обычный 3 11 14" xfId="30395"/>
    <cellStyle name="Обычный 3 11 14 2" xfId="30396"/>
    <cellStyle name="Обычный 3 11 15" xfId="30397"/>
    <cellStyle name="Обычный 3 11 15 2" xfId="30398"/>
    <cellStyle name="Обычный 3 11 16" xfId="30399"/>
    <cellStyle name="Обычный 3 11 16 2" xfId="30400"/>
    <cellStyle name="Обычный 3 11 17" xfId="30401"/>
    <cellStyle name="Обычный 3 11 17 2" xfId="30402"/>
    <cellStyle name="Обычный 3 11 18" xfId="30403"/>
    <cellStyle name="Обычный 3 11 18 2" xfId="30404"/>
    <cellStyle name="Обычный 3 11 19" xfId="30405"/>
    <cellStyle name="Обычный 3 11 19 2" xfId="30406"/>
    <cellStyle name="Обычный 3 11 2" xfId="30407"/>
    <cellStyle name="Обычный 3 11 2 2" xfId="30408"/>
    <cellStyle name="Обычный 3 11 20" xfId="30409"/>
    <cellStyle name="Обычный 3 11 20 2" xfId="30410"/>
    <cellStyle name="Обычный 3 11 21" xfId="30411"/>
    <cellStyle name="Обычный 3 11 21 2" xfId="30412"/>
    <cellStyle name="Обычный 3 11 22" xfId="30413"/>
    <cellStyle name="Обычный 3 11 22 2" xfId="30414"/>
    <cellStyle name="Обычный 3 11 23" xfId="30415"/>
    <cellStyle name="Обычный 3 11 23 2" xfId="30416"/>
    <cellStyle name="Обычный 3 11 24" xfId="30417"/>
    <cellStyle name="Обычный 3 11 25" xfId="30418"/>
    <cellStyle name="Обычный 3 11 3" xfId="30419"/>
    <cellStyle name="Обычный 3 11 3 2" xfId="30420"/>
    <cellStyle name="Обычный 3 11 4" xfId="30421"/>
    <cellStyle name="Обычный 3 11 4 2" xfId="30422"/>
    <cellStyle name="Обычный 3 11 5" xfId="30423"/>
    <cellStyle name="Обычный 3 11 5 2" xfId="30424"/>
    <cellStyle name="Обычный 3 11 6" xfId="30425"/>
    <cellStyle name="Обычный 3 11 6 2" xfId="30426"/>
    <cellStyle name="Обычный 3 11 7" xfId="30427"/>
    <cellStyle name="Обычный 3 11 7 2" xfId="30428"/>
    <cellStyle name="Обычный 3 11 8" xfId="30429"/>
    <cellStyle name="Обычный 3 11 8 2" xfId="30430"/>
    <cellStyle name="Обычный 3 11 9" xfId="30431"/>
    <cellStyle name="Обычный 3 11 9 2" xfId="30432"/>
    <cellStyle name="Обычный 3 12" xfId="30433"/>
    <cellStyle name="Обычный 3 12 10" xfId="30434"/>
    <cellStyle name="Обычный 3 12 10 2" xfId="30435"/>
    <cellStyle name="Обычный 3 12 11" xfId="30436"/>
    <cellStyle name="Обычный 3 12 11 2" xfId="30437"/>
    <cellStyle name="Обычный 3 12 12" xfId="30438"/>
    <cellStyle name="Обычный 3 12 12 2" xfId="30439"/>
    <cellStyle name="Обычный 3 12 13" xfId="30440"/>
    <cellStyle name="Обычный 3 12 13 2" xfId="30441"/>
    <cellStyle name="Обычный 3 12 14" xfId="30442"/>
    <cellStyle name="Обычный 3 12 14 2" xfId="30443"/>
    <cellStyle name="Обычный 3 12 15" xfId="30444"/>
    <cellStyle name="Обычный 3 12 15 2" xfId="30445"/>
    <cellStyle name="Обычный 3 12 16" xfId="30446"/>
    <cellStyle name="Обычный 3 12 16 2" xfId="30447"/>
    <cellStyle name="Обычный 3 12 17" xfId="30448"/>
    <cellStyle name="Обычный 3 12 17 2" xfId="30449"/>
    <cellStyle name="Обычный 3 12 18" xfId="30450"/>
    <cellStyle name="Обычный 3 12 18 2" xfId="30451"/>
    <cellStyle name="Обычный 3 12 19" xfId="30452"/>
    <cellStyle name="Обычный 3 12 2" xfId="30453"/>
    <cellStyle name="Обычный 3 12 2 2" xfId="30454"/>
    <cellStyle name="Обычный 3 12 20" xfId="30455"/>
    <cellStyle name="Обычный 3 12 3" xfId="30456"/>
    <cellStyle name="Обычный 3 12 3 2" xfId="30457"/>
    <cellStyle name="Обычный 3 12 4" xfId="30458"/>
    <cellStyle name="Обычный 3 12 4 2" xfId="30459"/>
    <cellStyle name="Обычный 3 12 5" xfId="30460"/>
    <cellStyle name="Обычный 3 12 5 2" xfId="30461"/>
    <cellStyle name="Обычный 3 12 6" xfId="30462"/>
    <cellStyle name="Обычный 3 12 6 2" xfId="30463"/>
    <cellStyle name="Обычный 3 12 7" xfId="30464"/>
    <cellStyle name="Обычный 3 12 7 2" xfId="30465"/>
    <cellStyle name="Обычный 3 12 8" xfId="30466"/>
    <cellStyle name="Обычный 3 12 8 2" xfId="30467"/>
    <cellStyle name="Обычный 3 12 9" xfId="30468"/>
    <cellStyle name="Обычный 3 12 9 2" xfId="30469"/>
    <cellStyle name="Обычный 3 13" xfId="30470"/>
    <cellStyle name="Обычный 3 13 10" xfId="30471"/>
    <cellStyle name="Обычный 3 13 10 2" xfId="30472"/>
    <cellStyle name="Обычный 3 13 11" xfId="30473"/>
    <cellStyle name="Обычный 3 13 11 2" xfId="30474"/>
    <cellStyle name="Обычный 3 13 12" xfId="30475"/>
    <cellStyle name="Обычный 3 13 12 2" xfId="30476"/>
    <cellStyle name="Обычный 3 13 13" xfId="30477"/>
    <cellStyle name="Обычный 3 13 13 2" xfId="30478"/>
    <cellStyle name="Обычный 3 13 14" xfId="30479"/>
    <cellStyle name="Обычный 3 13 14 2" xfId="30480"/>
    <cellStyle name="Обычный 3 13 15" xfId="30481"/>
    <cellStyle name="Обычный 3 13 15 2" xfId="30482"/>
    <cellStyle name="Обычный 3 13 16" xfId="30483"/>
    <cellStyle name="Обычный 3 13 16 2" xfId="30484"/>
    <cellStyle name="Обычный 3 13 17" xfId="30485"/>
    <cellStyle name="Обычный 3 13 17 2" xfId="30486"/>
    <cellStyle name="Обычный 3 13 18" xfId="30487"/>
    <cellStyle name="Обычный 3 13 18 2" xfId="30488"/>
    <cellStyle name="Обычный 3 13 19" xfId="30489"/>
    <cellStyle name="Обычный 3 13 2" xfId="30490"/>
    <cellStyle name="Обычный 3 13 2 2" xfId="30491"/>
    <cellStyle name="Обычный 3 13 20" xfId="30492"/>
    <cellStyle name="Обычный 3 13 3" xfId="30493"/>
    <cellStyle name="Обычный 3 13 3 2" xfId="30494"/>
    <cellStyle name="Обычный 3 13 4" xfId="30495"/>
    <cellStyle name="Обычный 3 13 4 2" xfId="30496"/>
    <cellStyle name="Обычный 3 13 5" xfId="30497"/>
    <cellStyle name="Обычный 3 13 5 2" xfId="30498"/>
    <cellStyle name="Обычный 3 13 6" xfId="30499"/>
    <cellStyle name="Обычный 3 13 6 2" xfId="30500"/>
    <cellStyle name="Обычный 3 13 7" xfId="30501"/>
    <cellStyle name="Обычный 3 13 7 2" xfId="30502"/>
    <cellStyle name="Обычный 3 13 8" xfId="30503"/>
    <cellStyle name="Обычный 3 13 8 2" xfId="30504"/>
    <cellStyle name="Обычный 3 13 9" xfId="30505"/>
    <cellStyle name="Обычный 3 13 9 2" xfId="30506"/>
    <cellStyle name="Обычный 3 14" xfId="30507"/>
    <cellStyle name="Обычный 3 14 10" xfId="30508"/>
    <cellStyle name="Обычный 3 14 10 2" xfId="30509"/>
    <cellStyle name="Обычный 3 14 11" xfId="30510"/>
    <cellStyle name="Обычный 3 14 11 2" xfId="30511"/>
    <cellStyle name="Обычный 3 14 12" xfId="30512"/>
    <cellStyle name="Обычный 3 14 12 2" xfId="30513"/>
    <cellStyle name="Обычный 3 14 13" xfId="30514"/>
    <cellStyle name="Обычный 3 14 13 2" xfId="30515"/>
    <cellStyle name="Обычный 3 14 14" xfId="30516"/>
    <cellStyle name="Обычный 3 14 14 2" xfId="30517"/>
    <cellStyle name="Обычный 3 14 15" xfId="30518"/>
    <cellStyle name="Обычный 3 14 15 2" xfId="30519"/>
    <cellStyle name="Обычный 3 14 16" xfId="30520"/>
    <cellStyle name="Обычный 3 14 16 2" xfId="30521"/>
    <cellStyle name="Обычный 3 14 17" xfId="30522"/>
    <cellStyle name="Обычный 3 14 17 2" xfId="30523"/>
    <cellStyle name="Обычный 3 14 18" xfId="30524"/>
    <cellStyle name="Обычный 3 14 18 2" xfId="30525"/>
    <cellStyle name="Обычный 3 14 19" xfId="30526"/>
    <cellStyle name="Обычный 3 14 2" xfId="30527"/>
    <cellStyle name="Обычный 3 14 2 2" xfId="30528"/>
    <cellStyle name="Обычный 3 14 20" xfId="30529"/>
    <cellStyle name="Обычный 3 14 3" xfId="30530"/>
    <cellStyle name="Обычный 3 14 3 2" xfId="30531"/>
    <cellStyle name="Обычный 3 14 4" xfId="30532"/>
    <cellStyle name="Обычный 3 14 4 2" xfId="30533"/>
    <cellStyle name="Обычный 3 14 5" xfId="30534"/>
    <cellStyle name="Обычный 3 14 5 2" xfId="30535"/>
    <cellStyle name="Обычный 3 14 6" xfId="30536"/>
    <cellStyle name="Обычный 3 14 6 2" xfId="30537"/>
    <cellStyle name="Обычный 3 14 7" xfId="30538"/>
    <cellStyle name="Обычный 3 14 7 2" xfId="30539"/>
    <cellStyle name="Обычный 3 14 8" xfId="30540"/>
    <cellStyle name="Обычный 3 14 8 2" xfId="30541"/>
    <cellStyle name="Обычный 3 14 9" xfId="30542"/>
    <cellStyle name="Обычный 3 14 9 2" xfId="30543"/>
    <cellStyle name="Обычный 3 15" xfId="30544"/>
    <cellStyle name="Обычный 3 15 2" xfId="30545"/>
    <cellStyle name="Обычный 3 15 3" xfId="30546"/>
    <cellStyle name="Обычный 3 16" xfId="30547"/>
    <cellStyle name="Обычный 3 16 2" xfId="30548"/>
    <cellStyle name="Обычный 3 16 3" xfId="30549"/>
    <cellStyle name="Обычный 3 17" xfId="30550"/>
    <cellStyle name="Обычный 3 17 2" xfId="30551"/>
    <cellStyle name="Обычный 3 17 3" xfId="30552"/>
    <cellStyle name="Обычный 3 18" xfId="30553"/>
    <cellStyle name="Обычный 3 18 2" xfId="30554"/>
    <cellStyle name="Обычный 3 18 3" xfId="30555"/>
    <cellStyle name="Обычный 3 19" xfId="30556"/>
    <cellStyle name="Обычный 3 19 2" xfId="30557"/>
    <cellStyle name="Обычный 3 19 3" xfId="30558"/>
    <cellStyle name="Обычный 3 2" xfId="30559"/>
    <cellStyle name="Обычный 3 2 10" xfId="30560"/>
    <cellStyle name="Обычный 3 2 10 2" xfId="30561"/>
    <cellStyle name="Обычный 3 2 11" xfId="30562"/>
    <cellStyle name="Обычный 3 2 11 2" xfId="30563"/>
    <cellStyle name="Обычный 3 2 12" xfId="30564"/>
    <cellStyle name="Обычный 3 2 12 2" xfId="30565"/>
    <cellStyle name="Обычный 3 2 13" xfId="30566"/>
    <cellStyle name="Обычный 3 2 13 2" xfId="30567"/>
    <cellStyle name="Обычный 3 2 14" xfId="30568"/>
    <cellStyle name="Обычный 3 2 14 2" xfId="30569"/>
    <cellStyle name="Обычный 3 2 15" xfId="30570"/>
    <cellStyle name="Обычный 3 2 15 2" xfId="30571"/>
    <cellStyle name="Обычный 3 2 16" xfId="30572"/>
    <cellStyle name="Обычный 3 2 16 2" xfId="30573"/>
    <cellStyle name="Обычный 3 2 17" xfId="30574"/>
    <cellStyle name="Обычный 3 2 17 2" xfId="30575"/>
    <cellStyle name="Обычный 3 2 18" xfId="30576"/>
    <cellStyle name="Обычный 3 2 18 2" xfId="30577"/>
    <cellStyle name="Обычный 3 2 19" xfId="30578"/>
    <cellStyle name="Обычный 3 2 19 2" xfId="30579"/>
    <cellStyle name="Обычный 3 2 2" xfId="30580"/>
    <cellStyle name="Обычный 3 2 2 10" xfId="30581"/>
    <cellStyle name="Обычный 3 2 2 10 2" xfId="30582"/>
    <cellStyle name="Обычный 3 2 2 11" xfId="30583"/>
    <cellStyle name="Обычный 3 2 2 11 2" xfId="30584"/>
    <cellStyle name="Обычный 3 2 2 12" xfId="30585"/>
    <cellStyle name="Обычный 3 2 2 12 2" xfId="30586"/>
    <cellStyle name="Обычный 3 2 2 13" xfId="30587"/>
    <cellStyle name="Обычный 3 2 2 13 2" xfId="30588"/>
    <cellStyle name="Обычный 3 2 2 14" xfId="30589"/>
    <cellStyle name="Обычный 3 2 2 14 2" xfId="30590"/>
    <cellStyle name="Обычный 3 2 2 15" xfId="30591"/>
    <cellStyle name="Обычный 3 2 2 15 2" xfId="30592"/>
    <cellStyle name="Обычный 3 2 2 16" xfId="30593"/>
    <cellStyle name="Обычный 3 2 2 16 2" xfId="30594"/>
    <cellStyle name="Обычный 3 2 2 17" xfId="30595"/>
    <cellStyle name="Обычный 3 2 2 17 2" xfId="30596"/>
    <cellStyle name="Обычный 3 2 2 18" xfId="30597"/>
    <cellStyle name="Обычный 3 2 2 18 2" xfId="30598"/>
    <cellStyle name="Обычный 3 2 2 19" xfId="30599"/>
    <cellStyle name="Обычный 3 2 2 19 2" xfId="30600"/>
    <cellStyle name="Обычный 3 2 2 2" xfId="30601"/>
    <cellStyle name="Обычный 3 2 2 2 2" xfId="30602"/>
    <cellStyle name="Обычный 3 2 2 20" xfId="30603"/>
    <cellStyle name="Обычный 3 2 2 20 2" xfId="30604"/>
    <cellStyle name="Обычный 3 2 2 21" xfId="30605"/>
    <cellStyle name="Обычный 3 2 2 21 2" xfId="30606"/>
    <cellStyle name="Обычный 3 2 2 22" xfId="30607"/>
    <cellStyle name="Обычный 3 2 2 22 2" xfId="30608"/>
    <cellStyle name="Обычный 3 2 2 23" xfId="30609"/>
    <cellStyle name="Обычный 3 2 2 23 2" xfId="30610"/>
    <cellStyle name="Обычный 3 2 2 24" xfId="30611"/>
    <cellStyle name="Обычный 3 2 2 24 2" xfId="30612"/>
    <cellStyle name="Обычный 3 2 2 25" xfId="30613"/>
    <cellStyle name="Обычный 3 2 2 25 2" xfId="30614"/>
    <cellStyle name="Обычный 3 2 2 26" xfId="30615"/>
    <cellStyle name="Обычный 3 2 2 27" xfId="30616"/>
    <cellStyle name="Обычный 3 2 2 3" xfId="30617"/>
    <cellStyle name="Обычный 3 2 2 3 2" xfId="30618"/>
    <cellStyle name="Обычный 3 2 2 4" xfId="30619"/>
    <cellStyle name="Обычный 3 2 2 4 2" xfId="30620"/>
    <cellStyle name="Обычный 3 2 2 5" xfId="30621"/>
    <cellStyle name="Обычный 3 2 2 5 2" xfId="30622"/>
    <cellStyle name="Обычный 3 2 2 6" xfId="30623"/>
    <cellStyle name="Обычный 3 2 2 6 2" xfId="30624"/>
    <cellStyle name="Обычный 3 2 2 7" xfId="30625"/>
    <cellStyle name="Обычный 3 2 2 7 2" xfId="30626"/>
    <cellStyle name="Обычный 3 2 2 8" xfId="30627"/>
    <cellStyle name="Обычный 3 2 2 8 2" xfId="30628"/>
    <cellStyle name="Обычный 3 2 2 9" xfId="30629"/>
    <cellStyle name="Обычный 3 2 2 9 2" xfId="30630"/>
    <cellStyle name="Обычный 3 2 20" xfId="30631"/>
    <cellStyle name="Обычный 3 2 20 2" xfId="30632"/>
    <cellStyle name="Обычный 3 2 21" xfId="30633"/>
    <cellStyle name="Обычный 3 2 21 2" xfId="30634"/>
    <cellStyle name="Обычный 3 2 22" xfId="30635"/>
    <cellStyle name="Обычный 3 2 22 2" xfId="30636"/>
    <cellStyle name="Обычный 3 2 23" xfId="30637"/>
    <cellStyle name="Обычный 3 2 23 2" xfId="30638"/>
    <cellStyle name="Обычный 3 2 24" xfId="30639"/>
    <cellStyle name="Обычный 3 2 24 2" xfId="30640"/>
    <cellStyle name="Обычный 3 2 25" xfId="30641"/>
    <cellStyle name="Обычный 3 2 25 2" xfId="30642"/>
    <cellStyle name="Обычный 3 2 26" xfId="30643"/>
    <cellStyle name="Обычный 3 2 26 2" xfId="30644"/>
    <cellStyle name="Обычный 3 2 27" xfId="30645"/>
    <cellStyle name="Обычный 3 2 27 2" xfId="30646"/>
    <cellStyle name="Обычный 3 2 28" xfId="30647"/>
    <cellStyle name="Обычный 3 2 28 2" xfId="30648"/>
    <cellStyle name="Обычный 3 2 29" xfId="30649"/>
    <cellStyle name="Обычный 3 2 29 2" xfId="30650"/>
    <cellStyle name="Обычный 3 2 3" xfId="30651"/>
    <cellStyle name="Обычный 3 2 3 2" xfId="30652"/>
    <cellStyle name="Обычный 3 2 30" xfId="30653"/>
    <cellStyle name="Обычный 3 2 30 2" xfId="30654"/>
    <cellStyle name="Обычный 3 2 31" xfId="30655"/>
    <cellStyle name="Обычный 3 2 31 2" xfId="30656"/>
    <cellStyle name="Обычный 3 2 32" xfId="30657"/>
    <cellStyle name="Обычный 3 2 32 2" xfId="30658"/>
    <cellStyle name="Обычный 3 2 33" xfId="30659"/>
    <cellStyle name="Обычный 3 2 33 2" xfId="30660"/>
    <cellStyle name="Обычный 3 2 34" xfId="30661"/>
    <cellStyle name="Обычный 3 2 34 2" xfId="30662"/>
    <cellStyle name="Обычный 3 2 35" xfId="30663"/>
    <cellStyle name="Обычный 3 2 35 2" xfId="30664"/>
    <cellStyle name="Обычный 3 2 36" xfId="30665"/>
    <cellStyle name="Обычный 3 2 36 2" xfId="30666"/>
    <cellStyle name="Обычный 3 2 37" xfId="30667"/>
    <cellStyle name="Обычный 3 2 38" xfId="30668"/>
    <cellStyle name="Обычный 3 2 39" xfId="30669"/>
    <cellStyle name="Обычный 3 2 4" xfId="30670"/>
    <cellStyle name="Обычный 3 2 4 2" xfId="30671"/>
    <cellStyle name="Обычный 3 2 40" xfId="30672"/>
    <cellStyle name="Обычный 3 2 5" xfId="30673"/>
    <cellStyle name="Обычный 3 2 5 2" xfId="30674"/>
    <cellStyle name="Обычный 3 2 6" xfId="30675"/>
    <cellStyle name="Обычный 3 2 6 2" xfId="30676"/>
    <cellStyle name="Обычный 3 2 7" xfId="30677"/>
    <cellStyle name="Обычный 3 2 7 2" xfId="30678"/>
    <cellStyle name="Обычный 3 2 8" xfId="30679"/>
    <cellStyle name="Обычный 3 2 8 2" xfId="30680"/>
    <cellStyle name="Обычный 3 2 9" xfId="30681"/>
    <cellStyle name="Обычный 3 2 9 2" xfId="30682"/>
    <cellStyle name="Обычный 3 2_Лист1" xfId="30683"/>
    <cellStyle name="Обычный 3 20" xfId="30684"/>
    <cellStyle name="Обычный 3 20 2" xfId="30685"/>
    <cellStyle name="Обычный 3 20 3" xfId="30686"/>
    <cellStyle name="Обычный 3 21" xfId="30687"/>
    <cellStyle name="Обычный 3 21 2" xfId="30688"/>
    <cellStyle name="Обычный 3 22" xfId="30689"/>
    <cellStyle name="Обычный 3 22 2" xfId="30690"/>
    <cellStyle name="Обычный 3 23" xfId="30691"/>
    <cellStyle name="Обычный 3 24" xfId="30692"/>
    <cellStyle name="Обычный 3 25" xfId="30693"/>
    <cellStyle name="Обычный 3 26" xfId="30694"/>
    <cellStyle name="Обычный 3 27" xfId="30695"/>
    <cellStyle name="Обычный 3 28" xfId="30696"/>
    <cellStyle name="Обычный 3 29" xfId="30697"/>
    <cellStyle name="Обычный 3 3" xfId="30698"/>
    <cellStyle name="Обычный 3 3 10" xfId="30699"/>
    <cellStyle name="Обычный 3 3 10 2" xfId="30700"/>
    <cellStyle name="Обычный 3 3 11" xfId="30701"/>
    <cellStyle name="Обычный 3 3 11 2" xfId="30702"/>
    <cellStyle name="Обычный 3 3 12" xfId="30703"/>
    <cellStyle name="Обычный 3 3 12 2" xfId="30704"/>
    <cellStyle name="Обычный 3 3 13" xfId="30705"/>
    <cellStyle name="Обычный 3 3 13 2" xfId="30706"/>
    <cellStyle name="Обычный 3 3 14" xfId="30707"/>
    <cellStyle name="Обычный 3 3 14 2" xfId="30708"/>
    <cellStyle name="Обычный 3 3 15" xfId="30709"/>
    <cellStyle name="Обычный 3 3 15 2" xfId="30710"/>
    <cellStyle name="Обычный 3 3 16" xfId="30711"/>
    <cellStyle name="Обычный 3 3 16 2" xfId="30712"/>
    <cellStyle name="Обычный 3 3 17" xfId="30713"/>
    <cellStyle name="Обычный 3 3 17 2" xfId="30714"/>
    <cellStyle name="Обычный 3 3 18" xfId="30715"/>
    <cellStyle name="Обычный 3 3 18 2" xfId="30716"/>
    <cellStyle name="Обычный 3 3 19" xfId="30717"/>
    <cellStyle name="Обычный 3 3 19 2" xfId="30718"/>
    <cellStyle name="Обычный 3 3 2" xfId="30719"/>
    <cellStyle name="Обычный 3 3 2 10" xfId="30720"/>
    <cellStyle name="Обычный 3 3 2 10 2" xfId="30721"/>
    <cellStyle name="Обычный 3 3 2 11" xfId="30722"/>
    <cellStyle name="Обычный 3 3 2 11 2" xfId="30723"/>
    <cellStyle name="Обычный 3 3 2 12" xfId="30724"/>
    <cellStyle name="Обычный 3 3 2 12 2" xfId="30725"/>
    <cellStyle name="Обычный 3 3 2 13" xfId="30726"/>
    <cellStyle name="Обычный 3 3 2 13 2" xfId="30727"/>
    <cellStyle name="Обычный 3 3 2 14" xfId="30728"/>
    <cellStyle name="Обычный 3 3 2 14 2" xfId="30729"/>
    <cellStyle name="Обычный 3 3 2 15" xfId="30730"/>
    <cellStyle name="Обычный 3 3 2 15 2" xfId="30731"/>
    <cellStyle name="Обычный 3 3 2 16" xfId="30732"/>
    <cellStyle name="Обычный 3 3 2 16 2" xfId="30733"/>
    <cellStyle name="Обычный 3 3 2 17" xfId="30734"/>
    <cellStyle name="Обычный 3 3 2 17 2" xfId="30735"/>
    <cellStyle name="Обычный 3 3 2 18" xfId="30736"/>
    <cellStyle name="Обычный 3 3 2 18 2" xfId="30737"/>
    <cellStyle name="Обычный 3 3 2 19" xfId="30738"/>
    <cellStyle name="Обычный 3 3 2 19 2" xfId="30739"/>
    <cellStyle name="Обычный 3 3 2 2" xfId="30740"/>
    <cellStyle name="Обычный 3 3 2 2 2" xfId="30741"/>
    <cellStyle name="Обычный 3 3 2 20" xfId="30742"/>
    <cellStyle name="Обычный 3 3 2 20 2" xfId="30743"/>
    <cellStyle name="Обычный 3 3 2 21" xfId="30744"/>
    <cellStyle name="Обычный 3 3 2 21 2" xfId="30745"/>
    <cellStyle name="Обычный 3 3 2 22" xfId="30746"/>
    <cellStyle name="Обычный 3 3 2 22 2" xfId="30747"/>
    <cellStyle name="Обычный 3 3 2 23" xfId="30748"/>
    <cellStyle name="Обычный 3 3 2 23 2" xfId="30749"/>
    <cellStyle name="Обычный 3 3 2 24" xfId="30750"/>
    <cellStyle name="Обычный 3 3 2 25" xfId="30751"/>
    <cellStyle name="Обычный 3 3 2 26" xfId="30752"/>
    <cellStyle name="Обычный 3 3 2 3" xfId="30753"/>
    <cellStyle name="Обычный 3 3 2 3 2" xfId="30754"/>
    <cellStyle name="Обычный 3 3 2 4" xfId="30755"/>
    <cellStyle name="Обычный 3 3 2 4 2" xfId="30756"/>
    <cellStyle name="Обычный 3 3 2 5" xfId="30757"/>
    <cellStyle name="Обычный 3 3 2 5 2" xfId="30758"/>
    <cellStyle name="Обычный 3 3 2 6" xfId="30759"/>
    <cellStyle name="Обычный 3 3 2 6 2" xfId="30760"/>
    <cellStyle name="Обычный 3 3 2 7" xfId="30761"/>
    <cellStyle name="Обычный 3 3 2 7 2" xfId="30762"/>
    <cellStyle name="Обычный 3 3 2 8" xfId="30763"/>
    <cellStyle name="Обычный 3 3 2 8 2" xfId="30764"/>
    <cellStyle name="Обычный 3 3 2 9" xfId="30765"/>
    <cellStyle name="Обычный 3 3 2 9 2" xfId="30766"/>
    <cellStyle name="Обычный 3 3 20" xfId="30767"/>
    <cellStyle name="Обычный 3 3 20 2" xfId="30768"/>
    <cellStyle name="Обычный 3 3 21" xfId="30769"/>
    <cellStyle name="Обычный 3 3 21 2" xfId="30770"/>
    <cellStyle name="Обычный 3 3 22" xfId="30771"/>
    <cellStyle name="Обычный 3 3 22 2" xfId="30772"/>
    <cellStyle name="Обычный 3 3 23" xfId="30773"/>
    <cellStyle name="Обычный 3 3 23 2" xfId="30774"/>
    <cellStyle name="Обычный 3 3 24" xfId="30775"/>
    <cellStyle name="Обычный 3 3 24 2" xfId="30776"/>
    <cellStyle name="Обычный 3 3 25" xfId="30777"/>
    <cellStyle name="Обычный 3 3 25 2" xfId="30778"/>
    <cellStyle name="Обычный 3 3 26" xfId="30779"/>
    <cellStyle name="Обычный 3 3 26 2" xfId="30780"/>
    <cellStyle name="Обычный 3 3 27" xfId="30781"/>
    <cellStyle name="Обычный 3 3 27 2" xfId="30782"/>
    <cellStyle name="Обычный 3 3 28" xfId="30783"/>
    <cellStyle name="Обычный 3 3 28 2" xfId="30784"/>
    <cellStyle name="Обычный 3 3 29" xfId="30785"/>
    <cellStyle name="Обычный 3 3 29 2" xfId="30786"/>
    <cellStyle name="Обычный 3 3 3" xfId="30787"/>
    <cellStyle name="Обычный 3 3 3 2" xfId="30788"/>
    <cellStyle name="Обычный 3 3 30" xfId="30789"/>
    <cellStyle name="Обычный 3 3 30 2" xfId="30790"/>
    <cellStyle name="Обычный 3 3 31" xfId="30791"/>
    <cellStyle name="Обычный 3 3 31 2" xfId="30792"/>
    <cellStyle name="Обычный 3 3 32" xfId="30793"/>
    <cellStyle name="Обычный 3 3 32 2" xfId="30794"/>
    <cellStyle name="Обычный 3 3 33" xfId="30795"/>
    <cellStyle name="Обычный 3 3 33 2" xfId="30796"/>
    <cellStyle name="Обычный 3 3 34" xfId="30797"/>
    <cellStyle name="Обычный 3 3 34 2" xfId="30798"/>
    <cellStyle name="Обычный 3 3 35" xfId="30799"/>
    <cellStyle name="Обычный 3 3 35 2" xfId="30800"/>
    <cellStyle name="Обычный 3 3 36" xfId="30801"/>
    <cellStyle name="Обычный 3 3 37" xfId="30802"/>
    <cellStyle name="Обычный 3 3 38" xfId="30803"/>
    <cellStyle name="Обычный 3 3 39" xfId="30804"/>
    <cellStyle name="Обычный 3 3 4" xfId="30805"/>
    <cellStyle name="Обычный 3 3 4 2" xfId="30806"/>
    <cellStyle name="Обычный 3 3 40" xfId="30807"/>
    <cellStyle name="Обычный 3 3 5" xfId="30808"/>
    <cellStyle name="Обычный 3 3 5 2" xfId="30809"/>
    <cellStyle name="Обычный 3 3 6" xfId="30810"/>
    <cellStyle name="Обычный 3 3 6 2" xfId="30811"/>
    <cellStyle name="Обычный 3 3 7" xfId="30812"/>
    <cellStyle name="Обычный 3 3 7 2" xfId="30813"/>
    <cellStyle name="Обычный 3 3 8" xfId="30814"/>
    <cellStyle name="Обычный 3 3 8 2" xfId="30815"/>
    <cellStyle name="Обычный 3 3 9" xfId="30816"/>
    <cellStyle name="Обычный 3 3 9 2" xfId="30817"/>
    <cellStyle name="Обычный 3 30" xfId="30818"/>
    <cellStyle name="Обычный 3 31" xfId="30819"/>
    <cellStyle name="Обычный 3 32" xfId="30820"/>
    <cellStyle name="Обычный 3 33" xfId="30821"/>
    <cellStyle name="Обычный 3 34" xfId="30822"/>
    <cellStyle name="Обычный 3 35" xfId="30823"/>
    <cellStyle name="Обычный 3 36" xfId="30824"/>
    <cellStyle name="Обычный 3 37" xfId="30825"/>
    <cellStyle name="Обычный 3 38" xfId="30826"/>
    <cellStyle name="Обычный 3 39" xfId="30827"/>
    <cellStyle name="Обычный 3 4" xfId="30828"/>
    <cellStyle name="Обычный 3 4 10" xfId="30829"/>
    <cellStyle name="Обычный 3 4 10 2" xfId="30830"/>
    <cellStyle name="Обычный 3 4 11" xfId="30831"/>
    <cellStyle name="Обычный 3 4 11 2" xfId="30832"/>
    <cellStyle name="Обычный 3 4 12" xfId="30833"/>
    <cellStyle name="Обычный 3 4 12 2" xfId="30834"/>
    <cellStyle name="Обычный 3 4 13" xfId="30835"/>
    <cellStyle name="Обычный 3 4 13 2" xfId="30836"/>
    <cellStyle name="Обычный 3 4 14" xfId="30837"/>
    <cellStyle name="Обычный 3 4 14 2" xfId="30838"/>
    <cellStyle name="Обычный 3 4 15" xfId="30839"/>
    <cellStyle name="Обычный 3 4 15 2" xfId="30840"/>
    <cellStyle name="Обычный 3 4 16" xfId="30841"/>
    <cellStyle name="Обычный 3 4 16 2" xfId="30842"/>
    <cellStyle name="Обычный 3 4 17" xfId="30843"/>
    <cellStyle name="Обычный 3 4 17 2" xfId="30844"/>
    <cellStyle name="Обычный 3 4 18" xfId="30845"/>
    <cellStyle name="Обычный 3 4 18 2" xfId="30846"/>
    <cellStyle name="Обычный 3 4 19" xfId="30847"/>
    <cellStyle name="Обычный 3 4 19 2" xfId="30848"/>
    <cellStyle name="Обычный 3 4 2" xfId="30849"/>
    <cellStyle name="Обычный 3 4 2 2" xfId="30850"/>
    <cellStyle name="Обычный 3 4 2 2 2" xfId="30851"/>
    <cellStyle name="Обычный 3 4 2 3" xfId="30852"/>
    <cellStyle name="Обычный 3 4 2 4" xfId="30853"/>
    <cellStyle name="Обычный 3 4 20" xfId="30854"/>
    <cellStyle name="Обычный 3 4 20 2" xfId="30855"/>
    <cellStyle name="Обычный 3 4 21" xfId="30856"/>
    <cellStyle name="Обычный 3 4 21 2" xfId="30857"/>
    <cellStyle name="Обычный 3 4 22" xfId="30858"/>
    <cellStyle name="Обычный 3 4 22 2" xfId="30859"/>
    <cellStyle name="Обычный 3 4 23" xfId="30860"/>
    <cellStyle name="Обычный 3 4 23 2" xfId="30861"/>
    <cellStyle name="Обычный 3 4 24" xfId="30862"/>
    <cellStyle name="Обычный 3 4 24 2" xfId="30863"/>
    <cellStyle name="Обычный 3 4 25" xfId="30864"/>
    <cellStyle name="Обычный 3 4 25 2" xfId="30865"/>
    <cellStyle name="Обычный 3 4 26" xfId="30866"/>
    <cellStyle name="Обычный 3 4 26 2" xfId="30867"/>
    <cellStyle name="Обычный 3 4 27" xfId="30868"/>
    <cellStyle name="Обычный 3 4 27 2" xfId="30869"/>
    <cellStyle name="Обычный 3 4 28" xfId="30870"/>
    <cellStyle name="Обычный 3 4 28 2" xfId="30871"/>
    <cellStyle name="Обычный 3 4 29" xfId="30872"/>
    <cellStyle name="Обычный 3 4 29 2" xfId="30873"/>
    <cellStyle name="Обычный 3 4 3" xfId="30874"/>
    <cellStyle name="Обычный 3 4 3 2" xfId="30875"/>
    <cellStyle name="Обычный 3 4 30" xfId="30876"/>
    <cellStyle name="Обычный 3 4 30 2" xfId="30877"/>
    <cellStyle name="Обычный 3 4 31" xfId="30878"/>
    <cellStyle name="Обычный 3 4 31 2" xfId="30879"/>
    <cellStyle name="Обычный 3 4 32" xfId="30880"/>
    <cellStyle name="Обычный 3 4 32 2" xfId="30881"/>
    <cellStyle name="Обычный 3 4 33" xfId="30882"/>
    <cellStyle name="Обычный 3 4 33 2" xfId="30883"/>
    <cellStyle name="Обычный 3 4 34" xfId="30884"/>
    <cellStyle name="Обычный 3 4 34 2" xfId="30885"/>
    <cellStyle name="Обычный 3 4 35" xfId="30886"/>
    <cellStyle name="Обычный 3 4 35 2" xfId="30887"/>
    <cellStyle name="Обычный 3 4 36" xfId="30888"/>
    <cellStyle name="Обычный 3 4 37" xfId="30889"/>
    <cellStyle name="Обычный 3 4 38" xfId="30890"/>
    <cellStyle name="Обычный 3 4 39" xfId="30891"/>
    <cellStyle name="Обычный 3 4 4" xfId="30892"/>
    <cellStyle name="Обычный 3 4 4 2" xfId="30893"/>
    <cellStyle name="Обычный 3 4 5" xfId="30894"/>
    <cellStyle name="Обычный 3 4 5 2" xfId="30895"/>
    <cellStyle name="Обычный 3 4 6" xfId="30896"/>
    <cellStyle name="Обычный 3 4 6 2" xfId="30897"/>
    <cellStyle name="Обычный 3 4 7" xfId="30898"/>
    <cellStyle name="Обычный 3 4 7 2" xfId="30899"/>
    <cellStyle name="Обычный 3 4 8" xfId="30900"/>
    <cellStyle name="Обычный 3 4 8 2" xfId="30901"/>
    <cellStyle name="Обычный 3 4 9" xfId="30902"/>
    <cellStyle name="Обычный 3 4 9 2" xfId="30903"/>
    <cellStyle name="Обычный 3 40" xfId="30904"/>
    <cellStyle name="Обычный 3 41" xfId="30905"/>
    <cellStyle name="Обычный 3 42" xfId="30906"/>
    <cellStyle name="Обычный 3 43" xfId="30907"/>
    <cellStyle name="Обычный 3 44" xfId="30908"/>
    <cellStyle name="Обычный 3 45" xfId="30909"/>
    <cellStyle name="Обычный 3 46" xfId="30910"/>
    <cellStyle name="Обычный 3 47" xfId="30911"/>
    <cellStyle name="Обычный 3 48" xfId="30912"/>
    <cellStyle name="Обычный 3 49" xfId="30913"/>
    <cellStyle name="Обычный 3 5" xfId="30914"/>
    <cellStyle name="Обычный 3 5 10" xfId="30915"/>
    <cellStyle name="Обычный 3 5 10 2" xfId="30916"/>
    <cellStyle name="Обычный 3 5 11" xfId="30917"/>
    <cellStyle name="Обычный 3 5 11 2" xfId="30918"/>
    <cellStyle name="Обычный 3 5 12" xfId="30919"/>
    <cellStyle name="Обычный 3 5 12 2" xfId="30920"/>
    <cellStyle name="Обычный 3 5 13" xfId="30921"/>
    <cellStyle name="Обычный 3 5 13 2" xfId="30922"/>
    <cellStyle name="Обычный 3 5 14" xfId="30923"/>
    <cellStyle name="Обычный 3 5 14 2" xfId="30924"/>
    <cellStyle name="Обычный 3 5 15" xfId="30925"/>
    <cellStyle name="Обычный 3 5 15 2" xfId="30926"/>
    <cellStyle name="Обычный 3 5 16" xfId="30927"/>
    <cellStyle name="Обычный 3 5 16 2" xfId="30928"/>
    <cellStyle name="Обычный 3 5 17" xfId="30929"/>
    <cellStyle name="Обычный 3 5 17 2" xfId="30930"/>
    <cellStyle name="Обычный 3 5 18" xfId="30931"/>
    <cellStyle name="Обычный 3 5 18 2" xfId="30932"/>
    <cellStyle name="Обычный 3 5 19" xfId="30933"/>
    <cellStyle name="Обычный 3 5 19 2" xfId="30934"/>
    <cellStyle name="Обычный 3 5 2" xfId="30935"/>
    <cellStyle name="Обычный 3 5 2 2" xfId="30936"/>
    <cellStyle name="Обычный 3 5 20" xfId="30937"/>
    <cellStyle name="Обычный 3 5 20 2" xfId="30938"/>
    <cellStyle name="Обычный 3 5 21" xfId="30939"/>
    <cellStyle name="Обычный 3 5 21 2" xfId="30940"/>
    <cellStyle name="Обычный 3 5 22" xfId="30941"/>
    <cellStyle name="Обычный 3 5 22 2" xfId="30942"/>
    <cellStyle name="Обычный 3 5 23" xfId="30943"/>
    <cellStyle name="Обычный 3 5 23 2" xfId="30944"/>
    <cellStyle name="Обычный 3 5 24" xfId="30945"/>
    <cellStyle name="Обычный 3 5 24 2" xfId="30946"/>
    <cellStyle name="Обычный 3 5 25" xfId="30947"/>
    <cellStyle name="Обычный 3 5 25 2" xfId="30948"/>
    <cellStyle name="Обычный 3 5 26" xfId="30949"/>
    <cellStyle name="Обычный 3 5 27" xfId="30950"/>
    <cellStyle name="Обычный 3 5 3" xfId="30951"/>
    <cellStyle name="Обычный 3 5 3 2" xfId="30952"/>
    <cellStyle name="Обычный 3 5 4" xfId="30953"/>
    <cellStyle name="Обычный 3 5 4 2" xfId="30954"/>
    <cellStyle name="Обычный 3 5 5" xfId="30955"/>
    <cellStyle name="Обычный 3 5 5 2" xfId="30956"/>
    <cellStyle name="Обычный 3 5 6" xfId="30957"/>
    <cellStyle name="Обычный 3 5 6 2" xfId="30958"/>
    <cellStyle name="Обычный 3 5 7" xfId="30959"/>
    <cellStyle name="Обычный 3 5 7 2" xfId="30960"/>
    <cellStyle name="Обычный 3 5 8" xfId="30961"/>
    <cellStyle name="Обычный 3 5 8 2" xfId="30962"/>
    <cellStyle name="Обычный 3 5 9" xfId="30963"/>
    <cellStyle name="Обычный 3 5 9 2" xfId="30964"/>
    <cellStyle name="Обычный 3 50" xfId="30965"/>
    <cellStyle name="Обычный 3 51" xfId="30966"/>
    <cellStyle name="Обычный 3 6" xfId="30967"/>
    <cellStyle name="Обычный 3 6 10" xfId="30968"/>
    <cellStyle name="Обычный 3 6 10 2" xfId="30969"/>
    <cellStyle name="Обычный 3 6 11" xfId="30970"/>
    <cellStyle name="Обычный 3 6 11 2" xfId="30971"/>
    <cellStyle name="Обычный 3 6 12" xfId="30972"/>
    <cellStyle name="Обычный 3 6 12 2" xfId="30973"/>
    <cellStyle name="Обычный 3 6 13" xfId="30974"/>
    <cellStyle name="Обычный 3 6 13 2" xfId="30975"/>
    <cellStyle name="Обычный 3 6 14" xfId="30976"/>
    <cellStyle name="Обычный 3 6 14 2" xfId="30977"/>
    <cellStyle name="Обычный 3 6 15" xfId="30978"/>
    <cellStyle name="Обычный 3 6 15 2" xfId="30979"/>
    <cellStyle name="Обычный 3 6 16" xfId="30980"/>
    <cellStyle name="Обычный 3 6 16 2" xfId="30981"/>
    <cellStyle name="Обычный 3 6 17" xfId="30982"/>
    <cellStyle name="Обычный 3 6 17 2" xfId="30983"/>
    <cellStyle name="Обычный 3 6 18" xfId="30984"/>
    <cellStyle name="Обычный 3 6 18 2" xfId="30985"/>
    <cellStyle name="Обычный 3 6 19" xfId="30986"/>
    <cellStyle name="Обычный 3 6 19 2" xfId="30987"/>
    <cellStyle name="Обычный 3 6 2" xfId="30988"/>
    <cellStyle name="Обычный 3 6 2 2" xfId="30989"/>
    <cellStyle name="Обычный 3 6 20" xfId="30990"/>
    <cellStyle name="Обычный 3 6 20 2" xfId="30991"/>
    <cellStyle name="Обычный 3 6 21" xfId="30992"/>
    <cellStyle name="Обычный 3 6 21 2" xfId="30993"/>
    <cellStyle name="Обычный 3 6 22" xfId="30994"/>
    <cellStyle name="Обычный 3 6 22 2" xfId="30995"/>
    <cellStyle name="Обычный 3 6 23" xfId="30996"/>
    <cellStyle name="Обычный 3 6 23 2" xfId="30997"/>
    <cellStyle name="Обычный 3 6 24" xfId="30998"/>
    <cellStyle name="Обычный 3 6 24 2" xfId="30999"/>
    <cellStyle name="Обычный 3 6 25" xfId="31000"/>
    <cellStyle name="Обычный 3 6 26" xfId="31001"/>
    <cellStyle name="Обычный 3 6 3" xfId="31002"/>
    <cellStyle name="Обычный 3 6 3 2" xfId="31003"/>
    <cellStyle name="Обычный 3 6 4" xfId="31004"/>
    <cellStyle name="Обычный 3 6 4 2" xfId="31005"/>
    <cellStyle name="Обычный 3 6 5" xfId="31006"/>
    <cellStyle name="Обычный 3 6 5 2" xfId="31007"/>
    <cellStyle name="Обычный 3 6 6" xfId="31008"/>
    <cellStyle name="Обычный 3 6 6 2" xfId="31009"/>
    <cellStyle name="Обычный 3 6 7" xfId="31010"/>
    <cellStyle name="Обычный 3 6 7 2" xfId="31011"/>
    <cellStyle name="Обычный 3 6 8" xfId="31012"/>
    <cellStyle name="Обычный 3 6 8 2" xfId="31013"/>
    <cellStyle name="Обычный 3 6 9" xfId="31014"/>
    <cellStyle name="Обычный 3 6 9 2" xfId="31015"/>
    <cellStyle name="Обычный 3 7" xfId="31016"/>
    <cellStyle name="Обычный 3 7 10" xfId="31017"/>
    <cellStyle name="Обычный 3 7 10 2" xfId="31018"/>
    <cellStyle name="Обычный 3 7 11" xfId="31019"/>
    <cellStyle name="Обычный 3 7 11 2" xfId="31020"/>
    <cellStyle name="Обычный 3 7 12" xfId="31021"/>
    <cellStyle name="Обычный 3 7 12 2" xfId="31022"/>
    <cellStyle name="Обычный 3 7 13" xfId="31023"/>
    <cellStyle name="Обычный 3 7 13 2" xfId="31024"/>
    <cellStyle name="Обычный 3 7 14" xfId="31025"/>
    <cellStyle name="Обычный 3 7 14 2" xfId="31026"/>
    <cellStyle name="Обычный 3 7 15" xfId="31027"/>
    <cellStyle name="Обычный 3 7 15 2" xfId="31028"/>
    <cellStyle name="Обычный 3 7 16" xfId="31029"/>
    <cellStyle name="Обычный 3 7 16 2" xfId="31030"/>
    <cellStyle name="Обычный 3 7 17" xfId="31031"/>
    <cellStyle name="Обычный 3 7 17 2" xfId="31032"/>
    <cellStyle name="Обычный 3 7 18" xfId="31033"/>
    <cellStyle name="Обычный 3 7 18 2" xfId="31034"/>
    <cellStyle name="Обычный 3 7 19" xfId="31035"/>
    <cellStyle name="Обычный 3 7 19 2" xfId="31036"/>
    <cellStyle name="Обычный 3 7 2" xfId="31037"/>
    <cellStyle name="Обычный 3 7 2 2" xfId="31038"/>
    <cellStyle name="Обычный 3 7 20" xfId="31039"/>
    <cellStyle name="Обычный 3 7 20 2" xfId="31040"/>
    <cellStyle name="Обычный 3 7 21" xfId="31041"/>
    <cellStyle name="Обычный 3 7 21 2" xfId="31042"/>
    <cellStyle name="Обычный 3 7 22" xfId="31043"/>
    <cellStyle name="Обычный 3 7 22 2" xfId="31044"/>
    <cellStyle name="Обычный 3 7 23" xfId="31045"/>
    <cellStyle name="Обычный 3 7 23 2" xfId="31046"/>
    <cellStyle name="Обычный 3 7 24" xfId="31047"/>
    <cellStyle name="Обычный 3 7 24 2" xfId="31048"/>
    <cellStyle name="Обычный 3 7 25" xfId="31049"/>
    <cellStyle name="Обычный 3 7 26" xfId="31050"/>
    <cellStyle name="Обычный 3 7 3" xfId="31051"/>
    <cellStyle name="Обычный 3 7 3 2" xfId="31052"/>
    <cellStyle name="Обычный 3 7 4" xfId="31053"/>
    <cellStyle name="Обычный 3 7 4 2" xfId="31054"/>
    <cellStyle name="Обычный 3 7 5" xfId="31055"/>
    <cellStyle name="Обычный 3 7 5 2" xfId="31056"/>
    <cellStyle name="Обычный 3 7 6" xfId="31057"/>
    <cellStyle name="Обычный 3 7 6 2" xfId="31058"/>
    <cellStyle name="Обычный 3 7 7" xfId="31059"/>
    <cellStyle name="Обычный 3 7 7 2" xfId="31060"/>
    <cellStyle name="Обычный 3 7 8" xfId="31061"/>
    <cellStyle name="Обычный 3 7 8 2" xfId="31062"/>
    <cellStyle name="Обычный 3 7 9" xfId="31063"/>
    <cellStyle name="Обычный 3 7 9 2" xfId="31064"/>
    <cellStyle name="Обычный 3 8" xfId="31065"/>
    <cellStyle name="Обычный 3 8 10" xfId="31066"/>
    <cellStyle name="Обычный 3 8 10 2" xfId="31067"/>
    <cellStyle name="Обычный 3 8 11" xfId="31068"/>
    <cellStyle name="Обычный 3 8 11 2" xfId="31069"/>
    <cellStyle name="Обычный 3 8 12" xfId="31070"/>
    <cellStyle name="Обычный 3 8 12 2" xfId="31071"/>
    <cellStyle name="Обычный 3 8 13" xfId="31072"/>
    <cellStyle name="Обычный 3 8 13 2" xfId="31073"/>
    <cellStyle name="Обычный 3 8 14" xfId="31074"/>
    <cellStyle name="Обычный 3 8 14 2" xfId="31075"/>
    <cellStyle name="Обычный 3 8 15" xfId="31076"/>
    <cellStyle name="Обычный 3 8 15 2" xfId="31077"/>
    <cellStyle name="Обычный 3 8 16" xfId="31078"/>
    <cellStyle name="Обычный 3 8 16 2" xfId="31079"/>
    <cellStyle name="Обычный 3 8 17" xfId="31080"/>
    <cellStyle name="Обычный 3 8 17 2" xfId="31081"/>
    <cellStyle name="Обычный 3 8 18" xfId="31082"/>
    <cellStyle name="Обычный 3 8 18 2" xfId="31083"/>
    <cellStyle name="Обычный 3 8 19" xfId="31084"/>
    <cellStyle name="Обычный 3 8 19 2" xfId="31085"/>
    <cellStyle name="Обычный 3 8 2" xfId="31086"/>
    <cellStyle name="Обычный 3 8 2 2" xfId="31087"/>
    <cellStyle name="Обычный 3 8 20" xfId="31088"/>
    <cellStyle name="Обычный 3 8 20 2" xfId="31089"/>
    <cellStyle name="Обычный 3 8 21" xfId="31090"/>
    <cellStyle name="Обычный 3 8 21 2" xfId="31091"/>
    <cellStyle name="Обычный 3 8 22" xfId="31092"/>
    <cellStyle name="Обычный 3 8 22 2" xfId="31093"/>
    <cellStyle name="Обычный 3 8 23" xfId="31094"/>
    <cellStyle name="Обычный 3 8 23 2" xfId="31095"/>
    <cellStyle name="Обычный 3 8 24" xfId="31096"/>
    <cellStyle name="Обычный 3 8 24 2" xfId="31097"/>
    <cellStyle name="Обычный 3 8 25" xfId="31098"/>
    <cellStyle name="Обычный 3 8 26" xfId="31099"/>
    <cellStyle name="Обычный 3 8 3" xfId="31100"/>
    <cellStyle name="Обычный 3 8 3 2" xfId="31101"/>
    <cellStyle name="Обычный 3 8 4" xfId="31102"/>
    <cellStyle name="Обычный 3 8 4 2" xfId="31103"/>
    <cellStyle name="Обычный 3 8 5" xfId="31104"/>
    <cellStyle name="Обычный 3 8 5 2" xfId="31105"/>
    <cellStyle name="Обычный 3 8 6" xfId="31106"/>
    <cellStyle name="Обычный 3 8 6 2" xfId="31107"/>
    <cellStyle name="Обычный 3 8 7" xfId="31108"/>
    <cellStyle name="Обычный 3 8 7 2" xfId="31109"/>
    <cellStyle name="Обычный 3 8 8" xfId="31110"/>
    <cellStyle name="Обычный 3 8 8 2" xfId="31111"/>
    <cellStyle name="Обычный 3 8 9" xfId="31112"/>
    <cellStyle name="Обычный 3 8 9 2" xfId="31113"/>
    <cellStyle name="Обычный 3 9" xfId="31114"/>
    <cellStyle name="Обычный 3 9 10" xfId="31115"/>
    <cellStyle name="Обычный 3 9 10 2" xfId="31116"/>
    <cellStyle name="Обычный 3 9 11" xfId="31117"/>
    <cellStyle name="Обычный 3 9 11 2" xfId="31118"/>
    <cellStyle name="Обычный 3 9 12" xfId="31119"/>
    <cellStyle name="Обычный 3 9 12 2" xfId="31120"/>
    <cellStyle name="Обычный 3 9 13" xfId="31121"/>
    <cellStyle name="Обычный 3 9 13 2" xfId="31122"/>
    <cellStyle name="Обычный 3 9 14" xfId="31123"/>
    <cellStyle name="Обычный 3 9 14 2" xfId="31124"/>
    <cellStyle name="Обычный 3 9 15" xfId="31125"/>
    <cellStyle name="Обычный 3 9 15 2" xfId="31126"/>
    <cellStyle name="Обычный 3 9 16" xfId="31127"/>
    <cellStyle name="Обычный 3 9 16 2" xfId="31128"/>
    <cellStyle name="Обычный 3 9 17" xfId="31129"/>
    <cellStyle name="Обычный 3 9 17 2" xfId="31130"/>
    <cellStyle name="Обычный 3 9 18" xfId="31131"/>
    <cellStyle name="Обычный 3 9 18 2" xfId="31132"/>
    <cellStyle name="Обычный 3 9 19" xfId="31133"/>
    <cellStyle name="Обычный 3 9 19 2" xfId="31134"/>
    <cellStyle name="Обычный 3 9 2" xfId="31135"/>
    <cellStyle name="Обычный 3 9 2 2" xfId="31136"/>
    <cellStyle name="Обычный 3 9 20" xfId="31137"/>
    <cellStyle name="Обычный 3 9 20 2" xfId="31138"/>
    <cellStyle name="Обычный 3 9 21" xfId="31139"/>
    <cellStyle name="Обычный 3 9 21 2" xfId="31140"/>
    <cellStyle name="Обычный 3 9 22" xfId="31141"/>
    <cellStyle name="Обычный 3 9 22 2" xfId="31142"/>
    <cellStyle name="Обычный 3 9 23" xfId="31143"/>
    <cellStyle name="Обычный 3 9 23 2" xfId="31144"/>
    <cellStyle name="Обычный 3 9 24" xfId="31145"/>
    <cellStyle name="Обычный 3 9 24 2" xfId="31146"/>
    <cellStyle name="Обычный 3 9 25" xfId="31147"/>
    <cellStyle name="Обычный 3 9 26" xfId="31148"/>
    <cellStyle name="Обычный 3 9 3" xfId="31149"/>
    <cellStyle name="Обычный 3 9 3 2" xfId="31150"/>
    <cellStyle name="Обычный 3 9 4" xfId="31151"/>
    <cellStyle name="Обычный 3 9 4 2" xfId="31152"/>
    <cellStyle name="Обычный 3 9 5" xfId="31153"/>
    <cellStyle name="Обычный 3 9 5 2" xfId="31154"/>
    <cellStyle name="Обычный 3 9 6" xfId="31155"/>
    <cellStyle name="Обычный 3 9 6 2" xfId="31156"/>
    <cellStyle name="Обычный 3 9 7" xfId="31157"/>
    <cellStyle name="Обычный 3 9 7 2" xfId="31158"/>
    <cellStyle name="Обычный 3 9 8" xfId="31159"/>
    <cellStyle name="Обычный 3 9 8 2" xfId="31160"/>
    <cellStyle name="Обычный 3 9 9" xfId="31161"/>
    <cellStyle name="Обычный 3 9 9 2" xfId="31162"/>
    <cellStyle name="Обычный 3_Лист1" xfId="31163"/>
    <cellStyle name="Обычный 30" xfId="31164"/>
    <cellStyle name="Обычный 30 10" xfId="31165"/>
    <cellStyle name="Обычный 30 10 2" xfId="31166"/>
    <cellStyle name="Обычный 30 11" xfId="31167"/>
    <cellStyle name="Обычный 30 11 2" xfId="31168"/>
    <cellStyle name="Обычный 30 12" xfId="31169"/>
    <cellStyle name="Обычный 30 12 2" xfId="31170"/>
    <cellStyle name="Обычный 30 13" xfId="31171"/>
    <cellStyle name="Обычный 30 13 2" xfId="31172"/>
    <cellStyle name="Обычный 30 14" xfId="31173"/>
    <cellStyle name="Обычный 30 14 2" xfId="31174"/>
    <cellStyle name="Обычный 30 15" xfId="31175"/>
    <cellStyle name="Обычный 30 15 2" xfId="31176"/>
    <cellStyle name="Обычный 30 16" xfId="31177"/>
    <cellStyle name="Обычный 30 16 2" xfId="31178"/>
    <cellStyle name="Обычный 30 17" xfId="31179"/>
    <cellStyle name="Обычный 30 17 2" xfId="31180"/>
    <cellStyle name="Обычный 30 18" xfId="31181"/>
    <cellStyle name="Обычный 30 18 2" xfId="31182"/>
    <cellStyle name="Обычный 30 19" xfId="31183"/>
    <cellStyle name="Обычный 30 19 2" xfId="31184"/>
    <cellStyle name="Обычный 30 19 2 2" xfId="31185"/>
    <cellStyle name="Обычный 30 19 2 2 2" xfId="31186"/>
    <cellStyle name="Обычный 30 19 2 3" xfId="31187"/>
    <cellStyle name="Обычный 30 19 3" xfId="31188"/>
    <cellStyle name="Обычный 30 19 3 2" xfId="31189"/>
    <cellStyle name="Обычный 30 19 4" xfId="31190"/>
    <cellStyle name="Обычный 30 2" xfId="31191"/>
    <cellStyle name="Обычный 30 2 2" xfId="31192"/>
    <cellStyle name="Обычный 30 20" xfId="31193"/>
    <cellStyle name="Обычный 30 20 2" xfId="31194"/>
    <cellStyle name="Обычный 30 20 2 2" xfId="31195"/>
    <cellStyle name="Обычный 30 20 2 2 2" xfId="31196"/>
    <cellStyle name="Обычный 30 20 2 3" xfId="31197"/>
    <cellStyle name="Обычный 30 20 3" xfId="31198"/>
    <cellStyle name="Обычный 30 20 3 2" xfId="31199"/>
    <cellStyle name="Обычный 30 20 4" xfId="31200"/>
    <cellStyle name="Обычный 30 21" xfId="31201"/>
    <cellStyle name="Обычный 30 21 2" xfId="31202"/>
    <cellStyle name="Обычный 30 21 2 2" xfId="31203"/>
    <cellStyle name="Обычный 30 21 2 2 2" xfId="31204"/>
    <cellStyle name="Обычный 30 21 2 3" xfId="31205"/>
    <cellStyle name="Обычный 30 21 3" xfId="31206"/>
    <cellStyle name="Обычный 30 21 3 2" xfId="31207"/>
    <cellStyle name="Обычный 30 21 4" xfId="31208"/>
    <cellStyle name="Обычный 30 22" xfId="31209"/>
    <cellStyle name="Обычный 30 22 2" xfId="31210"/>
    <cellStyle name="Обычный 30 23" xfId="31211"/>
    <cellStyle name="Обычный 30 23 2" xfId="31212"/>
    <cellStyle name="Обычный 30 24" xfId="31213"/>
    <cellStyle name="Обычный 30 24 2" xfId="31214"/>
    <cellStyle name="Обычный 30 25" xfId="31215"/>
    <cellStyle name="Обычный 30 25 2" xfId="31216"/>
    <cellStyle name="Обычный 30 26" xfId="31217"/>
    <cellStyle name="Обычный 30 26 2" xfId="31218"/>
    <cellStyle name="Обычный 30 27" xfId="31219"/>
    <cellStyle name="Обычный 30 27 2" xfId="31220"/>
    <cellStyle name="Обычный 30 27 2 2" xfId="31221"/>
    <cellStyle name="Обычный 30 27 3" xfId="31222"/>
    <cellStyle name="Обычный 30 28" xfId="31223"/>
    <cellStyle name="Обычный 30 28 2" xfId="31224"/>
    <cellStyle name="Обычный 30 29" xfId="31225"/>
    <cellStyle name="Обычный 30 29 2" xfId="31226"/>
    <cellStyle name="Обычный 30 3" xfId="31227"/>
    <cellStyle name="Обычный 30 3 2" xfId="31228"/>
    <cellStyle name="Обычный 30 30" xfId="31229"/>
    <cellStyle name="Обычный 30 30 2" xfId="31230"/>
    <cellStyle name="Обычный 30 31" xfId="31231"/>
    <cellStyle name="Обычный 30 4" xfId="31232"/>
    <cellStyle name="Обычный 30 4 2" xfId="31233"/>
    <cellStyle name="Обычный 30 5" xfId="31234"/>
    <cellStyle name="Обычный 30 5 2" xfId="31235"/>
    <cellStyle name="Обычный 30 6" xfId="31236"/>
    <cellStyle name="Обычный 30 6 2" xfId="31237"/>
    <cellStyle name="Обычный 30 7" xfId="31238"/>
    <cellStyle name="Обычный 30 7 2" xfId="31239"/>
    <cellStyle name="Обычный 30 8" xfId="31240"/>
    <cellStyle name="Обычный 30 8 2" xfId="31241"/>
    <cellStyle name="Обычный 30 9" xfId="31242"/>
    <cellStyle name="Обычный 30 9 2" xfId="31243"/>
    <cellStyle name="Обычный 31" xfId="31244"/>
    <cellStyle name="Обычный 31 10" xfId="31245"/>
    <cellStyle name="Обычный 31 10 2" xfId="31246"/>
    <cellStyle name="Обычный 31 11" xfId="31247"/>
    <cellStyle name="Обычный 31 11 2" xfId="31248"/>
    <cellStyle name="Обычный 31 12" xfId="31249"/>
    <cellStyle name="Обычный 31 12 2" xfId="31250"/>
    <cellStyle name="Обычный 31 13" xfId="31251"/>
    <cellStyle name="Обычный 31 13 2" xfId="31252"/>
    <cellStyle name="Обычный 31 14" xfId="31253"/>
    <cellStyle name="Обычный 31 14 2" xfId="31254"/>
    <cellStyle name="Обычный 31 15" xfId="31255"/>
    <cellStyle name="Обычный 31 15 2" xfId="31256"/>
    <cellStyle name="Обычный 31 16" xfId="31257"/>
    <cellStyle name="Обычный 31 16 2" xfId="31258"/>
    <cellStyle name="Обычный 31 17" xfId="31259"/>
    <cellStyle name="Обычный 31 17 2" xfId="31260"/>
    <cellStyle name="Обычный 31 18" xfId="31261"/>
    <cellStyle name="Обычный 31 18 2" xfId="31262"/>
    <cellStyle name="Обычный 31 19" xfId="31263"/>
    <cellStyle name="Обычный 31 19 2" xfId="31264"/>
    <cellStyle name="Обычный 31 19 2 2" xfId="31265"/>
    <cellStyle name="Обычный 31 19 2 2 2" xfId="31266"/>
    <cellStyle name="Обычный 31 19 2 3" xfId="31267"/>
    <cellStyle name="Обычный 31 19 3" xfId="31268"/>
    <cellStyle name="Обычный 31 19 3 2" xfId="31269"/>
    <cellStyle name="Обычный 31 19 4" xfId="31270"/>
    <cellStyle name="Обычный 31 2" xfId="31271"/>
    <cellStyle name="Обычный 31 2 2" xfId="31272"/>
    <cellStyle name="Обычный 31 20" xfId="31273"/>
    <cellStyle name="Обычный 31 20 2" xfId="31274"/>
    <cellStyle name="Обычный 31 20 2 2" xfId="31275"/>
    <cellStyle name="Обычный 31 20 2 2 2" xfId="31276"/>
    <cellStyle name="Обычный 31 20 2 3" xfId="31277"/>
    <cellStyle name="Обычный 31 20 3" xfId="31278"/>
    <cellStyle name="Обычный 31 20 3 2" xfId="31279"/>
    <cellStyle name="Обычный 31 20 4" xfId="31280"/>
    <cellStyle name="Обычный 31 21" xfId="31281"/>
    <cellStyle name="Обычный 31 21 2" xfId="31282"/>
    <cellStyle name="Обычный 31 21 2 2" xfId="31283"/>
    <cellStyle name="Обычный 31 21 2 2 2" xfId="31284"/>
    <cellStyle name="Обычный 31 21 2 3" xfId="31285"/>
    <cellStyle name="Обычный 31 21 3" xfId="31286"/>
    <cellStyle name="Обычный 31 21 3 2" xfId="31287"/>
    <cellStyle name="Обычный 31 21 4" xfId="31288"/>
    <cellStyle name="Обычный 31 22" xfId="31289"/>
    <cellStyle name="Обычный 31 22 2" xfId="31290"/>
    <cellStyle name="Обычный 31 23" xfId="31291"/>
    <cellStyle name="Обычный 31 23 2" xfId="31292"/>
    <cellStyle name="Обычный 31 24" xfId="31293"/>
    <cellStyle name="Обычный 31 24 2" xfId="31294"/>
    <cellStyle name="Обычный 31 25" xfId="31295"/>
    <cellStyle name="Обычный 31 25 2" xfId="31296"/>
    <cellStyle name="Обычный 31 26" xfId="31297"/>
    <cellStyle name="Обычный 31 26 2" xfId="31298"/>
    <cellStyle name="Обычный 31 27" xfId="31299"/>
    <cellStyle name="Обычный 31 27 2" xfId="31300"/>
    <cellStyle name="Обычный 31 27 2 2" xfId="31301"/>
    <cellStyle name="Обычный 31 27 3" xfId="31302"/>
    <cellStyle name="Обычный 31 28" xfId="31303"/>
    <cellStyle name="Обычный 31 28 2" xfId="31304"/>
    <cellStyle name="Обычный 31 29" xfId="31305"/>
    <cellStyle name="Обычный 31 29 2" xfId="31306"/>
    <cellStyle name="Обычный 31 3" xfId="31307"/>
    <cellStyle name="Обычный 31 3 2" xfId="31308"/>
    <cellStyle name="Обычный 31 30" xfId="31309"/>
    <cellStyle name="Обычный 31 4" xfId="31310"/>
    <cellStyle name="Обычный 31 4 2" xfId="31311"/>
    <cellStyle name="Обычный 31 5" xfId="31312"/>
    <cellStyle name="Обычный 31 5 2" xfId="31313"/>
    <cellStyle name="Обычный 31 6" xfId="31314"/>
    <cellStyle name="Обычный 31 6 2" xfId="31315"/>
    <cellStyle name="Обычный 31 7" xfId="31316"/>
    <cellStyle name="Обычный 31 7 2" xfId="31317"/>
    <cellStyle name="Обычный 31 8" xfId="31318"/>
    <cellStyle name="Обычный 31 8 2" xfId="31319"/>
    <cellStyle name="Обычный 31 9" xfId="31320"/>
    <cellStyle name="Обычный 31 9 2" xfId="31321"/>
    <cellStyle name="Обычный 32" xfId="31322"/>
    <cellStyle name="Обычный 32 10" xfId="31323"/>
    <cellStyle name="Обычный 32 10 2" xfId="31324"/>
    <cellStyle name="Обычный 32 11" xfId="31325"/>
    <cellStyle name="Обычный 32 11 2" xfId="31326"/>
    <cellStyle name="Обычный 32 12" xfId="31327"/>
    <cellStyle name="Обычный 32 12 2" xfId="31328"/>
    <cellStyle name="Обычный 32 13" xfId="31329"/>
    <cellStyle name="Обычный 32 13 2" xfId="31330"/>
    <cellStyle name="Обычный 32 14" xfId="31331"/>
    <cellStyle name="Обычный 32 14 2" xfId="31332"/>
    <cellStyle name="Обычный 32 15" xfId="31333"/>
    <cellStyle name="Обычный 32 15 2" xfId="31334"/>
    <cellStyle name="Обычный 32 16" xfId="31335"/>
    <cellStyle name="Обычный 32 16 2" xfId="31336"/>
    <cellStyle name="Обычный 32 17" xfId="31337"/>
    <cellStyle name="Обычный 32 17 2" xfId="31338"/>
    <cellStyle name="Обычный 32 18" xfId="31339"/>
    <cellStyle name="Обычный 32 18 2" xfId="31340"/>
    <cellStyle name="Обычный 32 19" xfId="31341"/>
    <cellStyle name="Обычный 32 19 2" xfId="31342"/>
    <cellStyle name="Обычный 32 19 2 2" xfId="31343"/>
    <cellStyle name="Обычный 32 19 2 2 2" xfId="31344"/>
    <cellStyle name="Обычный 32 19 2 3" xfId="31345"/>
    <cellStyle name="Обычный 32 19 3" xfId="31346"/>
    <cellStyle name="Обычный 32 19 3 2" xfId="31347"/>
    <cellStyle name="Обычный 32 19 4" xfId="31348"/>
    <cellStyle name="Обычный 32 2" xfId="31349"/>
    <cellStyle name="Обычный 32 2 2" xfId="31350"/>
    <cellStyle name="Обычный 32 20" xfId="31351"/>
    <cellStyle name="Обычный 32 20 2" xfId="31352"/>
    <cellStyle name="Обычный 32 20 2 2" xfId="31353"/>
    <cellStyle name="Обычный 32 20 2 2 2" xfId="31354"/>
    <cellStyle name="Обычный 32 20 2 3" xfId="31355"/>
    <cellStyle name="Обычный 32 20 3" xfId="31356"/>
    <cellStyle name="Обычный 32 20 3 2" xfId="31357"/>
    <cellStyle name="Обычный 32 20 4" xfId="31358"/>
    <cellStyle name="Обычный 32 21" xfId="31359"/>
    <cellStyle name="Обычный 32 21 2" xfId="31360"/>
    <cellStyle name="Обычный 32 21 2 2" xfId="31361"/>
    <cellStyle name="Обычный 32 21 2 2 2" xfId="31362"/>
    <cellStyle name="Обычный 32 21 2 3" xfId="31363"/>
    <cellStyle name="Обычный 32 21 3" xfId="31364"/>
    <cellStyle name="Обычный 32 21 3 2" xfId="31365"/>
    <cellStyle name="Обычный 32 21 4" xfId="31366"/>
    <cellStyle name="Обычный 32 22" xfId="31367"/>
    <cellStyle name="Обычный 32 22 2" xfId="31368"/>
    <cellStyle name="Обычный 32 23" xfId="31369"/>
    <cellStyle name="Обычный 32 23 2" xfId="31370"/>
    <cellStyle name="Обычный 32 24" xfId="31371"/>
    <cellStyle name="Обычный 32 24 2" xfId="31372"/>
    <cellStyle name="Обычный 32 25" xfId="31373"/>
    <cellStyle name="Обычный 32 25 2" xfId="31374"/>
    <cellStyle name="Обычный 32 26" xfId="31375"/>
    <cellStyle name="Обычный 32 26 2" xfId="31376"/>
    <cellStyle name="Обычный 32 27" xfId="31377"/>
    <cellStyle name="Обычный 32 27 2" xfId="31378"/>
    <cellStyle name="Обычный 32 27 2 2" xfId="31379"/>
    <cellStyle name="Обычный 32 27 3" xfId="31380"/>
    <cellStyle name="Обычный 32 28" xfId="31381"/>
    <cellStyle name="Обычный 32 28 2" xfId="31382"/>
    <cellStyle name="Обычный 32 29" xfId="31383"/>
    <cellStyle name="Обычный 32 29 2" xfId="31384"/>
    <cellStyle name="Обычный 32 3" xfId="31385"/>
    <cellStyle name="Обычный 32 3 2" xfId="31386"/>
    <cellStyle name="Обычный 32 30" xfId="31387"/>
    <cellStyle name="Обычный 32 4" xfId="31388"/>
    <cellStyle name="Обычный 32 4 2" xfId="31389"/>
    <cellStyle name="Обычный 32 5" xfId="31390"/>
    <cellStyle name="Обычный 32 5 2" xfId="31391"/>
    <cellStyle name="Обычный 32 6" xfId="31392"/>
    <cellStyle name="Обычный 32 6 2" xfId="31393"/>
    <cellStyle name="Обычный 32 7" xfId="31394"/>
    <cellStyle name="Обычный 32 7 2" xfId="31395"/>
    <cellStyle name="Обычный 32 8" xfId="31396"/>
    <cellStyle name="Обычный 32 8 2" xfId="31397"/>
    <cellStyle name="Обычный 32 9" xfId="31398"/>
    <cellStyle name="Обычный 32 9 2" xfId="31399"/>
    <cellStyle name="Обычный 33" xfId="31400"/>
    <cellStyle name="Обычный 33 10" xfId="31401"/>
    <cellStyle name="Обычный 33 10 2" xfId="31402"/>
    <cellStyle name="Обычный 33 11" xfId="31403"/>
    <cellStyle name="Обычный 33 11 2" xfId="31404"/>
    <cellStyle name="Обычный 33 12" xfId="31405"/>
    <cellStyle name="Обычный 33 12 2" xfId="31406"/>
    <cellStyle name="Обычный 33 13" xfId="31407"/>
    <cellStyle name="Обычный 33 13 2" xfId="31408"/>
    <cellStyle name="Обычный 33 14" xfId="31409"/>
    <cellStyle name="Обычный 33 14 2" xfId="31410"/>
    <cellStyle name="Обычный 33 15" xfId="31411"/>
    <cellStyle name="Обычный 33 15 2" xfId="31412"/>
    <cellStyle name="Обычный 33 16" xfId="31413"/>
    <cellStyle name="Обычный 33 16 2" xfId="31414"/>
    <cellStyle name="Обычный 33 17" xfId="31415"/>
    <cellStyle name="Обычный 33 17 2" xfId="31416"/>
    <cellStyle name="Обычный 33 18" xfId="31417"/>
    <cellStyle name="Обычный 33 18 2" xfId="31418"/>
    <cellStyle name="Обычный 33 19" xfId="31419"/>
    <cellStyle name="Обычный 33 19 2" xfId="31420"/>
    <cellStyle name="Обычный 33 19 2 2" xfId="31421"/>
    <cellStyle name="Обычный 33 19 2 2 2" xfId="31422"/>
    <cellStyle name="Обычный 33 19 2 3" xfId="31423"/>
    <cellStyle name="Обычный 33 19 3" xfId="31424"/>
    <cellStyle name="Обычный 33 19 3 2" xfId="31425"/>
    <cellStyle name="Обычный 33 19 4" xfId="31426"/>
    <cellStyle name="Обычный 33 2" xfId="31427"/>
    <cellStyle name="Обычный 33 2 2" xfId="31428"/>
    <cellStyle name="Обычный 33 20" xfId="31429"/>
    <cellStyle name="Обычный 33 20 2" xfId="31430"/>
    <cellStyle name="Обычный 33 20 2 2" xfId="31431"/>
    <cellStyle name="Обычный 33 20 2 2 2" xfId="31432"/>
    <cellStyle name="Обычный 33 20 2 3" xfId="31433"/>
    <cellStyle name="Обычный 33 20 3" xfId="31434"/>
    <cellStyle name="Обычный 33 20 3 2" xfId="31435"/>
    <cellStyle name="Обычный 33 20 4" xfId="31436"/>
    <cellStyle name="Обычный 33 21" xfId="31437"/>
    <cellStyle name="Обычный 33 21 2" xfId="31438"/>
    <cellStyle name="Обычный 33 21 2 2" xfId="31439"/>
    <cellStyle name="Обычный 33 21 2 2 2" xfId="31440"/>
    <cellStyle name="Обычный 33 21 2 3" xfId="31441"/>
    <cellStyle name="Обычный 33 21 3" xfId="31442"/>
    <cellStyle name="Обычный 33 21 3 2" xfId="31443"/>
    <cellStyle name="Обычный 33 21 4" xfId="31444"/>
    <cellStyle name="Обычный 33 22" xfId="31445"/>
    <cellStyle name="Обычный 33 22 2" xfId="31446"/>
    <cellStyle name="Обычный 33 23" xfId="31447"/>
    <cellStyle name="Обычный 33 23 2" xfId="31448"/>
    <cellStyle name="Обычный 33 24" xfId="31449"/>
    <cellStyle name="Обычный 33 24 2" xfId="31450"/>
    <cellStyle name="Обычный 33 25" xfId="31451"/>
    <cellStyle name="Обычный 33 25 2" xfId="31452"/>
    <cellStyle name="Обычный 33 26" xfId="31453"/>
    <cellStyle name="Обычный 33 26 2" xfId="31454"/>
    <cellStyle name="Обычный 33 27" xfId="31455"/>
    <cellStyle name="Обычный 33 27 2" xfId="31456"/>
    <cellStyle name="Обычный 33 27 2 2" xfId="31457"/>
    <cellStyle name="Обычный 33 27 3" xfId="31458"/>
    <cellStyle name="Обычный 33 28" xfId="31459"/>
    <cellStyle name="Обычный 33 28 2" xfId="31460"/>
    <cellStyle name="Обычный 33 29" xfId="31461"/>
    <cellStyle name="Обычный 33 29 2" xfId="31462"/>
    <cellStyle name="Обычный 33 3" xfId="31463"/>
    <cellStyle name="Обычный 33 3 2" xfId="31464"/>
    <cellStyle name="Обычный 33 30" xfId="31465"/>
    <cellStyle name="Обычный 33 4" xfId="31466"/>
    <cellStyle name="Обычный 33 4 2" xfId="31467"/>
    <cellStyle name="Обычный 33 5" xfId="31468"/>
    <cellStyle name="Обычный 33 5 2" xfId="31469"/>
    <cellStyle name="Обычный 33 6" xfId="31470"/>
    <cellStyle name="Обычный 33 6 2" xfId="31471"/>
    <cellStyle name="Обычный 33 7" xfId="31472"/>
    <cellStyle name="Обычный 33 7 2" xfId="31473"/>
    <cellStyle name="Обычный 33 8" xfId="31474"/>
    <cellStyle name="Обычный 33 8 2" xfId="31475"/>
    <cellStyle name="Обычный 33 9" xfId="31476"/>
    <cellStyle name="Обычный 33 9 2" xfId="31477"/>
    <cellStyle name="Обычный 34" xfId="31478"/>
    <cellStyle name="Обычный 34 10" xfId="31479"/>
    <cellStyle name="Обычный 34 10 2" xfId="31480"/>
    <cellStyle name="Обычный 34 11" xfId="31481"/>
    <cellStyle name="Обычный 34 11 2" xfId="31482"/>
    <cellStyle name="Обычный 34 12" xfId="31483"/>
    <cellStyle name="Обычный 34 12 2" xfId="31484"/>
    <cellStyle name="Обычный 34 13" xfId="31485"/>
    <cellStyle name="Обычный 34 13 2" xfId="31486"/>
    <cellStyle name="Обычный 34 14" xfId="31487"/>
    <cellStyle name="Обычный 34 14 2" xfId="31488"/>
    <cellStyle name="Обычный 34 15" xfId="31489"/>
    <cellStyle name="Обычный 34 15 2" xfId="31490"/>
    <cellStyle name="Обычный 34 16" xfId="31491"/>
    <cellStyle name="Обычный 34 16 2" xfId="31492"/>
    <cellStyle name="Обычный 34 17" xfId="31493"/>
    <cellStyle name="Обычный 34 17 2" xfId="31494"/>
    <cellStyle name="Обычный 34 18" xfId="31495"/>
    <cellStyle name="Обычный 34 18 2" xfId="31496"/>
    <cellStyle name="Обычный 34 19" xfId="31497"/>
    <cellStyle name="Обычный 34 19 2" xfId="31498"/>
    <cellStyle name="Обычный 34 19 2 2" xfId="31499"/>
    <cellStyle name="Обычный 34 19 2 2 2" xfId="31500"/>
    <cellStyle name="Обычный 34 19 2 3" xfId="31501"/>
    <cellStyle name="Обычный 34 19 3" xfId="31502"/>
    <cellStyle name="Обычный 34 19 3 2" xfId="31503"/>
    <cellStyle name="Обычный 34 19 4" xfId="31504"/>
    <cellStyle name="Обычный 34 2" xfId="31505"/>
    <cellStyle name="Обычный 34 2 2" xfId="31506"/>
    <cellStyle name="Обычный 34 20" xfId="31507"/>
    <cellStyle name="Обычный 34 20 2" xfId="31508"/>
    <cellStyle name="Обычный 34 20 2 2" xfId="31509"/>
    <cellStyle name="Обычный 34 20 2 2 2" xfId="31510"/>
    <cellStyle name="Обычный 34 20 2 3" xfId="31511"/>
    <cellStyle name="Обычный 34 20 3" xfId="31512"/>
    <cellStyle name="Обычный 34 20 3 2" xfId="31513"/>
    <cellStyle name="Обычный 34 20 4" xfId="31514"/>
    <cellStyle name="Обычный 34 21" xfId="31515"/>
    <cellStyle name="Обычный 34 21 2" xfId="31516"/>
    <cellStyle name="Обычный 34 21 2 2" xfId="31517"/>
    <cellStyle name="Обычный 34 21 2 2 2" xfId="31518"/>
    <cellStyle name="Обычный 34 21 2 3" xfId="31519"/>
    <cellStyle name="Обычный 34 21 3" xfId="31520"/>
    <cellStyle name="Обычный 34 21 3 2" xfId="31521"/>
    <cellStyle name="Обычный 34 21 4" xfId="31522"/>
    <cellStyle name="Обычный 34 22" xfId="31523"/>
    <cellStyle name="Обычный 34 22 2" xfId="31524"/>
    <cellStyle name="Обычный 34 23" xfId="31525"/>
    <cellStyle name="Обычный 34 23 2" xfId="31526"/>
    <cellStyle name="Обычный 34 24" xfId="31527"/>
    <cellStyle name="Обычный 34 24 2" xfId="31528"/>
    <cellStyle name="Обычный 34 25" xfId="31529"/>
    <cellStyle name="Обычный 34 25 2" xfId="31530"/>
    <cellStyle name="Обычный 34 26" xfId="31531"/>
    <cellStyle name="Обычный 34 26 2" xfId="31532"/>
    <cellStyle name="Обычный 34 27" xfId="31533"/>
    <cellStyle name="Обычный 34 27 2" xfId="31534"/>
    <cellStyle name="Обычный 34 27 2 2" xfId="31535"/>
    <cellStyle name="Обычный 34 27 3" xfId="31536"/>
    <cellStyle name="Обычный 34 28" xfId="31537"/>
    <cellStyle name="Обычный 34 28 2" xfId="31538"/>
    <cellStyle name="Обычный 34 29" xfId="31539"/>
    <cellStyle name="Обычный 34 29 2" xfId="31540"/>
    <cellStyle name="Обычный 34 3" xfId="31541"/>
    <cellStyle name="Обычный 34 3 2" xfId="31542"/>
    <cellStyle name="Обычный 34 30" xfId="31543"/>
    <cellStyle name="Обычный 34 4" xfId="31544"/>
    <cellStyle name="Обычный 34 4 2" xfId="31545"/>
    <cellStyle name="Обычный 34 5" xfId="31546"/>
    <cellStyle name="Обычный 34 5 2" xfId="31547"/>
    <cellStyle name="Обычный 34 6" xfId="31548"/>
    <cellStyle name="Обычный 34 6 2" xfId="31549"/>
    <cellStyle name="Обычный 34 7" xfId="31550"/>
    <cellStyle name="Обычный 34 7 2" xfId="31551"/>
    <cellStyle name="Обычный 34 8" xfId="31552"/>
    <cellStyle name="Обычный 34 8 2" xfId="31553"/>
    <cellStyle name="Обычный 34 9" xfId="31554"/>
    <cellStyle name="Обычный 34 9 2" xfId="31555"/>
    <cellStyle name="Обычный 35" xfId="31556"/>
    <cellStyle name="Обычный 35 2" xfId="31557"/>
    <cellStyle name="Обычный 35 2 2" xfId="31558"/>
    <cellStyle name="Обычный 35 2 2 2" xfId="31559"/>
    <cellStyle name="Обычный 35 2 2 2 2" xfId="31560"/>
    <cellStyle name="Обычный 35 2 2 3" xfId="31561"/>
    <cellStyle name="Обычный 35 2 3" xfId="31562"/>
    <cellStyle name="Обычный 35 2 3 2" xfId="31563"/>
    <cellStyle name="Обычный 35 2 4" xfId="31564"/>
    <cellStyle name="Обычный 35 3" xfId="31565"/>
    <cellStyle name="Обычный 35 3 2" xfId="31566"/>
    <cellStyle name="Обычный 35 3 2 2" xfId="31567"/>
    <cellStyle name="Обычный 35 3 2 2 2" xfId="31568"/>
    <cellStyle name="Обычный 35 3 2 3" xfId="31569"/>
    <cellStyle name="Обычный 35 3 3" xfId="31570"/>
    <cellStyle name="Обычный 35 3 3 2" xfId="31571"/>
    <cellStyle name="Обычный 35 3 4" xfId="31572"/>
    <cellStyle name="Обычный 35 4" xfId="31573"/>
    <cellStyle name="Обычный 35 4 2" xfId="31574"/>
    <cellStyle name="Обычный 35 4 2 2" xfId="31575"/>
    <cellStyle name="Обычный 35 4 2 2 2" xfId="31576"/>
    <cellStyle name="Обычный 35 4 2 3" xfId="31577"/>
    <cellStyle name="Обычный 35 4 3" xfId="31578"/>
    <cellStyle name="Обычный 35 4 3 2" xfId="31579"/>
    <cellStyle name="Обычный 35 4 4" xfId="31580"/>
    <cellStyle name="Обычный 35 5" xfId="31581"/>
    <cellStyle name="Обычный 35 5 2" xfId="31582"/>
    <cellStyle name="Обычный 35 5 2 2" xfId="31583"/>
    <cellStyle name="Обычный 35 5 3" xfId="31584"/>
    <cellStyle name="Обычный 35 6" xfId="31585"/>
    <cellStyle name="Обычный 35 6 2" xfId="31586"/>
    <cellStyle name="Обычный 35 7" xfId="31587"/>
    <cellStyle name="Обычный 35 7 2" xfId="31588"/>
    <cellStyle name="Обычный 35 8" xfId="31589"/>
    <cellStyle name="Обычный 36" xfId="31590"/>
    <cellStyle name="Обычный 36 2" xfId="31591"/>
    <cellStyle name="Обычный 36 2 2" xfId="31592"/>
    <cellStyle name="Обычный 36 2 2 2" xfId="31593"/>
    <cellStyle name="Обычный 36 2 2 2 2" xfId="31594"/>
    <cellStyle name="Обычный 36 2 2 3" xfId="31595"/>
    <cellStyle name="Обычный 36 2 3" xfId="31596"/>
    <cellStyle name="Обычный 36 2 3 2" xfId="31597"/>
    <cellStyle name="Обычный 36 2 4" xfId="31598"/>
    <cellStyle name="Обычный 36 3" xfId="31599"/>
    <cellStyle name="Обычный 36 3 2" xfId="31600"/>
    <cellStyle name="Обычный 36 3 2 2" xfId="31601"/>
    <cellStyle name="Обычный 36 3 2 2 2" xfId="31602"/>
    <cellStyle name="Обычный 36 3 2 3" xfId="31603"/>
    <cellStyle name="Обычный 36 3 3" xfId="31604"/>
    <cellStyle name="Обычный 36 3 3 2" xfId="31605"/>
    <cellStyle name="Обычный 36 3 4" xfId="31606"/>
    <cellStyle name="Обычный 36 4" xfId="31607"/>
    <cellStyle name="Обычный 36 4 2" xfId="31608"/>
    <cellStyle name="Обычный 36 4 2 2" xfId="31609"/>
    <cellStyle name="Обычный 36 4 2 2 2" xfId="31610"/>
    <cellStyle name="Обычный 36 4 2 3" xfId="31611"/>
    <cellStyle name="Обычный 36 4 3" xfId="31612"/>
    <cellStyle name="Обычный 36 4 3 2" xfId="31613"/>
    <cellStyle name="Обычный 36 4 4" xfId="31614"/>
    <cellStyle name="Обычный 36 5" xfId="31615"/>
    <cellStyle name="Обычный 36 5 2" xfId="31616"/>
    <cellStyle name="Обычный 36 5 2 2" xfId="31617"/>
    <cellStyle name="Обычный 36 5 3" xfId="31618"/>
    <cellStyle name="Обычный 36 6" xfId="31619"/>
    <cellStyle name="Обычный 36 6 2" xfId="31620"/>
    <cellStyle name="Обычный 36 7" xfId="31621"/>
    <cellStyle name="Обычный 36 7 2" xfId="31622"/>
    <cellStyle name="Обычный 36 8" xfId="31623"/>
    <cellStyle name="Обычный 37" xfId="31624"/>
    <cellStyle name="Обычный 37 2" xfId="31625"/>
    <cellStyle name="Обычный 37 2 2" xfId="31626"/>
    <cellStyle name="Обычный 37 2 2 2" xfId="31627"/>
    <cellStyle name="Обычный 37 2 2 2 2" xfId="31628"/>
    <cellStyle name="Обычный 37 2 2 3" xfId="31629"/>
    <cellStyle name="Обычный 37 2 3" xfId="31630"/>
    <cellStyle name="Обычный 37 2 3 2" xfId="31631"/>
    <cellStyle name="Обычный 37 2 4" xfId="31632"/>
    <cellStyle name="Обычный 37 3" xfId="31633"/>
    <cellStyle name="Обычный 37 3 2" xfId="31634"/>
    <cellStyle name="Обычный 37 3 2 2" xfId="31635"/>
    <cellStyle name="Обычный 37 3 2 2 2" xfId="31636"/>
    <cellStyle name="Обычный 37 3 2 3" xfId="31637"/>
    <cellStyle name="Обычный 37 3 3" xfId="31638"/>
    <cellStyle name="Обычный 37 3 3 2" xfId="31639"/>
    <cellStyle name="Обычный 37 3 4" xfId="31640"/>
    <cellStyle name="Обычный 37 4" xfId="31641"/>
    <cellStyle name="Обычный 37 4 2" xfId="31642"/>
    <cellStyle name="Обычный 37 4 2 2" xfId="31643"/>
    <cellStyle name="Обычный 37 4 2 2 2" xfId="31644"/>
    <cellStyle name="Обычный 37 4 2 3" xfId="31645"/>
    <cellStyle name="Обычный 37 4 3" xfId="31646"/>
    <cellStyle name="Обычный 37 4 3 2" xfId="31647"/>
    <cellStyle name="Обычный 37 4 4" xfId="31648"/>
    <cellStyle name="Обычный 37 5" xfId="31649"/>
    <cellStyle name="Обычный 37 5 2" xfId="31650"/>
    <cellStyle name="Обычный 37 5 2 2" xfId="31651"/>
    <cellStyle name="Обычный 37 5 3" xfId="31652"/>
    <cellStyle name="Обычный 37 6" xfId="31653"/>
    <cellStyle name="Обычный 37 6 2" xfId="31654"/>
    <cellStyle name="Обычный 37 7" xfId="31655"/>
    <cellStyle name="Обычный 37 7 2" xfId="31656"/>
    <cellStyle name="Обычный 37 8" xfId="31657"/>
    <cellStyle name="Обычный 38" xfId="31658"/>
    <cellStyle name="Обычный 38 2" xfId="31659"/>
    <cellStyle name="Обычный 38 2 2" xfId="31660"/>
    <cellStyle name="Обычный 38 2 2 2" xfId="31661"/>
    <cellStyle name="Обычный 38 2 2 2 2" xfId="31662"/>
    <cellStyle name="Обычный 38 2 2 3" xfId="31663"/>
    <cellStyle name="Обычный 38 2 3" xfId="31664"/>
    <cellStyle name="Обычный 38 2 3 2" xfId="31665"/>
    <cellStyle name="Обычный 38 2 4" xfId="31666"/>
    <cellStyle name="Обычный 38 3" xfId="31667"/>
    <cellStyle name="Обычный 38 3 2" xfId="31668"/>
    <cellStyle name="Обычный 38 3 2 2" xfId="31669"/>
    <cellStyle name="Обычный 38 3 2 2 2" xfId="31670"/>
    <cellStyle name="Обычный 38 3 2 3" xfId="31671"/>
    <cellStyle name="Обычный 38 3 3" xfId="31672"/>
    <cellStyle name="Обычный 38 3 3 2" xfId="31673"/>
    <cellStyle name="Обычный 38 3 4" xfId="31674"/>
    <cellStyle name="Обычный 38 4" xfId="31675"/>
    <cellStyle name="Обычный 38 4 2" xfId="31676"/>
    <cellStyle name="Обычный 38 4 2 2" xfId="31677"/>
    <cellStyle name="Обычный 38 4 2 2 2" xfId="31678"/>
    <cellStyle name="Обычный 38 4 2 3" xfId="31679"/>
    <cellStyle name="Обычный 38 4 3" xfId="31680"/>
    <cellStyle name="Обычный 38 4 3 2" xfId="31681"/>
    <cellStyle name="Обычный 38 4 4" xfId="31682"/>
    <cellStyle name="Обычный 38 5" xfId="31683"/>
    <cellStyle name="Обычный 38 5 2" xfId="31684"/>
    <cellStyle name="Обычный 38 5 2 2" xfId="31685"/>
    <cellStyle name="Обычный 38 5 3" xfId="31686"/>
    <cellStyle name="Обычный 38 6" xfId="31687"/>
    <cellStyle name="Обычный 38 6 2" xfId="31688"/>
    <cellStyle name="Обычный 38 7" xfId="31689"/>
    <cellStyle name="Обычный 38 7 2" xfId="31690"/>
    <cellStyle name="Обычный 38 8" xfId="31691"/>
    <cellStyle name="Обычный 39" xfId="31692"/>
    <cellStyle name="Обычный 39 2" xfId="31693"/>
    <cellStyle name="Обычный 39 2 2" xfId="31694"/>
    <cellStyle name="Обычный 39 2 2 2" xfId="31695"/>
    <cellStyle name="Обычный 39 2 2 2 2" xfId="31696"/>
    <cellStyle name="Обычный 39 2 2 3" xfId="31697"/>
    <cellStyle name="Обычный 39 2 3" xfId="31698"/>
    <cellStyle name="Обычный 39 2 3 2" xfId="31699"/>
    <cellStyle name="Обычный 39 2 4" xfId="31700"/>
    <cellStyle name="Обычный 39 3" xfId="31701"/>
    <cellStyle name="Обычный 39 3 2" xfId="31702"/>
    <cellStyle name="Обычный 39 3 2 2" xfId="31703"/>
    <cellStyle name="Обычный 39 3 2 2 2" xfId="31704"/>
    <cellStyle name="Обычный 39 3 2 3" xfId="31705"/>
    <cellStyle name="Обычный 39 3 3" xfId="31706"/>
    <cellStyle name="Обычный 39 3 3 2" xfId="31707"/>
    <cellStyle name="Обычный 39 3 4" xfId="31708"/>
    <cellStyle name="Обычный 39 4" xfId="31709"/>
    <cellStyle name="Обычный 39 4 2" xfId="31710"/>
    <cellStyle name="Обычный 39 4 2 2" xfId="31711"/>
    <cellStyle name="Обычный 39 4 2 2 2" xfId="31712"/>
    <cellStyle name="Обычный 39 4 2 3" xfId="31713"/>
    <cellStyle name="Обычный 39 4 3" xfId="31714"/>
    <cellStyle name="Обычный 39 4 3 2" xfId="31715"/>
    <cellStyle name="Обычный 39 4 4" xfId="31716"/>
    <cellStyle name="Обычный 39 5" xfId="31717"/>
    <cellStyle name="Обычный 39 5 2" xfId="31718"/>
    <cellStyle name="Обычный 39 5 2 2" xfId="31719"/>
    <cellStyle name="Обычный 39 5 3" xfId="31720"/>
    <cellStyle name="Обычный 39 6" xfId="31721"/>
    <cellStyle name="Обычный 39 6 2" xfId="31722"/>
    <cellStyle name="Обычный 39 7" xfId="31723"/>
    <cellStyle name="Обычный 39 7 2" xfId="31724"/>
    <cellStyle name="Обычный 39 8" xfId="31725"/>
    <cellStyle name="Обычный 4" xfId="31726"/>
    <cellStyle name="Обычный 4 10" xfId="31727"/>
    <cellStyle name="Обычный 4 10 2" xfId="31728"/>
    <cellStyle name="Обычный 4 11" xfId="31729"/>
    <cellStyle name="Обычный 4 11 2" xfId="31730"/>
    <cellStyle name="Обычный 4 12" xfId="31731"/>
    <cellStyle name="Обычный 4 13" xfId="31732"/>
    <cellStyle name="Обычный 4 14" xfId="31733"/>
    <cellStyle name="Обычный 4 15" xfId="31734"/>
    <cellStyle name="Обычный 4 16" xfId="31735"/>
    <cellStyle name="Обычный 4 17" xfId="31736"/>
    <cellStyle name="Обычный 4 18" xfId="31737"/>
    <cellStyle name="Обычный 4 19" xfId="31738"/>
    <cellStyle name="Обычный 4 2" xfId="31739"/>
    <cellStyle name="Обычный 4 2 10" xfId="31740"/>
    <cellStyle name="Обычный 4 2 10 2" xfId="31741"/>
    <cellStyle name="Обычный 4 2 11" xfId="31742"/>
    <cellStyle name="Обычный 4 2 11 2" xfId="31743"/>
    <cellStyle name="Обычный 4 2 12" xfId="31744"/>
    <cellStyle name="Обычный 4 2 12 2" xfId="31745"/>
    <cellStyle name="Обычный 4 2 13" xfId="31746"/>
    <cellStyle name="Обычный 4 2 13 2" xfId="31747"/>
    <cellStyle name="Обычный 4 2 14" xfId="31748"/>
    <cellStyle name="Обычный 4 2 14 2" xfId="31749"/>
    <cellStyle name="Обычный 4 2 15" xfId="31750"/>
    <cellStyle name="Обычный 4 2 15 2" xfId="31751"/>
    <cellStyle name="Обычный 4 2 16" xfId="31752"/>
    <cellStyle name="Обычный 4 2 16 2" xfId="31753"/>
    <cellStyle name="Обычный 4 2 17" xfId="31754"/>
    <cellStyle name="Обычный 4 2 17 2" xfId="31755"/>
    <cellStyle name="Обычный 4 2 18" xfId="31756"/>
    <cellStyle name="Обычный 4 2 18 2" xfId="31757"/>
    <cellStyle name="Обычный 4 2 19" xfId="31758"/>
    <cellStyle name="Обычный 4 2 19 2" xfId="31759"/>
    <cellStyle name="Обычный 4 2 2" xfId="31760"/>
    <cellStyle name="Обычный 4 2 2 2" xfId="31761"/>
    <cellStyle name="Обычный 4 2 2 2 2" xfId="31762"/>
    <cellStyle name="Обычный 4 2 2 3" xfId="31763"/>
    <cellStyle name="Обычный 4 2 2 3 2" xfId="31764"/>
    <cellStyle name="Обычный 4 2 2 4" xfId="31765"/>
    <cellStyle name="Обычный 4 2 2 4 2" xfId="31766"/>
    <cellStyle name="Обычный 4 2 2 5" xfId="31767"/>
    <cellStyle name="Обычный 4 2 2 6" xfId="31768"/>
    <cellStyle name="Обычный 4 2 20" xfId="31769"/>
    <cellStyle name="Обычный 4 2 20 2" xfId="31770"/>
    <cellStyle name="Обычный 4 2 21" xfId="31771"/>
    <cellStyle name="Обычный 4 2 21 2" xfId="31772"/>
    <cellStyle name="Обычный 4 2 22" xfId="31773"/>
    <cellStyle name="Обычный 4 2 22 2" xfId="31774"/>
    <cellStyle name="Обычный 4 2 23" xfId="31775"/>
    <cellStyle name="Обычный 4 2 23 2" xfId="31776"/>
    <cellStyle name="Обычный 4 2 24" xfId="31777"/>
    <cellStyle name="Обычный 4 2 24 2" xfId="31778"/>
    <cellStyle name="Обычный 4 2 25" xfId="31779"/>
    <cellStyle name="Обычный 4 2 25 2" xfId="31780"/>
    <cellStyle name="Обычный 4 2 26" xfId="31781"/>
    <cellStyle name="Обычный 4 2 26 2" xfId="31782"/>
    <cellStyle name="Обычный 4 2 27" xfId="31783"/>
    <cellStyle name="Обычный 4 2 27 2" xfId="31784"/>
    <cellStyle name="Обычный 4 2 28" xfId="31785"/>
    <cellStyle name="Обычный 4 2 28 2" xfId="31786"/>
    <cellStyle name="Обычный 4 2 29" xfId="31787"/>
    <cellStyle name="Обычный 4 2 3" xfId="31788"/>
    <cellStyle name="Обычный 4 2 3 2" xfId="31789"/>
    <cellStyle name="Обычный 4 2 30" xfId="31790"/>
    <cellStyle name="Обычный 4 2 31" xfId="31791"/>
    <cellStyle name="Обычный 4 2 32" xfId="31792"/>
    <cellStyle name="Обычный 4 2 4" xfId="31793"/>
    <cellStyle name="Обычный 4 2 4 2" xfId="31794"/>
    <cellStyle name="Обычный 4 2 5" xfId="31795"/>
    <cellStyle name="Обычный 4 2 5 2" xfId="31796"/>
    <cellStyle name="Обычный 4 2 6" xfId="31797"/>
    <cellStyle name="Обычный 4 2 6 2" xfId="31798"/>
    <cellStyle name="Обычный 4 2 7" xfId="31799"/>
    <cellStyle name="Обычный 4 2 7 2" xfId="31800"/>
    <cellStyle name="Обычный 4 2 8" xfId="31801"/>
    <cellStyle name="Обычный 4 2 8 2" xfId="31802"/>
    <cellStyle name="Обычный 4 2 9" xfId="31803"/>
    <cellStyle name="Обычный 4 2 9 2" xfId="31804"/>
    <cellStyle name="Обычный 4 2_Корректировка ДПН 3 квартал (первая)(06 07 09)" xfId="31805"/>
    <cellStyle name="Обычный 4 20" xfId="31806"/>
    <cellStyle name="Обычный 4 21" xfId="31807"/>
    <cellStyle name="Обычный 4 3" xfId="31808"/>
    <cellStyle name="Обычный 4 3 10" xfId="31809"/>
    <cellStyle name="Обычный 4 3 10 2" xfId="31810"/>
    <cellStyle name="Обычный 4 3 11" xfId="31811"/>
    <cellStyle name="Обычный 4 3 11 2" xfId="31812"/>
    <cellStyle name="Обычный 4 3 12" xfId="31813"/>
    <cellStyle name="Обычный 4 3 12 2" xfId="31814"/>
    <cellStyle name="Обычный 4 3 13" xfId="31815"/>
    <cellStyle name="Обычный 4 3 13 2" xfId="31816"/>
    <cellStyle name="Обычный 4 3 14" xfId="31817"/>
    <cellStyle name="Обычный 4 3 14 2" xfId="31818"/>
    <cellStyle name="Обычный 4 3 15" xfId="31819"/>
    <cellStyle name="Обычный 4 3 15 2" xfId="31820"/>
    <cellStyle name="Обычный 4 3 16" xfId="31821"/>
    <cellStyle name="Обычный 4 3 16 2" xfId="31822"/>
    <cellStyle name="Обычный 4 3 17" xfId="31823"/>
    <cellStyle name="Обычный 4 3 17 2" xfId="31824"/>
    <cellStyle name="Обычный 4 3 18" xfId="31825"/>
    <cellStyle name="Обычный 4 3 18 2" xfId="31826"/>
    <cellStyle name="Обычный 4 3 19" xfId="31827"/>
    <cellStyle name="Обычный 4 3 19 2" xfId="31828"/>
    <cellStyle name="Обычный 4 3 2" xfId="31829"/>
    <cellStyle name="Обычный 4 3 2 2" xfId="31830"/>
    <cellStyle name="Обычный 4 3 20" xfId="31831"/>
    <cellStyle name="Обычный 4 3 20 2" xfId="31832"/>
    <cellStyle name="Обычный 4 3 21" xfId="31833"/>
    <cellStyle name="Обычный 4 3 21 2" xfId="31834"/>
    <cellStyle name="Обычный 4 3 22" xfId="31835"/>
    <cellStyle name="Обычный 4 3 22 2" xfId="31836"/>
    <cellStyle name="Обычный 4 3 23" xfId="31837"/>
    <cellStyle name="Обычный 4 3 23 2" xfId="31838"/>
    <cellStyle name="Обычный 4 3 24" xfId="31839"/>
    <cellStyle name="Обычный 4 3 24 2" xfId="31840"/>
    <cellStyle name="Обычный 4 3 25" xfId="31841"/>
    <cellStyle name="Обычный 4 3 25 2" xfId="31842"/>
    <cellStyle name="Обычный 4 3 26" xfId="31843"/>
    <cellStyle name="Обычный 4 3 26 2" xfId="31844"/>
    <cellStyle name="Обычный 4 3 27" xfId="31845"/>
    <cellStyle name="Обычный 4 3 28" xfId="31846"/>
    <cellStyle name="Обычный 4 3 29" xfId="31847"/>
    <cellStyle name="Обычный 4 3 3" xfId="31848"/>
    <cellStyle name="Обычный 4 3 3 2" xfId="31849"/>
    <cellStyle name="Обычный 4 3 4" xfId="31850"/>
    <cellStyle name="Обычный 4 3 4 2" xfId="31851"/>
    <cellStyle name="Обычный 4 3 5" xfId="31852"/>
    <cellStyle name="Обычный 4 3 5 2" xfId="31853"/>
    <cellStyle name="Обычный 4 3 6" xfId="31854"/>
    <cellStyle name="Обычный 4 3 6 2" xfId="31855"/>
    <cellStyle name="Обычный 4 3 7" xfId="31856"/>
    <cellStyle name="Обычный 4 3 7 2" xfId="31857"/>
    <cellStyle name="Обычный 4 3 8" xfId="31858"/>
    <cellStyle name="Обычный 4 3 8 2" xfId="31859"/>
    <cellStyle name="Обычный 4 3 9" xfId="31860"/>
    <cellStyle name="Обычный 4 3 9 2" xfId="31861"/>
    <cellStyle name="Обычный 4 4" xfId="31862"/>
    <cellStyle name="Обычный 4 4 2" xfId="31863"/>
    <cellStyle name="Обычный 4 4 2 2" xfId="31864"/>
    <cellStyle name="Обычный 4 4 3" xfId="31865"/>
    <cellStyle name="Обычный 4 4 3 2" xfId="31866"/>
    <cellStyle name="Обычный 4 4 4" xfId="31867"/>
    <cellStyle name="Обычный 4 4 4 2" xfId="31868"/>
    <cellStyle name="Обычный 4 4 5" xfId="31869"/>
    <cellStyle name="Обычный 4 4 6" xfId="31870"/>
    <cellStyle name="Обычный 4 4 7" xfId="31871"/>
    <cellStyle name="Обычный 4 5" xfId="31872"/>
    <cellStyle name="Обычный 4 5 2" xfId="31873"/>
    <cellStyle name="Обычный 4 5 3" xfId="31874"/>
    <cellStyle name="Обычный 4 6" xfId="31875"/>
    <cellStyle name="Обычный 4 6 2" xfId="31876"/>
    <cellStyle name="Обычный 4 6 3" xfId="31877"/>
    <cellStyle name="Обычный 4 7" xfId="31878"/>
    <cellStyle name="Обычный 4 7 2" xfId="31879"/>
    <cellStyle name="Обычный 4 7 3" xfId="31880"/>
    <cellStyle name="Обычный 4 8" xfId="31881"/>
    <cellStyle name="Обычный 4 8 2" xfId="31882"/>
    <cellStyle name="Обычный 4 8 3" xfId="31883"/>
    <cellStyle name="Обычный 4 9" xfId="31884"/>
    <cellStyle name="Обычный 4 9 2" xfId="31885"/>
    <cellStyle name="Обычный 4 9 3" xfId="31886"/>
    <cellStyle name="Обычный 4_Корректировка 2 квартал ДПН ОМТС Июнь (02 06 09)" xfId="31887"/>
    <cellStyle name="Обычный 40" xfId="31888"/>
    <cellStyle name="Обычный 40 2" xfId="31889"/>
    <cellStyle name="Обычный 40 2 2" xfId="31890"/>
    <cellStyle name="Обычный 40 2 2 2" xfId="31891"/>
    <cellStyle name="Обычный 40 2 2 2 2" xfId="31892"/>
    <cellStyle name="Обычный 40 2 2 3" xfId="31893"/>
    <cellStyle name="Обычный 40 2 3" xfId="31894"/>
    <cellStyle name="Обычный 40 2 3 2" xfId="31895"/>
    <cellStyle name="Обычный 40 2 4" xfId="31896"/>
    <cellStyle name="Обычный 40 3" xfId="31897"/>
    <cellStyle name="Обычный 40 3 2" xfId="31898"/>
    <cellStyle name="Обычный 40 3 2 2" xfId="31899"/>
    <cellStyle name="Обычный 40 3 2 2 2" xfId="31900"/>
    <cellStyle name="Обычный 40 3 2 3" xfId="31901"/>
    <cellStyle name="Обычный 40 3 3" xfId="31902"/>
    <cellStyle name="Обычный 40 3 3 2" xfId="31903"/>
    <cellStyle name="Обычный 40 3 4" xfId="31904"/>
    <cellStyle name="Обычный 40 4" xfId="31905"/>
    <cellStyle name="Обычный 40 4 2" xfId="31906"/>
    <cellStyle name="Обычный 40 4 2 2" xfId="31907"/>
    <cellStyle name="Обычный 40 4 2 2 2" xfId="31908"/>
    <cellStyle name="Обычный 40 4 2 3" xfId="31909"/>
    <cellStyle name="Обычный 40 4 3" xfId="31910"/>
    <cellStyle name="Обычный 40 4 3 2" xfId="31911"/>
    <cellStyle name="Обычный 40 4 4" xfId="31912"/>
    <cellStyle name="Обычный 40 5" xfId="31913"/>
    <cellStyle name="Обычный 40 5 2" xfId="31914"/>
    <cellStyle name="Обычный 40 5 2 2" xfId="31915"/>
    <cellStyle name="Обычный 40 5 3" xfId="31916"/>
    <cellStyle name="Обычный 40 6" xfId="31917"/>
    <cellStyle name="Обычный 40 6 2" xfId="31918"/>
    <cellStyle name="Обычный 40 7" xfId="31919"/>
    <cellStyle name="Обычный 40 7 2" xfId="31920"/>
    <cellStyle name="Обычный 40 8" xfId="31921"/>
    <cellStyle name="Обычный 41" xfId="31922"/>
    <cellStyle name="Обычный 41 2" xfId="31923"/>
    <cellStyle name="Обычный 41 2 2" xfId="31924"/>
    <cellStyle name="Обычный 41 2 2 2" xfId="31925"/>
    <cellStyle name="Обычный 41 2 2 2 2" xfId="31926"/>
    <cellStyle name="Обычный 41 2 2 3" xfId="31927"/>
    <cellStyle name="Обычный 41 2 3" xfId="31928"/>
    <cellStyle name="Обычный 41 2 3 2" xfId="31929"/>
    <cellStyle name="Обычный 41 2 4" xfId="31930"/>
    <cellStyle name="Обычный 41 3" xfId="31931"/>
    <cellStyle name="Обычный 41 3 2" xfId="31932"/>
    <cellStyle name="Обычный 41 3 2 2" xfId="31933"/>
    <cellStyle name="Обычный 41 3 2 2 2" xfId="31934"/>
    <cellStyle name="Обычный 41 3 2 3" xfId="31935"/>
    <cellStyle name="Обычный 41 3 3" xfId="31936"/>
    <cellStyle name="Обычный 41 3 3 2" xfId="31937"/>
    <cellStyle name="Обычный 41 3 4" xfId="31938"/>
    <cellStyle name="Обычный 41 4" xfId="31939"/>
    <cellStyle name="Обычный 41 4 2" xfId="31940"/>
    <cellStyle name="Обычный 41 4 2 2" xfId="31941"/>
    <cellStyle name="Обычный 41 4 2 2 2" xfId="31942"/>
    <cellStyle name="Обычный 41 4 2 3" xfId="31943"/>
    <cellStyle name="Обычный 41 4 3" xfId="31944"/>
    <cellStyle name="Обычный 41 4 3 2" xfId="31945"/>
    <cellStyle name="Обычный 41 4 4" xfId="31946"/>
    <cellStyle name="Обычный 41 5" xfId="31947"/>
    <cellStyle name="Обычный 41 5 2" xfId="31948"/>
    <cellStyle name="Обычный 41 5 2 2" xfId="31949"/>
    <cellStyle name="Обычный 41 5 3" xfId="31950"/>
    <cellStyle name="Обычный 41 6" xfId="31951"/>
    <cellStyle name="Обычный 41 6 2" xfId="31952"/>
    <cellStyle name="Обычный 41 7" xfId="31953"/>
    <cellStyle name="Обычный 41 7 2" xfId="31954"/>
    <cellStyle name="Обычный 41 8" xfId="31955"/>
    <cellStyle name="Обычный 42" xfId="31956"/>
    <cellStyle name="Обычный 42 2" xfId="31957"/>
    <cellStyle name="Обычный 42 2 2" xfId="31958"/>
    <cellStyle name="Обычный 42 2 2 2" xfId="31959"/>
    <cellStyle name="Обычный 42 2 2 2 2" xfId="31960"/>
    <cellStyle name="Обычный 42 2 2 3" xfId="31961"/>
    <cellStyle name="Обычный 42 2 3" xfId="31962"/>
    <cellStyle name="Обычный 42 2 3 2" xfId="31963"/>
    <cellStyle name="Обычный 42 2 4" xfId="31964"/>
    <cellStyle name="Обычный 42 3" xfId="31965"/>
    <cellStyle name="Обычный 42 3 2" xfId="31966"/>
    <cellStyle name="Обычный 42 3 2 2" xfId="31967"/>
    <cellStyle name="Обычный 42 3 2 2 2" xfId="31968"/>
    <cellStyle name="Обычный 42 3 2 3" xfId="31969"/>
    <cellStyle name="Обычный 42 3 3" xfId="31970"/>
    <cellStyle name="Обычный 42 3 3 2" xfId="31971"/>
    <cellStyle name="Обычный 42 3 4" xfId="31972"/>
    <cellStyle name="Обычный 42 4" xfId="31973"/>
    <cellStyle name="Обычный 42 4 2" xfId="31974"/>
    <cellStyle name="Обычный 42 4 2 2" xfId="31975"/>
    <cellStyle name="Обычный 42 4 2 2 2" xfId="31976"/>
    <cellStyle name="Обычный 42 4 2 3" xfId="31977"/>
    <cellStyle name="Обычный 42 4 3" xfId="31978"/>
    <cellStyle name="Обычный 42 4 3 2" xfId="31979"/>
    <cellStyle name="Обычный 42 4 4" xfId="31980"/>
    <cellStyle name="Обычный 42 5" xfId="31981"/>
    <cellStyle name="Обычный 42 5 2" xfId="31982"/>
    <cellStyle name="Обычный 42 5 2 2" xfId="31983"/>
    <cellStyle name="Обычный 42 5 3" xfId="31984"/>
    <cellStyle name="Обычный 42 6" xfId="31985"/>
    <cellStyle name="Обычный 42 6 2" xfId="31986"/>
    <cellStyle name="Обычный 42 7" xfId="31987"/>
    <cellStyle name="Обычный 42 7 2" xfId="31988"/>
    <cellStyle name="Обычный 42 8" xfId="31989"/>
    <cellStyle name="Обычный 43" xfId="31990"/>
    <cellStyle name="Обычный 43 2" xfId="31991"/>
    <cellStyle name="Обычный 43 2 2" xfId="31992"/>
    <cellStyle name="Обычный 43 2 2 2" xfId="31993"/>
    <cellStyle name="Обычный 43 2 2 2 2" xfId="31994"/>
    <cellStyle name="Обычный 43 2 2 3" xfId="31995"/>
    <cellStyle name="Обычный 43 2 3" xfId="31996"/>
    <cellStyle name="Обычный 43 2 3 2" xfId="31997"/>
    <cellStyle name="Обычный 43 2 4" xfId="31998"/>
    <cellStyle name="Обычный 43 3" xfId="31999"/>
    <cellStyle name="Обычный 43 3 2" xfId="32000"/>
    <cellStyle name="Обычный 43 3 2 2" xfId="32001"/>
    <cellStyle name="Обычный 43 3 2 2 2" xfId="32002"/>
    <cellStyle name="Обычный 43 3 2 3" xfId="32003"/>
    <cellStyle name="Обычный 43 3 3" xfId="32004"/>
    <cellStyle name="Обычный 43 3 3 2" xfId="32005"/>
    <cellStyle name="Обычный 43 3 4" xfId="32006"/>
    <cellStyle name="Обычный 43 4" xfId="32007"/>
    <cellStyle name="Обычный 43 4 2" xfId="32008"/>
    <cellStyle name="Обычный 43 4 2 2" xfId="32009"/>
    <cellStyle name="Обычный 43 4 2 2 2" xfId="32010"/>
    <cellStyle name="Обычный 43 4 2 3" xfId="32011"/>
    <cellStyle name="Обычный 43 4 3" xfId="32012"/>
    <cellStyle name="Обычный 43 4 3 2" xfId="32013"/>
    <cellStyle name="Обычный 43 4 4" xfId="32014"/>
    <cellStyle name="Обычный 43 5" xfId="32015"/>
    <cellStyle name="Обычный 43 5 2" xfId="32016"/>
    <cellStyle name="Обычный 43 5 2 2" xfId="32017"/>
    <cellStyle name="Обычный 43 5 3" xfId="32018"/>
    <cellStyle name="Обычный 43 6" xfId="32019"/>
    <cellStyle name="Обычный 43 6 2" xfId="32020"/>
    <cellStyle name="Обычный 43 7" xfId="32021"/>
    <cellStyle name="Обычный 43 7 2" xfId="32022"/>
    <cellStyle name="Обычный 43 8" xfId="32023"/>
    <cellStyle name="Обычный 438" xfId="32024"/>
    <cellStyle name="Обычный 44" xfId="32025"/>
    <cellStyle name="Обычный 44 2" xfId="32026"/>
    <cellStyle name="Обычный 44 2 2" xfId="32027"/>
    <cellStyle name="Обычный 44 2 2 2" xfId="32028"/>
    <cellStyle name="Обычный 44 2 2 2 2" xfId="32029"/>
    <cellStyle name="Обычный 44 2 2 3" xfId="32030"/>
    <cellStyle name="Обычный 44 2 3" xfId="32031"/>
    <cellStyle name="Обычный 44 2 3 2" xfId="32032"/>
    <cellStyle name="Обычный 44 2 4" xfId="32033"/>
    <cellStyle name="Обычный 44 3" xfId="32034"/>
    <cellStyle name="Обычный 44 3 2" xfId="32035"/>
    <cellStyle name="Обычный 44 3 2 2" xfId="32036"/>
    <cellStyle name="Обычный 44 3 2 2 2" xfId="32037"/>
    <cellStyle name="Обычный 44 3 2 3" xfId="32038"/>
    <cellStyle name="Обычный 44 3 3" xfId="32039"/>
    <cellStyle name="Обычный 44 3 3 2" xfId="32040"/>
    <cellStyle name="Обычный 44 3 4" xfId="32041"/>
    <cellStyle name="Обычный 44 4" xfId="32042"/>
    <cellStyle name="Обычный 44 4 2" xfId="32043"/>
    <cellStyle name="Обычный 44 4 2 2" xfId="32044"/>
    <cellStyle name="Обычный 44 4 2 2 2" xfId="32045"/>
    <cellStyle name="Обычный 44 4 2 3" xfId="32046"/>
    <cellStyle name="Обычный 44 4 3" xfId="32047"/>
    <cellStyle name="Обычный 44 4 3 2" xfId="32048"/>
    <cellStyle name="Обычный 44 4 4" xfId="32049"/>
    <cellStyle name="Обычный 44 5" xfId="32050"/>
    <cellStyle name="Обычный 44 5 2" xfId="32051"/>
    <cellStyle name="Обычный 44 5 2 2" xfId="32052"/>
    <cellStyle name="Обычный 44 5 3" xfId="32053"/>
    <cellStyle name="Обычный 44 6" xfId="32054"/>
    <cellStyle name="Обычный 44 6 2" xfId="32055"/>
    <cellStyle name="Обычный 44 7" xfId="32056"/>
    <cellStyle name="Обычный 44 7 2" xfId="32057"/>
    <cellStyle name="Обычный 44 8" xfId="32058"/>
    <cellStyle name="Обычный 446" xfId="32059"/>
    <cellStyle name="Обычный 447" xfId="32060"/>
    <cellStyle name="Обычный 448" xfId="32061"/>
    <cellStyle name="Обычный 45" xfId="32062"/>
    <cellStyle name="Обычный 45 2" xfId="32063"/>
    <cellStyle name="Обычный 45 2 2" xfId="32064"/>
    <cellStyle name="Обычный 45 2 2 2" xfId="32065"/>
    <cellStyle name="Обычный 45 2 2 2 2" xfId="32066"/>
    <cellStyle name="Обычный 45 2 2 3" xfId="32067"/>
    <cellStyle name="Обычный 45 2 3" xfId="32068"/>
    <cellStyle name="Обычный 45 2 3 2" xfId="32069"/>
    <cellStyle name="Обычный 45 2 4" xfId="32070"/>
    <cellStyle name="Обычный 45 3" xfId="32071"/>
    <cellStyle name="Обычный 45 3 2" xfId="32072"/>
    <cellStyle name="Обычный 45 3 2 2" xfId="32073"/>
    <cellStyle name="Обычный 45 3 2 2 2" xfId="32074"/>
    <cellStyle name="Обычный 45 3 2 3" xfId="32075"/>
    <cellStyle name="Обычный 45 3 3" xfId="32076"/>
    <cellStyle name="Обычный 45 3 3 2" xfId="32077"/>
    <cellStyle name="Обычный 45 3 4" xfId="32078"/>
    <cellStyle name="Обычный 45 4" xfId="32079"/>
    <cellStyle name="Обычный 45 4 2" xfId="32080"/>
    <cellStyle name="Обычный 45 4 2 2" xfId="32081"/>
    <cellStyle name="Обычный 45 4 2 2 2" xfId="32082"/>
    <cellStyle name="Обычный 45 4 2 3" xfId="32083"/>
    <cellStyle name="Обычный 45 4 3" xfId="32084"/>
    <cellStyle name="Обычный 45 4 3 2" xfId="32085"/>
    <cellStyle name="Обычный 45 4 4" xfId="32086"/>
    <cellStyle name="Обычный 45 5" xfId="32087"/>
    <cellStyle name="Обычный 45 5 2" xfId="32088"/>
    <cellStyle name="Обычный 45 5 2 2" xfId="32089"/>
    <cellStyle name="Обычный 45 5 3" xfId="32090"/>
    <cellStyle name="Обычный 45 6" xfId="32091"/>
    <cellStyle name="Обычный 45 6 2" xfId="32092"/>
    <cellStyle name="Обычный 45 7" xfId="32093"/>
    <cellStyle name="Обычный 45 7 2" xfId="32094"/>
    <cellStyle name="Обычный 45 8" xfId="32095"/>
    <cellStyle name="Обычный 46" xfId="32096"/>
    <cellStyle name="Обычный 46 2" xfId="32097"/>
    <cellStyle name="Обычный 46 2 2" xfId="32098"/>
    <cellStyle name="Обычный 46 2 2 2" xfId="32099"/>
    <cellStyle name="Обычный 46 2 2 2 2" xfId="32100"/>
    <cellStyle name="Обычный 46 2 2 3" xfId="32101"/>
    <cellStyle name="Обычный 46 2 3" xfId="32102"/>
    <cellStyle name="Обычный 46 2 3 2" xfId="32103"/>
    <cellStyle name="Обычный 46 2 4" xfId="32104"/>
    <cellStyle name="Обычный 46 3" xfId="32105"/>
    <cellStyle name="Обычный 46 3 2" xfId="32106"/>
    <cellStyle name="Обычный 46 3 2 2" xfId="32107"/>
    <cellStyle name="Обычный 46 3 2 2 2" xfId="32108"/>
    <cellStyle name="Обычный 46 3 2 3" xfId="32109"/>
    <cellStyle name="Обычный 46 3 3" xfId="32110"/>
    <cellStyle name="Обычный 46 3 3 2" xfId="32111"/>
    <cellStyle name="Обычный 46 3 4" xfId="32112"/>
    <cellStyle name="Обычный 46 4" xfId="32113"/>
    <cellStyle name="Обычный 46 4 2" xfId="32114"/>
    <cellStyle name="Обычный 46 4 2 2" xfId="32115"/>
    <cellStyle name="Обычный 46 4 2 2 2" xfId="32116"/>
    <cellStyle name="Обычный 46 4 2 3" xfId="32117"/>
    <cellStyle name="Обычный 46 4 3" xfId="32118"/>
    <cellStyle name="Обычный 46 4 3 2" xfId="32119"/>
    <cellStyle name="Обычный 46 4 4" xfId="32120"/>
    <cellStyle name="Обычный 46 5" xfId="32121"/>
    <cellStyle name="Обычный 46 5 2" xfId="32122"/>
    <cellStyle name="Обычный 46 5 2 2" xfId="32123"/>
    <cellStyle name="Обычный 46 5 3" xfId="32124"/>
    <cellStyle name="Обычный 46 6" xfId="32125"/>
    <cellStyle name="Обычный 46 6 2" xfId="32126"/>
    <cellStyle name="Обычный 46 7" xfId="32127"/>
    <cellStyle name="Обычный 46 7 2" xfId="32128"/>
    <cellStyle name="Обычный 46 8" xfId="32129"/>
    <cellStyle name="Обычный 47" xfId="32130"/>
    <cellStyle name="Обычный 47 2" xfId="32131"/>
    <cellStyle name="Обычный 47 2 2" xfId="32132"/>
    <cellStyle name="Обычный 47 2 2 2" xfId="32133"/>
    <cellStyle name="Обычный 47 2 2 2 2" xfId="32134"/>
    <cellStyle name="Обычный 47 2 2 3" xfId="32135"/>
    <cellStyle name="Обычный 47 2 3" xfId="32136"/>
    <cellStyle name="Обычный 47 2 3 2" xfId="32137"/>
    <cellStyle name="Обычный 47 2 4" xfId="32138"/>
    <cellStyle name="Обычный 47 3" xfId="32139"/>
    <cellStyle name="Обычный 47 3 2" xfId="32140"/>
    <cellStyle name="Обычный 47 3 2 2" xfId="32141"/>
    <cellStyle name="Обычный 47 3 2 2 2" xfId="32142"/>
    <cellStyle name="Обычный 47 3 2 3" xfId="32143"/>
    <cellStyle name="Обычный 47 3 3" xfId="32144"/>
    <cellStyle name="Обычный 47 3 3 2" xfId="32145"/>
    <cellStyle name="Обычный 47 3 4" xfId="32146"/>
    <cellStyle name="Обычный 47 4" xfId="32147"/>
    <cellStyle name="Обычный 47 4 2" xfId="32148"/>
    <cellStyle name="Обычный 47 4 2 2" xfId="32149"/>
    <cellStyle name="Обычный 47 4 2 2 2" xfId="32150"/>
    <cellStyle name="Обычный 47 4 2 3" xfId="32151"/>
    <cellStyle name="Обычный 47 4 3" xfId="32152"/>
    <cellStyle name="Обычный 47 4 3 2" xfId="32153"/>
    <cellStyle name="Обычный 47 4 4" xfId="32154"/>
    <cellStyle name="Обычный 47 5" xfId="32155"/>
    <cellStyle name="Обычный 47 5 2" xfId="32156"/>
    <cellStyle name="Обычный 47 5 2 2" xfId="32157"/>
    <cellStyle name="Обычный 47 5 3" xfId="32158"/>
    <cellStyle name="Обычный 47 6" xfId="32159"/>
    <cellStyle name="Обычный 47 6 2" xfId="32160"/>
    <cellStyle name="Обычный 47 7" xfId="32161"/>
    <cellStyle name="Обычный 47 7 2" xfId="32162"/>
    <cellStyle name="Обычный 47 8" xfId="32163"/>
    <cellStyle name="Обычный 48" xfId="32164"/>
    <cellStyle name="Обычный 48 2" xfId="32165"/>
    <cellStyle name="Обычный 48 2 2" xfId="32166"/>
    <cellStyle name="Обычный 48 2 2 2" xfId="32167"/>
    <cellStyle name="Обычный 48 2 2 2 2" xfId="32168"/>
    <cellStyle name="Обычный 48 2 2 3" xfId="32169"/>
    <cellStyle name="Обычный 48 2 3" xfId="32170"/>
    <cellStyle name="Обычный 48 2 3 2" xfId="32171"/>
    <cellStyle name="Обычный 48 2 4" xfId="32172"/>
    <cellStyle name="Обычный 48 3" xfId="32173"/>
    <cellStyle name="Обычный 48 3 2" xfId="32174"/>
    <cellStyle name="Обычный 48 3 2 2" xfId="32175"/>
    <cellStyle name="Обычный 48 3 2 2 2" xfId="32176"/>
    <cellStyle name="Обычный 48 3 2 3" xfId="32177"/>
    <cellStyle name="Обычный 48 3 3" xfId="32178"/>
    <cellStyle name="Обычный 48 3 3 2" xfId="32179"/>
    <cellStyle name="Обычный 48 3 4" xfId="32180"/>
    <cellStyle name="Обычный 48 4" xfId="32181"/>
    <cellStyle name="Обычный 48 4 2" xfId="32182"/>
    <cellStyle name="Обычный 48 4 2 2" xfId="32183"/>
    <cellStyle name="Обычный 48 4 2 2 2" xfId="32184"/>
    <cellStyle name="Обычный 48 4 2 3" xfId="32185"/>
    <cellStyle name="Обычный 48 4 3" xfId="32186"/>
    <cellStyle name="Обычный 48 4 3 2" xfId="32187"/>
    <cellStyle name="Обычный 48 4 4" xfId="32188"/>
    <cellStyle name="Обычный 48 5" xfId="32189"/>
    <cellStyle name="Обычный 48 5 2" xfId="32190"/>
    <cellStyle name="Обычный 48 5 2 2" xfId="32191"/>
    <cellStyle name="Обычный 48 5 3" xfId="32192"/>
    <cellStyle name="Обычный 48 6" xfId="32193"/>
    <cellStyle name="Обычный 48 6 2" xfId="32194"/>
    <cellStyle name="Обычный 48 7" xfId="32195"/>
    <cellStyle name="Обычный 48 7 2" xfId="32196"/>
    <cellStyle name="Обычный 48 8" xfId="32197"/>
    <cellStyle name="Обычный 49" xfId="32198"/>
    <cellStyle name="Обычный 49 2" xfId="32199"/>
    <cellStyle name="Обычный 49 2 2" xfId="32200"/>
    <cellStyle name="Обычный 49 2 2 2" xfId="32201"/>
    <cellStyle name="Обычный 49 2 2 2 2" xfId="32202"/>
    <cellStyle name="Обычный 49 2 2 3" xfId="32203"/>
    <cellStyle name="Обычный 49 2 3" xfId="32204"/>
    <cellStyle name="Обычный 49 2 3 2" xfId="32205"/>
    <cellStyle name="Обычный 49 2 4" xfId="32206"/>
    <cellStyle name="Обычный 49 3" xfId="32207"/>
    <cellStyle name="Обычный 49 3 2" xfId="32208"/>
    <cellStyle name="Обычный 49 3 2 2" xfId="32209"/>
    <cellStyle name="Обычный 49 3 2 2 2" xfId="32210"/>
    <cellStyle name="Обычный 49 3 2 3" xfId="32211"/>
    <cellStyle name="Обычный 49 3 3" xfId="32212"/>
    <cellStyle name="Обычный 49 3 3 2" xfId="32213"/>
    <cellStyle name="Обычный 49 3 4" xfId="32214"/>
    <cellStyle name="Обычный 49 4" xfId="32215"/>
    <cellStyle name="Обычный 49 4 2" xfId="32216"/>
    <cellStyle name="Обычный 49 4 2 2" xfId="32217"/>
    <cellStyle name="Обычный 49 4 2 2 2" xfId="32218"/>
    <cellStyle name="Обычный 49 4 2 3" xfId="32219"/>
    <cellStyle name="Обычный 49 4 3" xfId="32220"/>
    <cellStyle name="Обычный 49 4 3 2" xfId="32221"/>
    <cellStyle name="Обычный 49 4 4" xfId="32222"/>
    <cellStyle name="Обычный 49 5" xfId="32223"/>
    <cellStyle name="Обычный 49 5 2" xfId="32224"/>
    <cellStyle name="Обычный 49 5 2 2" xfId="32225"/>
    <cellStyle name="Обычный 49 5 3" xfId="32226"/>
    <cellStyle name="Обычный 49 6" xfId="32227"/>
    <cellStyle name="Обычный 49 6 2" xfId="32228"/>
    <cellStyle name="Обычный 49 7" xfId="32229"/>
    <cellStyle name="Обычный 49 7 2" xfId="32230"/>
    <cellStyle name="Обычный 49 8" xfId="32231"/>
    <cellStyle name="Обычный 5" xfId="32232"/>
    <cellStyle name="Обычный 5 10" xfId="32233"/>
    <cellStyle name="Обычный 5 10 10" xfId="32234"/>
    <cellStyle name="Обычный 5 10 10 2" xfId="32235"/>
    <cellStyle name="Обычный 5 10 10 2 2" xfId="32236"/>
    <cellStyle name="Обычный 5 10 10 2 2 2" xfId="32237"/>
    <cellStyle name="Обычный 5 10 10 2 2 2 2" xfId="32238"/>
    <cellStyle name="Обычный 5 10 10 2 2 3" xfId="32239"/>
    <cellStyle name="Обычный 5 10 10 2 3" xfId="32240"/>
    <cellStyle name="Обычный 5 10 10 2 3 2" xfId="32241"/>
    <cellStyle name="Обычный 5 10 10 2 4" xfId="32242"/>
    <cellStyle name="Обычный 5 10 10 3" xfId="32243"/>
    <cellStyle name="Обычный 5 10 10 3 2" xfId="32244"/>
    <cellStyle name="Обычный 5 10 10 3 2 2" xfId="32245"/>
    <cellStyle name="Обычный 5 10 10 3 2 2 2" xfId="32246"/>
    <cellStyle name="Обычный 5 10 10 3 2 3" xfId="32247"/>
    <cellStyle name="Обычный 5 10 10 3 3" xfId="32248"/>
    <cellStyle name="Обычный 5 10 10 3 3 2" xfId="32249"/>
    <cellStyle name="Обычный 5 10 10 3 4" xfId="32250"/>
    <cellStyle name="Обычный 5 10 10 4" xfId="32251"/>
    <cellStyle name="Обычный 5 10 10 4 2" xfId="32252"/>
    <cellStyle name="Обычный 5 10 10 4 2 2" xfId="32253"/>
    <cellStyle name="Обычный 5 10 10 4 2 2 2" xfId="32254"/>
    <cellStyle name="Обычный 5 10 10 4 2 3" xfId="32255"/>
    <cellStyle name="Обычный 5 10 10 4 3" xfId="32256"/>
    <cellStyle name="Обычный 5 10 10 4 3 2" xfId="32257"/>
    <cellStyle name="Обычный 5 10 10 4 4" xfId="32258"/>
    <cellStyle name="Обычный 5 10 10 5" xfId="32259"/>
    <cellStyle name="Обычный 5 10 10 5 2" xfId="32260"/>
    <cellStyle name="Обычный 5 10 10 5 2 2" xfId="32261"/>
    <cellStyle name="Обычный 5 10 10 5 3" xfId="32262"/>
    <cellStyle name="Обычный 5 10 10 6" xfId="32263"/>
    <cellStyle name="Обычный 5 10 10 6 2" xfId="32264"/>
    <cellStyle name="Обычный 5 10 10 7" xfId="32265"/>
    <cellStyle name="Обычный 5 10 10 7 2" xfId="32266"/>
    <cellStyle name="Обычный 5 10 10 8" xfId="32267"/>
    <cellStyle name="Обычный 5 10 11" xfId="32268"/>
    <cellStyle name="Обычный 5 10 11 2" xfId="32269"/>
    <cellStyle name="Обычный 5 10 11 2 2" xfId="32270"/>
    <cellStyle name="Обычный 5 10 11 2 2 2" xfId="32271"/>
    <cellStyle name="Обычный 5 10 11 2 2 2 2" xfId="32272"/>
    <cellStyle name="Обычный 5 10 11 2 2 3" xfId="32273"/>
    <cellStyle name="Обычный 5 10 11 2 3" xfId="32274"/>
    <cellStyle name="Обычный 5 10 11 2 3 2" xfId="32275"/>
    <cellStyle name="Обычный 5 10 11 2 4" xfId="32276"/>
    <cellStyle name="Обычный 5 10 11 3" xfId="32277"/>
    <cellStyle name="Обычный 5 10 11 3 2" xfId="32278"/>
    <cellStyle name="Обычный 5 10 11 3 2 2" xfId="32279"/>
    <cellStyle name="Обычный 5 10 11 3 2 2 2" xfId="32280"/>
    <cellStyle name="Обычный 5 10 11 3 2 3" xfId="32281"/>
    <cellStyle name="Обычный 5 10 11 3 3" xfId="32282"/>
    <cellStyle name="Обычный 5 10 11 3 3 2" xfId="32283"/>
    <cellStyle name="Обычный 5 10 11 3 4" xfId="32284"/>
    <cellStyle name="Обычный 5 10 11 4" xfId="32285"/>
    <cellStyle name="Обычный 5 10 11 4 2" xfId="32286"/>
    <cellStyle name="Обычный 5 10 11 4 2 2" xfId="32287"/>
    <cellStyle name="Обычный 5 10 11 4 2 2 2" xfId="32288"/>
    <cellStyle name="Обычный 5 10 11 4 2 3" xfId="32289"/>
    <cellStyle name="Обычный 5 10 11 4 3" xfId="32290"/>
    <cellStyle name="Обычный 5 10 11 4 3 2" xfId="32291"/>
    <cellStyle name="Обычный 5 10 11 4 4" xfId="32292"/>
    <cellStyle name="Обычный 5 10 11 5" xfId="32293"/>
    <cellStyle name="Обычный 5 10 11 5 2" xfId="32294"/>
    <cellStyle name="Обычный 5 10 11 5 2 2" xfId="32295"/>
    <cellStyle name="Обычный 5 10 11 5 3" xfId="32296"/>
    <cellStyle name="Обычный 5 10 11 6" xfId="32297"/>
    <cellStyle name="Обычный 5 10 11 6 2" xfId="32298"/>
    <cellStyle name="Обычный 5 10 11 7" xfId="32299"/>
    <cellStyle name="Обычный 5 10 11 7 2" xfId="32300"/>
    <cellStyle name="Обычный 5 10 11 8" xfId="32301"/>
    <cellStyle name="Обычный 5 10 12" xfId="32302"/>
    <cellStyle name="Обычный 5 10 12 2" xfId="32303"/>
    <cellStyle name="Обычный 5 10 12 2 2" xfId="32304"/>
    <cellStyle name="Обычный 5 10 12 2 2 2" xfId="32305"/>
    <cellStyle name="Обычный 5 10 12 2 2 2 2" xfId="32306"/>
    <cellStyle name="Обычный 5 10 12 2 2 3" xfId="32307"/>
    <cellStyle name="Обычный 5 10 12 2 3" xfId="32308"/>
    <cellStyle name="Обычный 5 10 12 2 3 2" xfId="32309"/>
    <cellStyle name="Обычный 5 10 12 2 4" xfId="32310"/>
    <cellStyle name="Обычный 5 10 12 3" xfId="32311"/>
    <cellStyle name="Обычный 5 10 12 3 2" xfId="32312"/>
    <cellStyle name="Обычный 5 10 12 3 2 2" xfId="32313"/>
    <cellStyle name="Обычный 5 10 12 3 2 2 2" xfId="32314"/>
    <cellStyle name="Обычный 5 10 12 3 2 3" xfId="32315"/>
    <cellStyle name="Обычный 5 10 12 3 3" xfId="32316"/>
    <cellStyle name="Обычный 5 10 12 3 3 2" xfId="32317"/>
    <cellStyle name="Обычный 5 10 12 3 4" xfId="32318"/>
    <cellStyle name="Обычный 5 10 12 4" xfId="32319"/>
    <cellStyle name="Обычный 5 10 12 4 2" xfId="32320"/>
    <cellStyle name="Обычный 5 10 12 4 2 2" xfId="32321"/>
    <cellStyle name="Обычный 5 10 12 4 2 2 2" xfId="32322"/>
    <cellStyle name="Обычный 5 10 12 4 2 3" xfId="32323"/>
    <cellStyle name="Обычный 5 10 12 4 3" xfId="32324"/>
    <cellStyle name="Обычный 5 10 12 4 3 2" xfId="32325"/>
    <cellStyle name="Обычный 5 10 12 4 4" xfId="32326"/>
    <cellStyle name="Обычный 5 10 12 5" xfId="32327"/>
    <cellStyle name="Обычный 5 10 12 5 2" xfId="32328"/>
    <cellStyle name="Обычный 5 10 12 5 2 2" xfId="32329"/>
    <cellStyle name="Обычный 5 10 12 5 3" xfId="32330"/>
    <cellStyle name="Обычный 5 10 12 6" xfId="32331"/>
    <cellStyle name="Обычный 5 10 12 6 2" xfId="32332"/>
    <cellStyle name="Обычный 5 10 12 7" xfId="32333"/>
    <cellStyle name="Обычный 5 10 12 7 2" xfId="32334"/>
    <cellStyle name="Обычный 5 10 12 8" xfId="32335"/>
    <cellStyle name="Обычный 5 10 13" xfId="32336"/>
    <cellStyle name="Обычный 5 10 13 2" xfId="32337"/>
    <cellStyle name="Обычный 5 10 13 2 2" xfId="32338"/>
    <cellStyle name="Обычный 5 10 13 2 2 2" xfId="32339"/>
    <cellStyle name="Обычный 5 10 13 2 2 2 2" xfId="32340"/>
    <cellStyle name="Обычный 5 10 13 2 2 3" xfId="32341"/>
    <cellStyle name="Обычный 5 10 13 2 3" xfId="32342"/>
    <cellStyle name="Обычный 5 10 13 2 3 2" xfId="32343"/>
    <cellStyle name="Обычный 5 10 13 2 4" xfId="32344"/>
    <cellStyle name="Обычный 5 10 13 3" xfId="32345"/>
    <cellStyle name="Обычный 5 10 13 3 2" xfId="32346"/>
    <cellStyle name="Обычный 5 10 13 3 2 2" xfId="32347"/>
    <cellStyle name="Обычный 5 10 13 3 2 2 2" xfId="32348"/>
    <cellStyle name="Обычный 5 10 13 3 2 3" xfId="32349"/>
    <cellStyle name="Обычный 5 10 13 3 3" xfId="32350"/>
    <cellStyle name="Обычный 5 10 13 3 3 2" xfId="32351"/>
    <cellStyle name="Обычный 5 10 13 3 4" xfId="32352"/>
    <cellStyle name="Обычный 5 10 13 4" xfId="32353"/>
    <cellStyle name="Обычный 5 10 13 4 2" xfId="32354"/>
    <cellStyle name="Обычный 5 10 13 4 2 2" xfId="32355"/>
    <cellStyle name="Обычный 5 10 13 4 2 2 2" xfId="32356"/>
    <cellStyle name="Обычный 5 10 13 4 2 3" xfId="32357"/>
    <cellStyle name="Обычный 5 10 13 4 3" xfId="32358"/>
    <cellStyle name="Обычный 5 10 13 4 3 2" xfId="32359"/>
    <cellStyle name="Обычный 5 10 13 4 4" xfId="32360"/>
    <cellStyle name="Обычный 5 10 13 5" xfId="32361"/>
    <cellStyle name="Обычный 5 10 13 5 2" xfId="32362"/>
    <cellStyle name="Обычный 5 10 13 5 2 2" xfId="32363"/>
    <cellStyle name="Обычный 5 10 13 5 3" xfId="32364"/>
    <cellStyle name="Обычный 5 10 13 6" xfId="32365"/>
    <cellStyle name="Обычный 5 10 13 6 2" xfId="32366"/>
    <cellStyle name="Обычный 5 10 13 7" xfId="32367"/>
    <cellStyle name="Обычный 5 10 13 7 2" xfId="32368"/>
    <cellStyle name="Обычный 5 10 13 8" xfId="32369"/>
    <cellStyle name="Обычный 5 10 14" xfId="32370"/>
    <cellStyle name="Обычный 5 10 14 2" xfId="32371"/>
    <cellStyle name="Обычный 5 10 14 2 2" xfId="32372"/>
    <cellStyle name="Обычный 5 10 14 2 2 2" xfId="32373"/>
    <cellStyle name="Обычный 5 10 14 2 2 2 2" xfId="32374"/>
    <cellStyle name="Обычный 5 10 14 2 2 3" xfId="32375"/>
    <cellStyle name="Обычный 5 10 14 2 3" xfId="32376"/>
    <cellStyle name="Обычный 5 10 14 2 3 2" xfId="32377"/>
    <cellStyle name="Обычный 5 10 14 2 4" xfId="32378"/>
    <cellStyle name="Обычный 5 10 14 3" xfId="32379"/>
    <cellStyle name="Обычный 5 10 14 3 2" xfId="32380"/>
    <cellStyle name="Обычный 5 10 14 3 2 2" xfId="32381"/>
    <cellStyle name="Обычный 5 10 14 3 2 2 2" xfId="32382"/>
    <cellStyle name="Обычный 5 10 14 3 2 3" xfId="32383"/>
    <cellStyle name="Обычный 5 10 14 3 3" xfId="32384"/>
    <cellStyle name="Обычный 5 10 14 3 3 2" xfId="32385"/>
    <cellStyle name="Обычный 5 10 14 3 4" xfId="32386"/>
    <cellStyle name="Обычный 5 10 14 4" xfId="32387"/>
    <cellStyle name="Обычный 5 10 14 4 2" xfId="32388"/>
    <cellStyle name="Обычный 5 10 14 4 2 2" xfId="32389"/>
    <cellStyle name="Обычный 5 10 14 4 2 2 2" xfId="32390"/>
    <cellStyle name="Обычный 5 10 14 4 2 3" xfId="32391"/>
    <cellStyle name="Обычный 5 10 14 4 3" xfId="32392"/>
    <cellStyle name="Обычный 5 10 14 4 3 2" xfId="32393"/>
    <cellStyle name="Обычный 5 10 14 4 4" xfId="32394"/>
    <cellStyle name="Обычный 5 10 14 5" xfId="32395"/>
    <cellStyle name="Обычный 5 10 14 5 2" xfId="32396"/>
    <cellStyle name="Обычный 5 10 14 5 2 2" xfId="32397"/>
    <cellStyle name="Обычный 5 10 14 5 3" xfId="32398"/>
    <cellStyle name="Обычный 5 10 14 6" xfId="32399"/>
    <cellStyle name="Обычный 5 10 14 6 2" xfId="32400"/>
    <cellStyle name="Обычный 5 10 14 7" xfId="32401"/>
    <cellStyle name="Обычный 5 10 14 7 2" xfId="32402"/>
    <cellStyle name="Обычный 5 10 14 8" xfId="32403"/>
    <cellStyle name="Обычный 5 10 15" xfId="32404"/>
    <cellStyle name="Обычный 5 10 15 2" xfId="32405"/>
    <cellStyle name="Обычный 5 10 15 2 2" xfId="32406"/>
    <cellStyle name="Обычный 5 10 15 2 2 2" xfId="32407"/>
    <cellStyle name="Обычный 5 10 15 2 2 2 2" xfId="32408"/>
    <cellStyle name="Обычный 5 10 15 2 2 3" xfId="32409"/>
    <cellStyle name="Обычный 5 10 15 2 3" xfId="32410"/>
    <cellStyle name="Обычный 5 10 15 2 3 2" xfId="32411"/>
    <cellStyle name="Обычный 5 10 15 2 4" xfId="32412"/>
    <cellStyle name="Обычный 5 10 15 3" xfId="32413"/>
    <cellStyle name="Обычный 5 10 15 3 2" xfId="32414"/>
    <cellStyle name="Обычный 5 10 15 3 2 2" xfId="32415"/>
    <cellStyle name="Обычный 5 10 15 3 2 2 2" xfId="32416"/>
    <cellStyle name="Обычный 5 10 15 3 2 3" xfId="32417"/>
    <cellStyle name="Обычный 5 10 15 3 3" xfId="32418"/>
    <cellStyle name="Обычный 5 10 15 3 3 2" xfId="32419"/>
    <cellStyle name="Обычный 5 10 15 3 4" xfId="32420"/>
    <cellStyle name="Обычный 5 10 15 4" xfId="32421"/>
    <cellStyle name="Обычный 5 10 15 4 2" xfId="32422"/>
    <cellStyle name="Обычный 5 10 15 4 2 2" xfId="32423"/>
    <cellStyle name="Обычный 5 10 15 4 2 2 2" xfId="32424"/>
    <cellStyle name="Обычный 5 10 15 4 2 3" xfId="32425"/>
    <cellStyle name="Обычный 5 10 15 4 3" xfId="32426"/>
    <cellStyle name="Обычный 5 10 15 4 3 2" xfId="32427"/>
    <cellStyle name="Обычный 5 10 15 4 4" xfId="32428"/>
    <cellStyle name="Обычный 5 10 15 5" xfId="32429"/>
    <cellStyle name="Обычный 5 10 15 5 2" xfId="32430"/>
    <cellStyle name="Обычный 5 10 15 5 2 2" xfId="32431"/>
    <cellStyle name="Обычный 5 10 15 5 3" xfId="32432"/>
    <cellStyle name="Обычный 5 10 15 6" xfId="32433"/>
    <cellStyle name="Обычный 5 10 15 6 2" xfId="32434"/>
    <cellStyle name="Обычный 5 10 15 7" xfId="32435"/>
    <cellStyle name="Обычный 5 10 15 7 2" xfId="32436"/>
    <cellStyle name="Обычный 5 10 15 8" xfId="32437"/>
    <cellStyle name="Обычный 5 10 16" xfId="32438"/>
    <cellStyle name="Обычный 5 10 16 2" xfId="32439"/>
    <cellStyle name="Обычный 5 10 16 2 2" xfId="32440"/>
    <cellStyle name="Обычный 5 10 16 2 2 2" xfId="32441"/>
    <cellStyle name="Обычный 5 10 16 2 2 2 2" xfId="32442"/>
    <cellStyle name="Обычный 5 10 16 2 2 3" xfId="32443"/>
    <cellStyle name="Обычный 5 10 16 2 3" xfId="32444"/>
    <cellStyle name="Обычный 5 10 16 2 3 2" xfId="32445"/>
    <cellStyle name="Обычный 5 10 16 2 4" xfId="32446"/>
    <cellStyle name="Обычный 5 10 16 3" xfId="32447"/>
    <cellStyle name="Обычный 5 10 16 3 2" xfId="32448"/>
    <cellStyle name="Обычный 5 10 16 3 2 2" xfId="32449"/>
    <cellStyle name="Обычный 5 10 16 3 2 2 2" xfId="32450"/>
    <cellStyle name="Обычный 5 10 16 3 2 3" xfId="32451"/>
    <cellStyle name="Обычный 5 10 16 3 3" xfId="32452"/>
    <cellStyle name="Обычный 5 10 16 3 3 2" xfId="32453"/>
    <cellStyle name="Обычный 5 10 16 3 4" xfId="32454"/>
    <cellStyle name="Обычный 5 10 16 4" xfId="32455"/>
    <cellStyle name="Обычный 5 10 16 4 2" xfId="32456"/>
    <cellStyle name="Обычный 5 10 16 4 2 2" xfId="32457"/>
    <cellStyle name="Обычный 5 10 16 4 2 2 2" xfId="32458"/>
    <cellStyle name="Обычный 5 10 16 4 2 3" xfId="32459"/>
    <cellStyle name="Обычный 5 10 16 4 3" xfId="32460"/>
    <cellStyle name="Обычный 5 10 16 4 3 2" xfId="32461"/>
    <cellStyle name="Обычный 5 10 16 4 4" xfId="32462"/>
    <cellStyle name="Обычный 5 10 16 5" xfId="32463"/>
    <cellStyle name="Обычный 5 10 16 5 2" xfId="32464"/>
    <cellStyle name="Обычный 5 10 16 5 2 2" xfId="32465"/>
    <cellStyle name="Обычный 5 10 16 5 3" xfId="32466"/>
    <cellStyle name="Обычный 5 10 16 6" xfId="32467"/>
    <cellStyle name="Обычный 5 10 16 6 2" xfId="32468"/>
    <cellStyle name="Обычный 5 10 16 7" xfId="32469"/>
    <cellStyle name="Обычный 5 10 16 7 2" xfId="32470"/>
    <cellStyle name="Обычный 5 10 16 8" xfId="32471"/>
    <cellStyle name="Обычный 5 10 17" xfId="32472"/>
    <cellStyle name="Обычный 5 10 17 2" xfId="32473"/>
    <cellStyle name="Обычный 5 10 17 2 2" xfId="32474"/>
    <cellStyle name="Обычный 5 10 17 2 2 2" xfId="32475"/>
    <cellStyle name="Обычный 5 10 17 2 2 2 2" xfId="32476"/>
    <cellStyle name="Обычный 5 10 17 2 2 3" xfId="32477"/>
    <cellStyle name="Обычный 5 10 17 2 3" xfId="32478"/>
    <cellStyle name="Обычный 5 10 17 2 3 2" xfId="32479"/>
    <cellStyle name="Обычный 5 10 17 2 4" xfId="32480"/>
    <cellStyle name="Обычный 5 10 17 3" xfId="32481"/>
    <cellStyle name="Обычный 5 10 17 3 2" xfId="32482"/>
    <cellStyle name="Обычный 5 10 17 3 2 2" xfId="32483"/>
    <cellStyle name="Обычный 5 10 17 3 2 2 2" xfId="32484"/>
    <cellStyle name="Обычный 5 10 17 3 2 3" xfId="32485"/>
    <cellStyle name="Обычный 5 10 17 3 3" xfId="32486"/>
    <cellStyle name="Обычный 5 10 17 3 3 2" xfId="32487"/>
    <cellStyle name="Обычный 5 10 17 3 4" xfId="32488"/>
    <cellStyle name="Обычный 5 10 17 4" xfId="32489"/>
    <cellStyle name="Обычный 5 10 17 4 2" xfId="32490"/>
    <cellStyle name="Обычный 5 10 17 4 2 2" xfId="32491"/>
    <cellStyle name="Обычный 5 10 17 4 2 2 2" xfId="32492"/>
    <cellStyle name="Обычный 5 10 17 4 2 3" xfId="32493"/>
    <cellStyle name="Обычный 5 10 17 4 3" xfId="32494"/>
    <cellStyle name="Обычный 5 10 17 4 3 2" xfId="32495"/>
    <cellStyle name="Обычный 5 10 17 4 4" xfId="32496"/>
    <cellStyle name="Обычный 5 10 17 5" xfId="32497"/>
    <cellStyle name="Обычный 5 10 17 5 2" xfId="32498"/>
    <cellStyle name="Обычный 5 10 17 5 2 2" xfId="32499"/>
    <cellStyle name="Обычный 5 10 17 5 3" xfId="32500"/>
    <cellStyle name="Обычный 5 10 17 6" xfId="32501"/>
    <cellStyle name="Обычный 5 10 17 6 2" xfId="32502"/>
    <cellStyle name="Обычный 5 10 17 7" xfId="32503"/>
    <cellStyle name="Обычный 5 10 17 7 2" xfId="32504"/>
    <cellStyle name="Обычный 5 10 17 8" xfId="32505"/>
    <cellStyle name="Обычный 5 10 18" xfId="32506"/>
    <cellStyle name="Обычный 5 10 18 2" xfId="32507"/>
    <cellStyle name="Обычный 5 10 18 2 2" xfId="32508"/>
    <cellStyle name="Обычный 5 10 18 2 2 2" xfId="32509"/>
    <cellStyle name="Обычный 5 10 18 2 2 2 2" xfId="32510"/>
    <cellStyle name="Обычный 5 10 18 2 2 3" xfId="32511"/>
    <cellStyle name="Обычный 5 10 18 2 3" xfId="32512"/>
    <cellStyle name="Обычный 5 10 18 2 3 2" xfId="32513"/>
    <cellStyle name="Обычный 5 10 18 2 4" xfId="32514"/>
    <cellStyle name="Обычный 5 10 18 3" xfId="32515"/>
    <cellStyle name="Обычный 5 10 18 3 2" xfId="32516"/>
    <cellStyle name="Обычный 5 10 18 3 2 2" xfId="32517"/>
    <cellStyle name="Обычный 5 10 18 3 2 2 2" xfId="32518"/>
    <cellStyle name="Обычный 5 10 18 3 2 3" xfId="32519"/>
    <cellStyle name="Обычный 5 10 18 3 3" xfId="32520"/>
    <cellStyle name="Обычный 5 10 18 3 3 2" xfId="32521"/>
    <cellStyle name="Обычный 5 10 18 3 4" xfId="32522"/>
    <cellStyle name="Обычный 5 10 18 4" xfId="32523"/>
    <cellStyle name="Обычный 5 10 18 4 2" xfId="32524"/>
    <cellStyle name="Обычный 5 10 18 4 2 2" xfId="32525"/>
    <cellStyle name="Обычный 5 10 18 4 2 2 2" xfId="32526"/>
    <cellStyle name="Обычный 5 10 18 4 2 3" xfId="32527"/>
    <cellStyle name="Обычный 5 10 18 4 3" xfId="32528"/>
    <cellStyle name="Обычный 5 10 18 4 3 2" xfId="32529"/>
    <cellStyle name="Обычный 5 10 18 4 4" xfId="32530"/>
    <cellStyle name="Обычный 5 10 18 5" xfId="32531"/>
    <cellStyle name="Обычный 5 10 18 5 2" xfId="32532"/>
    <cellStyle name="Обычный 5 10 18 5 2 2" xfId="32533"/>
    <cellStyle name="Обычный 5 10 18 5 3" xfId="32534"/>
    <cellStyle name="Обычный 5 10 18 6" xfId="32535"/>
    <cellStyle name="Обычный 5 10 18 6 2" xfId="32536"/>
    <cellStyle name="Обычный 5 10 18 7" xfId="32537"/>
    <cellStyle name="Обычный 5 10 18 7 2" xfId="32538"/>
    <cellStyle name="Обычный 5 10 18 8" xfId="32539"/>
    <cellStyle name="Обычный 5 10 19" xfId="32540"/>
    <cellStyle name="Обычный 5 10 19 2" xfId="32541"/>
    <cellStyle name="Обычный 5 10 19 2 2" xfId="32542"/>
    <cellStyle name="Обычный 5 10 19 2 2 2" xfId="32543"/>
    <cellStyle name="Обычный 5 10 19 2 2 2 2" xfId="32544"/>
    <cellStyle name="Обычный 5 10 19 2 2 3" xfId="32545"/>
    <cellStyle name="Обычный 5 10 19 2 3" xfId="32546"/>
    <cellStyle name="Обычный 5 10 19 2 3 2" xfId="32547"/>
    <cellStyle name="Обычный 5 10 19 2 4" xfId="32548"/>
    <cellStyle name="Обычный 5 10 19 3" xfId="32549"/>
    <cellStyle name="Обычный 5 10 19 3 2" xfId="32550"/>
    <cellStyle name="Обычный 5 10 19 3 2 2" xfId="32551"/>
    <cellStyle name="Обычный 5 10 19 3 2 2 2" xfId="32552"/>
    <cellStyle name="Обычный 5 10 19 3 2 3" xfId="32553"/>
    <cellStyle name="Обычный 5 10 19 3 3" xfId="32554"/>
    <cellStyle name="Обычный 5 10 19 3 3 2" xfId="32555"/>
    <cellStyle name="Обычный 5 10 19 3 4" xfId="32556"/>
    <cellStyle name="Обычный 5 10 19 4" xfId="32557"/>
    <cellStyle name="Обычный 5 10 19 4 2" xfId="32558"/>
    <cellStyle name="Обычный 5 10 19 4 2 2" xfId="32559"/>
    <cellStyle name="Обычный 5 10 19 4 2 2 2" xfId="32560"/>
    <cellStyle name="Обычный 5 10 19 4 2 3" xfId="32561"/>
    <cellStyle name="Обычный 5 10 19 4 3" xfId="32562"/>
    <cellStyle name="Обычный 5 10 19 4 3 2" xfId="32563"/>
    <cellStyle name="Обычный 5 10 19 4 4" xfId="32564"/>
    <cellStyle name="Обычный 5 10 19 5" xfId="32565"/>
    <cellStyle name="Обычный 5 10 19 5 2" xfId="32566"/>
    <cellStyle name="Обычный 5 10 19 5 2 2" xfId="32567"/>
    <cellStyle name="Обычный 5 10 19 5 3" xfId="32568"/>
    <cellStyle name="Обычный 5 10 19 6" xfId="32569"/>
    <cellStyle name="Обычный 5 10 19 6 2" xfId="32570"/>
    <cellStyle name="Обычный 5 10 19 7" xfId="32571"/>
    <cellStyle name="Обычный 5 10 19 7 2" xfId="32572"/>
    <cellStyle name="Обычный 5 10 19 8" xfId="32573"/>
    <cellStyle name="Обычный 5 10 2" xfId="32574"/>
    <cellStyle name="Обычный 5 10 2 2" xfId="32575"/>
    <cellStyle name="Обычный 5 10 2 2 2" xfId="32576"/>
    <cellStyle name="Обычный 5 10 2 2 2 2" xfId="32577"/>
    <cellStyle name="Обычный 5 10 2 2 2 2 2" xfId="32578"/>
    <cellStyle name="Обычный 5 10 2 2 2 3" xfId="32579"/>
    <cellStyle name="Обычный 5 10 2 2 3" xfId="32580"/>
    <cellStyle name="Обычный 5 10 2 2 3 2" xfId="32581"/>
    <cellStyle name="Обычный 5 10 2 2 4" xfId="32582"/>
    <cellStyle name="Обычный 5 10 2 3" xfId="32583"/>
    <cellStyle name="Обычный 5 10 2 3 2" xfId="32584"/>
    <cellStyle name="Обычный 5 10 2 3 2 2" xfId="32585"/>
    <cellStyle name="Обычный 5 10 2 3 2 2 2" xfId="32586"/>
    <cellStyle name="Обычный 5 10 2 3 2 3" xfId="32587"/>
    <cellStyle name="Обычный 5 10 2 3 3" xfId="32588"/>
    <cellStyle name="Обычный 5 10 2 3 3 2" xfId="32589"/>
    <cellStyle name="Обычный 5 10 2 3 4" xfId="32590"/>
    <cellStyle name="Обычный 5 10 2 4" xfId="32591"/>
    <cellStyle name="Обычный 5 10 2 4 2" xfId="32592"/>
    <cellStyle name="Обычный 5 10 2 4 2 2" xfId="32593"/>
    <cellStyle name="Обычный 5 10 2 4 2 2 2" xfId="32594"/>
    <cellStyle name="Обычный 5 10 2 4 2 3" xfId="32595"/>
    <cellStyle name="Обычный 5 10 2 4 3" xfId="32596"/>
    <cellStyle name="Обычный 5 10 2 4 3 2" xfId="32597"/>
    <cellStyle name="Обычный 5 10 2 4 4" xfId="32598"/>
    <cellStyle name="Обычный 5 10 2 5" xfId="32599"/>
    <cellStyle name="Обычный 5 10 2 5 2" xfId="32600"/>
    <cellStyle name="Обычный 5 10 2 5 2 2" xfId="32601"/>
    <cellStyle name="Обычный 5 10 2 5 3" xfId="32602"/>
    <cellStyle name="Обычный 5 10 2 6" xfId="32603"/>
    <cellStyle name="Обычный 5 10 2 6 2" xfId="32604"/>
    <cellStyle name="Обычный 5 10 2 7" xfId="32605"/>
    <cellStyle name="Обычный 5 10 2 7 2" xfId="32606"/>
    <cellStyle name="Обычный 5 10 2 8" xfId="32607"/>
    <cellStyle name="Обычный 5 10 20" xfId="32608"/>
    <cellStyle name="Обычный 5 10 20 2" xfId="32609"/>
    <cellStyle name="Обычный 5 10 20 2 2" xfId="32610"/>
    <cellStyle name="Обычный 5 10 20 2 2 2" xfId="32611"/>
    <cellStyle name="Обычный 5 10 20 2 2 2 2" xfId="32612"/>
    <cellStyle name="Обычный 5 10 20 2 2 3" xfId="32613"/>
    <cellStyle name="Обычный 5 10 20 2 3" xfId="32614"/>
    <cellStyle name="Обычный 5 10 20 2 3 2" xfId="32615"/>
    <cellStyle name="Обычный 5 10 20 2 4" xfId="32616"/>
    <cellStyle name="Обычный 5 10 20 3" xfId="32617"/>
    <cellStyle name="Обычный 5 10 20 3 2" xfId="32618"/>
    <cellStyle name="Обычный 5 10 20 3 2 2" xfId="32619"/>
    <cellStyle name="Обычный 5 10 20 3 2 2 2" xfId="32620"/>
    <cellStyle name="Обычный 5 10 20 3 2 3" xfId="32621"/>
    <cellStyle name="Обычный 5 10 20 3 3" xfId="32622"/>
    <cellStyle name="Обычный 5 10 20 3 3 2" xfId="32623"/>
    <cellStyle name="Обычный 5 10 20 3 4" xfId="32624"/>
    <cellStyle name="Обычный 5 10 20 4" xfId="32625"/>
    <cellStyle name="Обычный 5 10 20 4 2" xfId="32626"/>
    <cellStyle name="Обычный 5 10 20 4 2 2" xfId="32627"/>
    <cellStyle name="Обычный 5 10 20 4 2 2 2" xfId="32628"/>
    <cellStyle name="Обычный 5 10 20 4 2 3" xfId="32629"/>
    <cellStyle name="Обычный 5 10 20 4 3" xfId="32630"/>
    <cellStyle name="Обычный 5 10 20 4 3 2" xfId="32631"/>
    <cellStyle name="Обычный 5 10 20 4 4" xfId="32632"/>
    <cellStyle name="Обычный 5 10 20 5" xfId="32633"/>
    <cellStyle name="Обычный 5 10 20 5 2" xfId="32634"/>
    <cellStyle name="Обычный 5 10 20 5 2 2" xfId="32635"/>
    <cellStyle name="Обычный 5 10 20 5 3" xfId="32636"/>
    <cellStyle name="Обычный 5 10 20 6" xfId="32637"/>
    <cellStyle name="Обычный 5 10 20 6 2" xfId="32638"/>
    <cellStyle name="Обычный 5 10 20 7" xfId="32639"/>
    <cellStyle name="Обычный 5 10 20 7 2" xfId="32640"/>
    <cellStyle name="Обычный 5 10 20 8" xfId="32641"/>
    <cellStyle name="Обычный 5 10 21" xfId="32642"/>
    <cellStyle name="Обычный 5 10 21 2" xfId="32643"/>
    <cellStyle name="Обычный 5 10 21 2 2" xfId="32644"/>
    <cellStyle name="Обычный 5 10 21 2 2 2" xfId="32645"/>
    <cellStyle name="Обычный 5 10 21 2 2 2 2" xfId="32646"/>
    <cellStyle name="Обычный 5 10 21 2 2 3" xfId="32647"/>
    <cellStyle name="Обычный 5 10 21 2 3" xfId="32648"/>
    <cellStyle name="Обычный 5 10 21 2 3 2" xfId="32649"/>
    <cellStyle name="Обычный 5 10 21 2 4" xfId="32650"/>
    <cellStyle name="Обычный 5 10 21 3" xfId="32651"/>
    <cellStyle name="Обычный 5 10 21 3 2" xfId="32652"/>
    <cellStyle name="Обычный 5 10 21 3 2 2" xfId="32653"/>
    <cellStyle name="Обычный 5 10 21 3 2 2 2" xfId="32654"/>
    <cellStyle name="Обычный 5 10 21 3 2 3" xfId="32655"/>
    <cellStyle name="Обычный 5 10 21 3 3" xfId="32656"/>
    <cellStyle name="Обычный 5 10 21 3 3 2" xfId="32657"/>
    <cellStyle name="Обычный 5 10 21 3 4" xfId="32658"/>
    <cellStyle name="Обычный 5 10 21 4" xfId="32659"/>
    <cellStyle name="Обычный 5 10 21 4 2" xfId="32660"/>
    <cellStyle name="Обычный 5 10 21 4 2 2" xfId="32661"/>
    <cellStyle name="Обычный 5 10 21 4 2 2 2" xfId="32662"/>
    <cellStyle name="Обычный 5 10 21 4 2 3" xfId="32663"/>
    <cellStyle name="Обычный 5 10 21 4 3" xfId="32664"/>
    <cellStyle name="Обычный 5 10 21 4 3 2" xfId="32665"/>
    <cellStyle name="Обычный 5 10 21 4 4" xfId="32666"/>
    <cellStyle name="Обычный 5 10 21 5" xfId="32667"/>
    <cellStyle name="Обычный 5 10 21 5 2" xfId="32668"/>
    <cellStyle name="Обычный 5 10 21 5 2 2" xfId="32669"/>
    <cellStyle name="Обычный 5 10 21 5 3" xfId="32670"/>
    <cellStyle name="Обычный 5 10 21 6" xfId="32671"/>
    <cellStyle name="Обычный 5 10 21 6 2" xfId="32672"/>
    <cellStyle name="Обычный 5 10 21 7" xfId="32673"/>
    <cellStyle name="Обычный 5 10 21 7 2" xfId="32674"/>
    <cellStyle name="Обычный 5 10 21 8" xfId="32675"/>
    <cellStyle name="Обычный 5 10 22" xfId="32676"/>
    <cellStyle name="Обычный 5 10 22 2" xfId="32677"/>
    <cellStyle name="Обычный 5 10 22 2 2" xfId="32678"/>
    <cellStyle name="Обычный 5 10 22 2 2 2" xfId="32679"/>
    <cellStyle name="Обычный 5 10 22 2 2 2 2" xfId="32680"/>
    <cellStyle name="Обычный 5 10 22 2 2 3" xfId="32681"/>
    <cellStyle name="Обычный 5 10 22 2 3" xfId="32682"/>
    <cellStyle name="Обычный 5 10 22 2 3 2" xfId="32683"/>
    <cellStyle name="Обычный 5 10 22 2 4" xfId="32684"/>
    <cellStyle name="Обычный 5 10 22 3" xfId="32685"/>
    <cellStyle name="Обычный 5 10 22 3 2" xfId="32686"/>
    <cellStyle name="Обычный 5 10 22 3 2 2" xfId="32687"/>
    <cellStyle name="Обычный 5 10 22 3 2 2 2" xfId="32688"/>
    <cellStyle name="Обычный 5 10 22 3 2 3" xfId="32689"/>
    <cellStyle name="Обычный 5 10 22 3 3" xfId="32690"/>
    <cellStyle name="Обычный 5 10 22 3 3 2" xfId="32691"/>
    <cellStyle name="Обычный 5 10 22 3 4" xfId="32692"/>
    <cellStyle name="Обычный 5 10 22 4" xfId="32693"/>
    <cellStyle name="Обычный 5 10 22 4 2" xfId="32694"/>
    <cellStyle name="Обычный 5 10 22 4 2 2" xfId="32695"/>
    <cellStyle name="Обычный 5 10 22 4 2 2 2" xfId="32696"/>
    <cellStyle name="Обычный 5 10 22 4 2 3" xfId="32697"/>
    <cellStyle name="Обычный 5 10 22 4 3" xfId="32698"/>
    <cellStyle name="Обычный 5 10 22 4 3 2" xfId="32699"/>
    <cellStyle name="Обычный 5 10 22 4 4" xfId="32700"/>
    <cellStyle name="Обычный 5 10 22 5" xfId="32701"/>
    <cellStyle name="Обычный 5 10 22 5 2" xfId="32702"/>
    <cellStyle name="Обычный 5 10 22 5 2 2" xfId="32703"/>
    <cellStyle name="Обычный 5 10 22 5 3" xfId="32704"/>
    <cellStyle name="Обычный 5 10 22 6" xfId="32705"/>
    <cellStyle name="Обычный 5 10 22 6 2" xfId="32706"/>
    <cellStyle name="Обычный 5 10 22 7" xfId="32707"/>
    <cellStyle name="Обычный 5 10 22 7 2" xfId="32708"/>
    <cellStyle name="Обычный 5 10 22 8" xfId="32709"/>
    <cellStyle name="Обычный 5 10 23" xfId="32710"/>
    <cellStyle name="Обычный 5 10 23 2" xfId="32711"/>
    <cellStyle name="Обычный 5 10 23 2 2" xfId="32712"/>
    <cellStyle name="Обычный 5 10 23 2 2 2" xfId="32713"/>
    <cellStyle name="Обычный 5 10 23 2 2 2 2" xfId="32714"/>
    <cellStyle name="Обычный 5 10 23 2 2 3" xfId="32715"/>
    <cellStyle name="Обычный 5 10 23 2 3" xfId="32716"/>
    <cellStyle name="Обычный 5 10 23 2 3 2" xfId="32717"/>
    <cellStyle name="Обычный 5 10 23 2 4" xfId="32718"/>
    <cellStyle name="Обычный 5 10 23 3" xfId="32719"/>
    <cellStyle name="Обычный 5 10 23 3 2" xfId="32720"/>
    <cellStyle name="Обычный 5 10 23 3 2 2" xfId="32721"/>
    <cellStyle name="Обычный 5 10 23 3 2 2 2" xfId="32722"/>
    <cellStyle name="Обычный 5 10 23 3 2 3" xfId="32723"/>
    <cellStyle name="Обычный 5 10 23 3 3" xfId="32724"/>
    <cellStyle name="Обычный 5 10 23 3 3 2" xfId="32725"/>
    <cellStyle name="Обычный 5 10 23 3 4" xfId="32726"/>
    <cellStyle name="Обычный 5 10 23 4" xfId="32727"/>
    <cellStyle name="Обычный 5 10 23 4 2" xfId="32728"/>
    <cellStyle name="Обычный 5 10 23 4 2 2" xfId="32729"/>
    <cellStyle name="Обычный 5 10 23 4 2 2 2" xfId="32730"/>
    <cellStyle name="Обычный 5 10 23 4 2 3" xfId="32731"/>
    <cellStyle name="Обычный 5 10 23 4 3" xfId="32732"/>
    <cellStyle name="Обычный 5 10 23 4 3 2" xfId="32733"/>
    <cellStyle name="Обычный 5 10 23 4 4" xfId="32734"/>
    <cellStyle name="Обычный 5 10 23 5" xfId="32735"/>
    <cellStyle name="Обычный 5 10 23 5 2" xfId="32736"/>
    <cellStyle name="Обычный 5 10 23 5 2 2" xfId="32737"/>
    <cellStyle name="Обычный 5 10 23 5 3" xfId="32738"/>
    <cellStyle name="Обычный 5 10 23 6" xfId="32739"/>
    <cellStyle name="Обычный 5 10 23 6 2" xfId="32740"/>
    <cellStyle name="Обычный 5 10 23 7" xfId="32741"/>
    <cellStyle name="Обычный 5 10 23 7 2" xfId="32742"/>
    <cellStyle name="Обычный 5 10 23 8" xfId="32743"/>
    <cellStyle name="Обычный 5 10 24" xfId="32744"/>
    <cellStyle name="Обычный 5 10 24 2" xfId="32745"/>
    <cellStyle name="Обычный 5 10 24 2 2" xfId="32746"/>
    <cellStyle name="Обычный 5 10 24 2 2 2" xfId="32747"/>
    <cellStyle name="Обычный 5 10 24 2 2 2 2" xfId="32748"/>
    <cellStyle name="Обычный 5 10 24 2 2 3" xfId="32749"/>
    <cellStyle name="Обычный 5 10 24 2 3" xfId="32750"/>
    <cellStyle name="Обычный 5 10 24 2 3 2" xfId="32751"/>
    <cellStyle name="Обычный 5 10 24 2 4" xfId="32752"/>
    <cellStyle name="Обычный 5 10 24 3" xfId="32753"/>
    <cellStyle name="Обычный 5 10 24 3 2" xfId="32754"/>
    <cellStyle name="Обычный 5 10 24 3 2 2" xfId="32755"/>
    <cellStyle name="Обычный 5 10 24 3 2 2 2" xfId="32756"/>
    <cellStyle name="Обычный 5 10 24 3 2 3" xfId="32757"/>
    <cellStyle name="Обычный 5 10 24 3 3" xfId="32758"/>
    <cellStyle name="Обычный 5 10 24 3 3 2" xfId="32759"/>
    <cellStyle name="Обычный 5 10 24 3 4" xfId="32760"/>
    <cellStyle name="Обычный 5 10 24 4" xfId="32761"/>
    <cellStyle name="Обычный 5 10 24 4 2" xfId="32762"/>
    <cellStyle name="Обычный 5 10 24 4 2 2" xfId="32763"/>
    <cellStyle name="Обычный 5 10 24 4 2 2 2" xfId="32764"/>
    <cellStyle name="Обычный 5 10 24 4 2 3" xfId="32765"/>
    <cellStyle name="Обычный 5 10 24 4 3" xfId="32766"/>
    <cellStyle name="Обычный 5 10 24 4 3 2" xfId="32767"/>
    <cellStyle name="Обычный 5 10 24 4 4" xfId="32768"/>
    <cellStyle name="Обычный 5 10 24 5" xfId="32769"/>
    <cellStyle name="Обычный 5 10 24 5 2" xfId="32770"/>
    <cellStyle name="Обычный 5 10 24 5 2 2" xfId="32771"/>
    <cellStyle name="Обычный 5 10 24 5 3" xfId="32772"/>
    <cellStyle name="Обычный 5 10 24 6" xfId="32773"/>
    <cellStyle name="Обычный 5 10 24 6 2" xfId="32774"/>
    <cellStyle name="Обычный 5 10 24 7" xfId="32775"/>
    <cellStyle name="Обычный 5 10 24 7 2" xfId="32776"/>
    <cellStyle name="Обычный 5 10 24 8" xfId="32777"/>
    <cellStyle name="Обычный 5 10 25" xfId="32778"/>
    <cellStyle name="Обычный 5 10 25 2" xfId="32779"/>
    <cellStyle name="Обычный 5 10 25 2 2" xfId="32780"/>
    <cellStyle name="Обычный 5 10 25 2 2 2" xfId="32781"/>
    <cellStyle name="Обычный 5 10 25 2 2 2 2" xfId="32782"/>
    <cellStyle name="Обычный 5 10 25 2 2 3" xfId="32783"/>
    <cellStyle name="Обычный 5 10 25 2 3" xfId="32784"/>
    <cellStyle name="Обычный 5 10 25 2 3 2" xfId="32785"/>
    <cellStyle name="Обычный 5 10 25 2 4" xfId="32786"/>
    <cellStyle name="Обычный 5 10 25 3" xfId="32787"/>
    <cellStyle name="Обычный 5 10 25 3 2" xfId="32788"/>
    <cellStyle name="Обычный 5 10 25 3 2 2" xfId="32789"/>
    <cellStyle name="Обычный 5 10 25 3 2 2 2" xfId="32790"/>
    <cellStyle name="Обычный 5 10 25 3 2 3" xfId="32791"/>
    <cellStyle name="Обычный 5 10 25 3 3" xfId="32792"/>
    <cellStyle name="Обычный 5 10 25 3 3 2" xfId="32793"/>
    <cellStyle name="Обычный 5 10 25 3 4" xfId="32794"/>
    <cellStyle name="Обычный 5 10 25 4" xfId="32795"/>
    <cellStyle name="Обычный 5 10 25 4 2" xfId="32796"/>
    <cellStyle name="Обычный 5 10 25 4 2 2" xfId="32797"/>
    <cellStyle name="Обычный 5 10 25 4 2 2 2" xfId="32798"/>
    <cellStyle name="Обычный 5 10 25 4 2 3" xfId="32799"/>
    <cellStyle name="Обычный 5 10 25 4 3" xfId="32800"/>
    <cellStyle name="Обычный 5 10 25 4 3 2" xfId="32801"/>
    <cellStyle name="Обычный 5 10 25 4 4" xfId="32802"/>
    <cellStyle name="Обычный 5 10 25 5" xfId="32803"/>
    <cellStyle name="Обычный 5 10 25 5 2" xfId="32804"/>
    <cellStyle name="Обычный 5 10 25 5 2 2" xfId="32805"/>
    <cellStyle name="Обычный 5 10 25 5 3" xfId="32806"/>
    <cellStyle name="Обычный 5 10 25 6" xfId="32807"/>
    <cellStyle name="Обычный 5 10 25 6 2" xfId="32808"/>
    <cellStyle name="Обычный 5 10 25 7" xfId="32809"/>
    <cellStyle name="Обычный 5 10 25 7 2" xfId="32810"/>
    <cellStyle name="Обычный 5 10 25 8" xfId="32811"/>
    <cellStyle name="Обычный 5 10 26" xfId="32812"/>
    <cellStyle name="Обычный 5 10 26 2" xfId="32813"/>
    <cellStyle name="Обычный 5 10 26 2 2" xfId="32814"/>
    <cellStyle name="Обычный 5 10 26 2 2 2" xfId="32815"/>
    <cellStyle name="Обычный 5 10 26 2 2 2 2" xfId="32816"/>
    <cellStyle name="Обычный 5 10 26 2 2 3" xfId="32817"/>
    <cellStyle name="Обычный 5 10 26 2 3" xfId="32818"/>
    <cellStyle name="Обычный 5 10 26 2 3 2" xfId="32819"/>
    <cellStyle name="Обычный 5 10 26 2 4" xfId="32820"/>
    <cellStyle name="Обычный 5 10 26 3" xfId="32821"/>
    <cellStyle name="Обычный 5 10 26 3 2" xfId="32822"/>
    <cellStyle name="Обычный 5 10 26 3 2 2" xfId="32823"/>
    <cellStyle name="Обычный 5 10 26 3 2 2 2" xfId="32824"/>
    <cellStyle name="Обычный 5 10 26 3 2 3" xfId="32825"/>
    <cellStyle name="Обычный 5 10 26 3 3" xfId="32826"/>
    <cellStyle name="Обычный 5 10 26 3 3 2" xfId="32827"/>
    <cellStyle name="Обычный 5 10 26 3 4" xfId="32828"/>
    <cellStyle name="Обычный 5 10 26 4" xfId="32829"/>
    <cellStyle name="Обычный 5 10 26 4 2" xfId="32830"/>
    <cellStyle name="Обычный 5 10 26 4 2 2" xfId="32831"/>
    <cellStyle name="Обычный 5 10 26 4 2 2 2" xfId="32832"/>
    <cellStyle name="Обычный 5 10 26 4 2 3" xfId="32833"/>
    <cellStyle name="Обычный 5 10 26 4 3" xfId="32834"/>
    <cellStyle name="Обычный 5 10 26 4 3 2" xfId="32835"/>
    <cellStyle name="Обычный 5 10 26 4 4" xfId="32836"/>
    <cellStyle name="Обычный 5 10 26 5" xfId="32837"/>
    <cellStyle name="Обычный 5 10 26 5 2" xfId="32838"/>
    <cellStyle name="Обычный 5 10 26 5 2 2" xfId="32839"/>
    <cellStyle name="Обычный 5 10 26 5 3" xfId="32840"/>
    <cellStyle name="Обычный 5 10 26 6" xfId="32841"/>
    <cellStyle name="Обычный 5 10 26 6 2" xfId="32842"/>
    <cellStyle name="Обычный 5 10 26 7" xfId="32843"/>
    <cellStyle name="Обычный 5 10 26 7 2" xfId="32844"/>
    <cellStyle name="Обычный 5 10 26 8" xfId="32845"/>
    <cellStyle name="Обычный 5 10 27" xfId="32846"/>
    <cellStyle name="Обычный 5 10 27 2" xfId="32847"/>
    <cellStyle name="Обычный 5 10 27 2 2" xfId="32848"/>
    <cellStyle name="Обычный 5 10 27 2 2 2" xfId="32849"/>
    <cellStyle name="Обычный 5 10 27 2 2 2 2" xfId="32850"/>
    <cellStyle name="Обычный 5 10 27 2 2 3" xfId="32851"/>
    <cellStyle name="Обычный 5 10 27 2 3" xfId="32852"/>
    <cellStyle name="Обычный 5 10 27 2 3 2" xfId="32853"/>
    <cellStyle name="Обычный 5 10 27 2 4" xfId="32854"/>
    <cellStyle name="Обычный 5 10 27 3" xfId="32855"/>
    <cellStyle name="Обычный 5 10 27 3 2" xfId="32856"/>
    <cellStyle name="Обычный 5 10 27 3 2 2" xfId="32857"/>
    <cellStyle name="Обычный 5 10 27 3 2 2 2" xfId="32858"/>
    <cellStyle name="Обычный 5 10 27 3 2 3" xfId="32859"/>
    <cellStyle name="Обычный 5 10 27 3 3" xfId="32860"/>
    <cellStyle name="Обычный 5 10 27 3 3 2" xfId="32861"/>
    <cellStyle name="Обычный 5 10 27 3 4" xfId="32862"/>
    <cellStyle name="Обычный 5 10 27 4" xfId="32863"/>
    <cellStyle name="Обычный 5 10 27 4 2" xfId="32864"/>
    <cellStyle name="Обычный 5 10 27 4 2 2" xfId="32865"/>
    <cellStyle name="Обычный 5 10 27 4 2 2 2" xfId="32866"/>
    <cellStyle name="Обычный 5 10 27 4 2 3" xfId="32867"/>
    <cellStyle name="Обычный 5 10 27 4 3" xfId="32868"/>
    <cellStyle name="Обычный 5 10 27 4 3 2" xfId="32869"/>
    <cellStyle name="Обычный 5 10 27 4 4" xfId="32870"/>
    <cellStyle name="Обычный 5 10 27 5" xfId="32871"/>
    <cellStyle name="Обычный 5 10 27 5 2" xfId="32872"/>
    <cellStyle name="Обычный 5 10 27 5 2 2" xfId="32873"/>
    <cellStyle name="Обычный 5 10 27 5 3" xfId="32874"/>
    <cellStyle name="Обычный 5 10 27 6" xfId="32875"/>
    <cellStyle name="Обычный 5 10 27 6 2" xfId="32876"/>
    <cellStyle name="Обычный 5 10 27 7" xfId="32877"/>
    <cellStyle name="Обычный 5 10 27 7 2" xfId="32878"/>
    <cellStyle name="Обычный 5 10 27 8" xfId="32879"/>
    <cellStyle name="Обычный 5 10 28" xfId="32880"/>
    <cellStyle name="Обычный 5 10 28 2" xfId="32881"/>
    <cellStyle name="Обычный 5 10 28 2 2" xfId="32882"/>
    <cellStyle name="Обычный 5 10 28 2 2 2" xfId="32883"/>
    <cellStyle name="Обычный 5 10 28 2 2 2 2" xfId="32884"/>
    <cellStyle name="Обычный 5 10 28 2 2 3" xfId="32885"/>
    <cellStyle name="Обычный 5 10 28 2 3" xfId="32886"/>
    <cellStyle name="Обычный 5 10 28 2 3 2" xfId="32887"/>
    <cellStyle name="Обычный 5 10 28 2 4" xfId="32888"/>
    <cellStyle name="Обычный 5 10 28 3" xfId="32889"/>
    <cellStyle name="Обычный 5 10 28 3 2" xfId="32890"/>
    <cellStyle name="Обычный 5 10 28 3 2 2" xfId="32891"/>
    <cellStyle name="Обычный 5 10 28 3 2 2 2" xfId="32892"/>
    <cellStyle name="Обычный 5 10 28 3 2 3" xfId="32893"/>
    <cellStyle name="Обычный 5 10 28 3 3" xfId="32894"/>
    <cellStyle name="Обычный 5 10 28 3 3 2" xfId="32895"/>
    <cellStyle name="Обычный 5 10 28 3 4" xfId="32896"/>
    <cellStyle name="Обычный 5 10 28 4" xfId="32897"/>
    <cellStyle name="Обычный 5 10 28 4 2" xfId="32898"/>
    <cellStyle name="Обычный 5 10 28 4 2 2" xfId="32899"/>
    <cellStyle name="Обычный 5 10 28 4 2 2 2" xfId="32900"/>
    <cellStyle name="Обычный 5 10 28 4 2 3" xfId="32901"/>
    <cellStyle name="Обычный 5 10 28 4 3" xfId="32902"/>
    <cellStyle name="Обычный 5 10 28 4 3 2" xfId="32903"/>
    <cellStyle name="Обычный 5 10 28 4 4" xfId="32904"/>
    <cellStyle name="Обычный 5 10 28 5" xfId="32905"/>
    <cellStyle name="Обычный 5 10 28 5 2" xfId="32906"/>
    <cellStyle name="Обычный 5 10 28 5 2 2" xfId="32907"/>
    <cellStyle name="Обычный 5 10 28 5 3" xfId="32908"/>
    <cellStyle name="Обычный 5 10 28 6" xfId="32909"/>
    <cellStyle name="Обычный 5 10 28 6 2" xfId="32910"/>
    <cellStyle name="Обычный 5 10 28 7" xfId="32911"/>
    <cellStyle name="Обычный 5 10 28 7 2" xfId="32912"/>
    <cellStyle name="Обычный 5 10 28 8" xfId="32913"/>
    <cellStyle name="Обычный 5 10 29" xfId="32914"/>
    <cellStyle name="Обычный 5 10 29 2" xfId="32915"/>
    <cellStyle name="Обычный 5 10 29 2 2" xfId="32916"/>
    <cellStyle name="Обычный 5 10 29 2 2 2" xfId="32917"/>
    <cellStyle name="Обычный 5 10 29 2 2 2 2" xfId="32918"/>
    <cellStyle name="Обычный 5 10 29 2 2 3" xfId="32919"/>
    <cellStyle name="Обычный 5 10 29 2 3" xfId="32920"/>
    <cellStyle name="Обычный 5 10 29 2 3 2" xfId="32921"/>
    <cellStyle name="Обычный 5 10 29 2 4" xfId="32922"/>
    <cellStyle name="Обычный 5 10 29 3" xfId="32923"/>
    <cellStyle name="Обычный 5 10 29 3 2" xfId="32924"/>
    <cellStyle name="Обычный 5 10 29 3 2 2" xfId="32925"/>
    <cellStyle name="Обычный 5 10 29 3 2 2 2" xfId="32926"/>
    <cellStyle name="Обычный 5 10 29 3 2 3" xfId="32927"/>
    <cellStyle name="Обычный 5 10 29 3 3" xfId="32928"/>
    <cellStyle name="Обычный 5 10 29 3 3 2" xfId="32929"/>
    <cellStyle name="Обычный 5 10 29 3 4" xfId="32930"/>
    <cellStyle name="Обычный 5 10 29 4" xfId="32931"/>
    <cellStyle name="Обычный 5 10 29 4 2" xfId="32932"/>
    <cellStyle name="Обычный 5 10 29 4 2 2" xfId="32933"/>
    <cellStyle name="Обычный 5 10 29 4 2 2 2" xfId="32934"/>
    <cellStyle name="Обычный 5 10 29 4 2 3" xfId="32935"/>
    <cellStyle name="Обычный 5 10 29 4 3" xfId="32936"/>
    <cellStyle name="Обычный 5 10 29 4 3 2" xfId="32937"/>
    <cellStyle name="Обычный 5 10 29 4 4" xfId="32938"/>
    <cellStyle name="Обычный 5 10 29 5" xfId="32939"/>
    <cellStyle name="Обычный 5 10 29 5 2" xfId="32940"/>
    <cellStyle name="Обычный 5 10 29 5 2 2" xfId="32941"/>
    <cellStyle name="Обычный 5 10 29 5 3" xfId="32942"/>
    <cellStyle name="Обычный 5 10 29 6" xfId="32943"/>
    <cellStyle name="Обычный 5 10 29 6 2" xfId="32944"/>
    <cellStyle name="Обычный 5 10 29 7" xfId="32945"/>
    <cellStyle name="Обычный 5 10 29 7 2" xfId="32946"/>
    <cellStyle name="Обычный 5 10 29 8" xfId="32947"/>
    <cellStyle name="Обычный 5 10 3" xfId="32948"/>
    <cellStyle name="Обычный 5 10 3 2" xfId="32949"/>
    <cellStyle name="Обычный 5 10 3 2 2" xfId="32950"/>
    <cellStyle name="Обычный 5 10 3 2 2 2" xfId="32951"/>
    <cellStyle name="Обычный 5 10 3 2 2 2 2" xfId="32952"/>
    <cellStyle name="Обычный 5 10 3 2 2 3" xfId="32953"/>
    <cellStyle name="Обычный 5 10 3 2 3" xfId="32954"/>
    <cellStyle name="Обычный 5 10 3 2 3 2" xfId="32955"/>
    <cellStyle name="Обычный 5 10 3 2 4" xfId="32956"/>
    <cellStyle name="Обычный 5 10 3 3" xfId="32957"/>
    <cellStyle name="Обычный 5 10 3 3 2" xfId="32958"/>
    <cellStyle name="Обычный 5 10 3 3 2 2" xfId="32959"/>
    <cellStyle name="Обычный 5 10 3 3 2 2 2" xfId="32960"/>
    <cellStyle name="Обычный 5 10 3 3 2 3" xfId="32961"/>
    <cellStyle name="Обычный 5 10 3 3 3" xfId="32962"/>
    <cellStyle name="Обычный 5 10 3 3 3 2" xfId="32963"/>
    <cellStyle name="Обычный 5 10 3 3 4" xfId="32964"/>
    <cellStyle name="Обычный 5 10 3 4" xfId="32965"/>
    <cellStyle name="Обычный 5 10 3 4 2" xfId="32966"/>
    <cellStyle name="Обычный 5 10 3 4 2 2" xfId="32967"/>
    <cellStyle name="Обычный 5 10 3 4 2 2 2" xfId="32968"/>
    <cellStyle name="Обычный 5 10 3 4 2 3" xfId="32969"/>
    <cellStyle name="Обычный 5 10 3 4 3" xfId="32970"/>
    <cellStyle name="Обычный 5 10 3 4 3 2" xfId="32971"/>
    <cellStyle name="Обычный 5 10 3 4 4" xfId="32972"/>
    <cellStyle name="Обычный 5 10 3 5" xfId="32973"/>
    <cellStyle name="Обычный 5 10 3 5 2" xfId="32974"/>
    <cellStyle name="Обычный 5 10 3 5 2 2" xfId="32975"/>
    <cellStyle name="Обычный 5 10 3 5 3" xfId="32976"/>
    <cellStyle name="Обычный 5 10 3 6" xfId="32977"/>
    <cellStyle name="Обычный 5 10 3 6 2" xfId="32978"/>
    <cellStyle name="Обычный 5 10 3 7" xfId="32979"/>
    <cellStyle name="Обычный 5 10 3 7 2" xfId="32980"/>
    <cellStyle name="Обычный 5 10 3 8" xfId="32981"/>
    <cellStyle name="Обычный 5 10 30" xfId="32982"/>
    <cellStyle name="Обычный 5 10 30 2" xfId="32983"/>
    <cellStyle name="Обычный 5 10 30 2 2" xfId="32984"/>
    <cellStyle name="Обычный 5 10 30 2 2 2" xfId="32985"/>
    <cellStyle name="Обычный 5 10 30 2 3" xfId="32986"/>
    <cellStyle name="Обычный 5 10 30 3" xfId="32987"/>
    <cellStyle name="Обычный 5 10 30 3 2" xfId="32988"/>
    <cellStyle name="Обычный 5 10 30 4" xfId="32989"/>
    <cellStyle name="Обычный 5 10 31" xfId="32990"/>
    <cellStyle name="Обычный 5 10 31 2" xfId="32991"/>
    <cellStyle name="Обычный 5 10 31 2 2" xfId="32992"/>
    <cellStyle name="Обычный 5 10 31 2 2 2" xfId="32993"/>
    <cellStyle name="Обычный 5 10 31 2 3" xfId="32994"/>
    <cellStyle name="Обычный 5 10 31 3" xfId="32995"/>
    <cellStyle name="Обычный 5 10 31 3 2" xfId="32996"/>
    <cellStyle name="Обычный 5 10 31 4" xfId="32997"/>
    <cellStyle name="Обычный 5 10 32" xfId="32998"/>
    <cellStyle name="Обычный 5 10 32 2" xfId="32999"/>
    <cellStyle name="Обычный 5 10 32 2 2" xfId="33000"/>
    <cellStyle name="Обычный 5 10 32 2 2 2" xfId="33001"/>
    <cellStyle name="Обычный 5 10 32 2 3" xfId="33002"/>
    <cellStyle name="Обычный 5 10 32 3" xfId="33003"/>
    <cellStyle name="Обычный 5 10 32 3 2" xfId="33004"/>
    <cellStyle name="Обычный 5 10 32 4" xfId="33005"/>
    <cellStyle name="Обычный 5 10 33" xfId="33006"/>
    <cellStyle name="Обычный 5 10 33 2" xfId="33007"/>
    <cellStyle name="Обычный 5 10 33 2 2" xfId="33008"/>
    <cellStyle name="Обычный 5 10 33 3" xfId="33009"/>
    <cellStyle name="Обычный 5 10 34" xfId="33010"/>
    <cellStyle name="Обычный 5 10 34 2" xfId="33011"/>
    <cellStyle name="Обычный 5 10 35" xfId="33012"/>
    <cellStyle name="Обычный 5 10 35 2" xfId="33013"/>
    <cellStyle name="Обычный 5 10 36" xfId="33014"/>
    <cellStyle name="Обычный 5 10 4" xfId="33015"/>
    <cellStyle name="Обычный 5 10 4 2" xfId="33016"/>
    <cellStyle name="Обычный 5 10 4 2 2" xfId="33017"/>
    <cellStyle name="Обычный 5 10 4 2 2 2" xfId="33018"/>
    <cellStyle name="Обычный 5 10 4 2 2 2 2" xfId="33019"/>
    <cellStyle name="Обычный 5 10 4 2 2 3" xfId="33020"/>
    <cellStyle name="Обычный 5 10 4 2 3" xfId="33021"/>
    <cellStyle name="Обычный 5 10 4 2 3 2" xfId="33022"/>
    <cellStyle name="Обычный 5 10 4 2 4" xfId="33023"/>
    <cellStyle name="Обычный 5 10 4 3" xfId="33024"/>
    <cellStyle name="Обычный 5 10 4 3 2" xfId="33025"/>
    <cellStyle name="Обычный 5 10 4 3 2 2" xfId="33026"/>
    <cellStyle name="Обычный 5 10 4 3 2 2 2" xfId="33027"/>
    <cellStyle name="Обычный 5 10 4 3 2 3" xfId="33028"/>
    <cellStyle name="Обычный 5 10 4 3 3" xfId="33029"/>
    <cellStyle name="Обычный 5 10 4 3 3 2" xfId="33030"/>
    <cellStyle name="Обычный 5 10 4 3 4" xfId="33031"/>
    <cellStyle name="Обычный 5 10 4 4" xfId="33032"/>
    <cellStyle name="Обычный 5 10 4 4 2" xfId="33033"/>
    <cellStyle name="Обычный 5 10 4 4 2 2" xfId="33034"/>
    <cellStyle name="Обычный 5 10 4 4 2 2 2" xfId="33035"/>
    <cellStyle name="Обычный 5 10 4 4 2 3" xfId="33036"/>
    <cellStyle name="Обычный 5 10 4 4 3" xfId="33037"/>
    <cellStyle name="Обычный 5 10 4 4 3 2" xfId="33038"/>
    <cellStyle name="Обычный 5 10 4 4 4" xfId="33039"/>
    <cellStyle name="Обычный 5 10 4 5" xfId="33040"/>
    <cellStyle name="Обычный 5 10 4 5 2" xfId="33041"/>
    <cellStyle name="Обычный 5 10 4 5 2 2" xfId="33042"/>
    <cellStyle name="Обычный 5 10 4 5 3" xfId="33043"/>
    <cellStyle name="Обычный 5 10 4 6" xfId="33044"/>
    <cellStyle name="Обычный 5 10 4 6 2" xfId="33045"/>
    <cellStyle name="Обычный 5 10 4 7" xfId="33046"/>
    <cellStyle name="Обычный 5 10 4 7 2" xfId="33047"/>
    <cellStyle name="Обычный 5 10 4 8" xfId="33048"/>
    <cellStyle name="Обычный 5 10 5" xfId="33049"/>
    <cellStyle name="Обычный 5 10 5 2" xfId="33050"/>
    <cellStyle name="Обычный 5 10 5 2 2" xfId="33051"/>
    <cellStyle name="Обычный 5 10 5 2 2 2" xfId="33052"/>
    <cellStyle name="Обычный 5 10 5 2 2 2 2" xfId="33053"/>
    <cellStyle name="Обычный 5 10 5 2 2 3" xfId="33054"/>
    <cellStyle name="Обычный 5 10 5 2 3" xfId="33055"/>
    <cellStyle name="Обычный 5 10 5 2 3 2" xfId="33056"/>
    <cellStyle name="Обычный 5 10 5 2 4" xfId="33057"/>
    <cellStyle name="Обычный 5 10 5 3" xfId="33058"/>
    <cellStyle name="Обычный 5 10 5 3 2" xfId="33059"/>
    <cellStyle name="Обычный 5 10 5 3 2 2" xfId="33060"/>
    <cellStyle name="Обычный 5 10 5 3 2 2 2" xfId="33061"/>
    <cellStyle name="Обычный 5 10 5 3 2 3" xfId="33062"/>
    <cellStyle name="Обычный 5 10 5 3 3" xfId="33063"/>
    <cellStyle name="Обычный 5 10 5 3 3 2" xfId="33064"/>
    <cellStyle name="Обычный 5 10 5 3 4" xfId="33065"/>
    <cellStyle name="Обычный 5 10 5 4" xfId="33066"/>
    <cellStyle name="Обычный 5 10 5 4 2" xfId="33067"/>
    <cellStyle name="Обычный 5 10 5 4 2 2" xfId="33068"/>
    <cellStyle name="Обычный 5 10 5 4 2 2 2" xfId="33069"/>
    <cellStyle name="Обычный 5 10 5 4 2 3" xfId="33070"/>
    <cellStyle name="Обычный 5 10 5 4 3" xfId="33071"/>
    <cellStyle name="Обычный 5 10 5 4 3 2" xfId="33072"/>
    <cellStyle name="Обычный 5 10 5 4 4" xfId="33073"/>
    <cellStyle name="Обычный 5 10 5 5" xfId="33074"/>
    <cellStyle name="Обычный 5 10 5 5 2" xfId="33075"/>
    <cellStyle name="Обычный 5 10 5 5 2 2" xfId="33076"/>
    <cellStyle name="Обычный 5 10 5 5 3" xfId="33077"/>
    <cellStyle name="Обычный 5 10 5 6" xfId="33078"/>
    <cellStyle name="Обычный 5 10 5 6 2" xfId="33079"/>
    <cellStyle name="Обычный 5 10 5 7" xfId="33080"/>
    <cellStyle name="Обычный 5 10 5 7 2" xfId="33081"/>
    <cellStyle name="Обычный 5 10 5 8" xfId="33082"/>
    <cellStyle name="Обычный 5 10 6" xfId="33083"/>
    <cellStyle name="Обычный 5 10 6 2" xfId="33084"/>
    <cellStyle name="Обычный 5 10 6 2 2" xfId="33085"/>
    <cellStyle name="Обычный 5 10 6 2 2 2" xfId="33086"/>
    <cellStyle name="Обычный 5 10 6 2 2 2 2" xfId="33087"/>
    <cellStyle name="Обычный 5 10 6 2 2 3" xfId="33088"/>
    <cellStyle name="Обычный 5 10 6 2 3" xfId="33089"/>
    <cellStyle name="Обычный 5 10 6 2 3 2" xfId="33090"/>
    <cellStyle name="Обычный 5 10 6 2 4" xfId="33091"/>
    <cellStyle name="Обычный 5 10 6 3" xfId="33092"/>
    <cellStyle name="Обычный 5 10 6 3 2" xfId="33093"/>
    <cellStyle name="Обычный 5 10 6 3 2 2" xfId="33094"/>
    <cellStyle name="Обычный 5 10 6 3 2 2 2" xfId="33095"/>
    <cellStyle name="Обычный 5 10 6 3 2 3" xfId="33096"/>
    <cellStyle name="Обычный 5 10 6 3 3" xfId="33097"/>
    <cellStyle name="Обычный 5 10 6 3 3 2" xfId="33098"/>
    <cellStyle name="Обычный 5 10 6 3 4" xfId="33099"/>
    <cellStyle name="Обычный 5 10 6 4" xfId="33100"/>
    <cellStyle name="Обычный 5 10 6 4 2" xfId="33101"/>
    <cellStyle name="Обычный 5 10 6 4 2 2" xfId="33102"/>
    <cellStyle name="Обычный 5 10 6 4 2 2 2" xfId="33103"/>
    <cellStyle name="Обычный 5 10 6 4 2 3" xfId="33104"/>
    <cellStyle name="Обычный 5 10 6 4 3" xfId="33105"/>
    <cellStyle name="Обычный 5 10 6 4 3 2" xfId="33106"/>
    <cellStyle name="Обычный 5 10 6 4 4" xfId="33107"/>
    <cellStyle name="Обычный 5 10 6 5" xfId="33108"/>
    <cellStyle name="Обычный 5 10 6 5 2" xfId="33109"/>
    <cellStyle name="Обычный 5 10 6 5 2 2" xfId="33110"/>
    <cellStyle name="Обычный 5 10 6 5 3" xfId="33111"/>
    <cellStyle name="Обычный 5 10 6 6" xfId="33112"/>
    <cellStyle name="Обычный 5 10 6 6 2" xfId="33113"/>
    <cellStyle name="Обычный 5 10 6 7" xfId="33114"/>
    <cellStyle name="Обычный 5 10 6 7 2" xfId="33115"/>
    <cellStyle name="Обычный 5 10 6 8" xfId="33116"/>
    <cellStyle name="Обычный 5 10 7" xfId="33117"/>
    <cellStyle name="Обычный 5 10 7 2" xfId="33118"/>
    <cellStyle name="Обычный 5 10 7 2 2" xfId="33119"/>
    <cellStyle name="Обычный 5 10 7 2 2 2" xfId="33120"/>
    <cellStyle name="Обычный 5 10 7 2 2 2 2" xfId="33121"/>
    <cellStyle name="Обычный 5 10 7 2 2 3" xfId="33122"/>
    <cellStyle name="Обычный 5 10 7 2 3" xfId="33123"/>
    <cellStyle name="Обычный 5 10 7 2 3 2" xfId="33124"/>
    <cellStyle name="Обычный 5 10 7 2 4" xfId="33125"/>
    <cellStyle name="Обычный 5 10 7 3" xfId="33126"/>
    <cellStyle name="Обычный 5 10 7 3 2" xfId="33127"/>
    <cellStyle name="Обычный 5 10 7 3 2 2" xfId="33128"/>
    <cellStyle name="Обычный 5 10 7 3 2 2 2" xfId="33129"/>
    <cellStyle name="Обычный 5 10 7 3 2 3" xfId="33130"/>
    <cellStyle name="Обычный 5 10 7 3 3" xfId="33131"/>
    <cellStyle name="Обычный 5 10 7 3 3 2" xfId="33132"/>
    <cellStyle name="Обычный 5 10 7 3 4" xfId="33133"/>
    <cellStyle name="Обычный 5 10 7 4" xfId="33134"/>
    <cellStyle name="Обычный 5 10 7 4 2" xfId="33135"/>
    <cellStyle name="Обычный 5 10 7 4 2 2" xfId="33136"/>
    <cellStyle name="Обычный 5 10 7 4 2 2 2" xfId="33137"/>
    <cellStyle name="Обычный 5 10 7 4 2 3" xfId="33138"/>
    <cellStyle name="Обычный 5 10 7 4 3" xfId="33139"/>
    <cellStyle name="Обычный 5 10 7 4 3 2" xfId="33140"/>
    <cellStyle name="Обычный 5 10 7 4 4" xfId="33141"/>
    <cellStyle name="Обычный 5 10 7 5" xfId="33142"/>
    <cellStyle name="Обычный 5 10 7 5 2" xfId="33143"/>
    <cellStyle name="Обычный 5 10 7 5 2 2" xfId="33144"/>
    <cellStyle name="Обычный 5 10 7 5 3" xfId="33145"/>
    <cellStyle name="Обычный 5 10 7 6" xfId="33146"/>
    <cellStyle name="Обычный 5 10 7 6 2" xfId="33147"/>
    <cellStyle name="Обычный 5 10 7 7" xfId="33148"/>
    <cellStyle name="Обычный 5 10 7 7 2" xfId="33149"/>
    <cellStyle name="Обычный 5 10 7 8" xfId="33150"/>
    <cellStyle name="Обычный 5 10 8" xfId="33151"/>
    <cellStyle name="Обычный 5 10 8 2" xfId="33152"/>
    <cellStyle name="Обычный 5 10 8 2 2" xfId="33153"/>
    <cellStyle name="Обычный 5 10 8 2 2 2" xfId="33154"/>
    <cellStyle name="Обычный 5 10 8 2 2 2 2" xfId="33155"/>
    <cellStyle name="Обычный 5 10 8 2 2 3" xfId="33156"/>
    <cellStyle name="Обычный 5 10 8 2 3" xfId="33157"/>
    <cellStyle name="Обычный 5 10 8 2 3 2" xfId="33158"/>
    <cellStyle name="Обычный 5 10 8 2 4" xfId="33159"/>
    <cellStyle name="Обычный 5 10 8 3" xfId="33160"/>
    <cellStyle name="Обычный 5 10 8 3 2" xfId="33161"/>
    <cellStyle name="Обычный 5 10 8 3 2 2" xfId="33162"/>
    <cellStyle name="Обычный 5 10 8 3 2 2 2" xfId="33163"/>
    <cellStyle name="Обычный 5 10 8 3 2 3" xfId="33164"/>
    <cellStyle name="Обычный 5 10 8 3 3" xfId="33165"/>
    <cellStyle name="Обычный 5 10 8 3 3 2" xfId="33166"/>
    <cellStyle name="Обычный 5 10 8 3 4" xfId="33167"/>
    <cellStyle name="Обычный 5 10 8 4" xfId="33168"/>
    <cellStyle name="Обычный 5 10 8 4 2" xfId="33169"/>
    <cellStyle name="Обычный 5 10 8 4 2 2" xfId="33170"/>
    <cellStyle name="Обычный 5 10 8 4 2 2 2" xfId="33171"/>
    <cellStyle name="Обычный 5 10 8 4 2 3" xfId="33172"/>
    <cellStyle name="Обычный 5 10 8 4 3" xfId="33173"/>
    <cellStyle name="Обычный 5 10 8 4 3 2" xfId="33174"/>
    <cellStyle name="Обычный 5 10 8 4 4" xfId="33175"/>
    <cellStyle name="Обычный 5 10 8 5" xfId="33176"/>
    <cellStyle name="Обычный 5 10 8 5 2" xfId="33177"/>
    <cellStyle name="Обычный 5 10 8 5 2 2" xfId="33178"/>
    <cellStyle name="Обычный 5 10 8 5 3" xfId="33179"/>
    <cellStyle name="Обычный 5 10 8 6" xfId="33180"/>
    <cellStyle name="Обычный 5 10 8 6 2" xfId="33181"/>
    <cellStyle name="Обычный 5 10 8 7" xfId="33182"/>
    <cellStyle name="Обычный 5 10 8 7 2" xfId="33183"/>
    <cellStyle name="Обычный 5 10 8 8" xfId="33184"/>
    <cellStyle name="Обычный 5 10 9" xfId="33185"/>
    <cellStyle name="Обычный 5 10 9 2" xfId="33186"/>
    <cellStyle name="Обычный 5 10 9 2 2" xfId="33187"/>
    <cellStyle name="Обычный 5 10 9 2 2 2" xfId="33188"/>
    <cellStyle name="Обычный 5 10 9 2 2 2 2" xfId="33189"/>
    <cellStyle name="Обычный 5 10 9 2 2 3" xfId="33190"/>
    <cellStyle name="Обычный 5 10 9 2 3" xfId="33191"/>
    <cellStyle name="Обычный 5 10 9 2 3 2" xfId="33192"/>
    <cellStyle name="Обычный 5 10 9 2 4" xfId="33193"/>
    <cellStyle name="Обычный 5 10 9 3" xfId="33194"/>
    <cellStyle name="Обычный 5 10 9 3 2" xfId="33195"/>
    <cellStyle name="Обычный 5 10 9 3 2 2" xfId="33196"/>
    <cellStyle name="Обычный 5 10 9 3 2 2 2" xfId="33197"/>
    <cellStyle name="Обычный 5 10 9 3 2 3" xfId="33198"/>
    <cellStyle name="Обычный 5 10 9 3 3" xfId="33199"/>
    <cellStyle name="Обычный 5 10 9 3 3 2" xfId="33200"/>
    <cellStyle name="Обычный 5 10 9 3 4" xfId="33201"/>
    <cellStyle name="Обычный 5 10 9 4" xfId="33202"/>
    <cellStyle name="Обычный 5 10 9 4 2" xfId="33203"/>
    <cellStyle name="Обычный 5 10 9 4 2 2" xfId="33204"/>
    <cellStyle name="Обычный 5 10 9 4 2 2 2" xfId="33205"/>
    <cellStyle name="Обычный 5 10 9 4 2 3" xfId="33206"/>
    <cellStyle name="Обычный 5 10 9 4 3" xfId="33207"/>
    <cellStyle name="Обычный 5 10 9 4 3 2" xfId="33208"/>
    <cellStyle name="Обычный 5 10 9 4 4" xfId="33209"/>
    <cellStyle name="Обычный 5 10 9 5" xfId="33210"/>
    <cellStyle name="Обычный 5 10 9 5 2" xfId="33211"/>
    <cellStyle name="Обычный 5 10 9 5 2 2" xfId="33212"/>
    <cellStyle name="Обычный 5 10 9 5 3" xfId="33213"/>
    <cellStyle name="Обычный 5 10 9 6" xfId="33214"/>
    <cellStyle name="Обычный 5 10 9 6 2" xfId="33215"/>
    <cellStyle name="Обычный 5 10 9 7" xfId="33216"/>
    <cellStyle name="Обычный 5 10 9 7 2" xfId="33217"/>
    <cellStyle name="Обычный 5 10 9 8" xfId="33218"/>
    <cellStyle name="Обычный 5 100" xfId="33219"/>
    <cellStyle name="Обычный 5 100 2" xfId="33220"/>
    <cellStyle name="Обычный 5 100 2 2" xfId="33221"/>
    <cellStyle name="Обычный 5 100 2 2 2" xfId="33222"/>
    <cellStyle name="Обычный 5 100 2 3" xfId="33223"/>
    <cellStyle name="Обычный 5 100 3" xfId="33224"/>
    <cellStyle name="Обычный 5 100 3 2" xfId="33225"/>
    <cellStyle name="Обычный 5 100 4" xfId="33226"/>
    <cellStyle name="Обычный 5 101" xfId="33227"/>
    <cellStyle name="Обычный 5 101 2" xfId="33228"/>
    <cellStyle name="Обычный 5 101 2 2" xfId="33229"/>
    <cellStyle name="Обычный 5 101 2 2 2" xfId="33230"/>
    <cellStyle name="Обычный 5 101 2 3" xfId="33231"/>
    <cellStyle name="Обычный 5 101 3" xfId="33232"/>
    <cellStyle name="Обычный 5 101 3 2" xfId="33233"/>
    <cellStyle name="Обычный 5 101 4" xfId="33234"/>
    <cellStyle name="Обычный 5 102" xfId="33235"/>
    <cellStyle name="Обычный 5 102 2" xfId="33236"/>
    <cellStyle name="Обычный 5 102 2 2" xfId="33237"/>
    <cellStyle name="Обычный 5 102 2 2 2" xfId="33238"/>
    <cellStyle name="Обычный 5 102 2 3" xfId="33239"/>
    <cellStyle name="Обычный 5 102 3" xfId="33240"/>
    <cellStyle name="Обычный 5 102 3 2" xfId="33241"/>
    <cellStyle name="Обычный 5 102 4" xfId="33242"/>
    <cellStyle name="Обычный 5 103" xfId="33243"/>
    <cellStyle name="Обычный 5 103 2" xfId="33244"/>
    <cellStyle name="Обычный 5 103 2 2" xfId="33245"/>
    <cellStyle name="Обычный 5 103 2 2 2" xfId="33246"/>
    <cellStyle name="Обычный 5 103 2 3" xfId="33247"/>
    <cellStyle name="Обычный 5 103 3" xfId="33248"/>
    <cellStyle name="Обычный 5 103 3 2" xfId="33249"/>
    <cellStyle name="Обычный 5 103 4" xfId="33250"/>
    <cellStyle name="Обычный 5 104" xfId="33251"/>
    <cellStyle name="Обычный 5 104 2" xfId="33252"/>
    <cellStyle name="Обычный 5 104 2 2" xfId="33253"/>
    <cellStyle name="Обычный 5 104 2 2 2" xfId="33254"/>
    <cellStyle name="Обычный 5 104 2 3" xfId="33255"/>
    <cellStyle name="Обычный 5 104 3" xfId="33256"/>
    <cellStyle name="Обычный 5 104 3 2" xfId="33257"/>
    <cellStyle name="Обычный 5 104 4" xfId="33258"/>
    <cellStyle name="Обычный 5 105" xfId="33259"/>
    <cellStyle name="Обычный 5 105 2" xfId="33260"/>
    <cellStyle name="Обычный 5 105 2 2" xfId="33261"/>
    <cellStyle name="Обычный 5 105 2 2 2" xfId="33262"/>
    <cellStyle name="Обычный 5 105 2 3" xfId="33263"/>
    <cellStyle name="Обычный 5 105 3" xfId="33264"/>
    <cellStyle name="Обычный 5 105 3 2" xfId="33265"/>
    <cellStyle name="Обычный 5 105 4" xfId="33266"/>
    <cellStyle name="Обычный 5 106" xfId="33267"/>
    <cellStyle name="Обычный 5 106 2" xfId="33268"/>
    <cellStyle name="Обычный 5 106 2 2" xfId="33269"/>
    <cellStyle name="Обычный 5 106 2 2 2" xfId="33270"/>
    <cellStyle name="Обычный 5 106 2 3" xfId="33271"/>
    <cellStyle name="Обычный 5 106 3" xfId="33272"/>
    <cellStyle name="Обычный 5 106 3 2" xfId="33273"/>
    <cellStyle name="Обычный 5 106 4" xfId="33274"/>
    <cellStyle name="Обычный 5 107" xfId="33275"/>
    <cellStyle name="Обычный 5 107 2" xfId="33276"/>
    <cellStyle name="Обычный 5 107 2 2" xfId="33277"/>
    <cellStyle name="Обычный 5 107 2 2 2" xfId="33278"/>
    <cellStyle name="Обычный 5 107 2 3" xfId="33279"/>
    <cellStyle name="Обычный 5 107 3" xfId="33280"/>
    <cellStyle name="Обычный 5 107 3 2" xfId="33281"/>
    <cellStyle name="Обычный 5 107 4" xfId="33282"/>
    <cellStyle name="Обычный 5 108" xfId="33283"/>
    <cellStyle name="Обычный 5 108 2" xfId="33284"/>
    <cellStyle name="Обычный 5 108 2 2" xfId="33285"/>
    <cellStyle name="Обычный 5 108 2 2 2" xfId="33286"/>
    <cellStyle name="Обычный 5 108 2 3" xfId="33287"/>
    <cellStyle name="Обычный 5 108 3" xfId="33288"/>
    <cellStyle name="Обычный 5 108 3 2" xfId="33289"/>
    <cellStyle name="Обычный 5 108 4" xfId="33290"/>
    <cellStyle name="Обычный 5 109" xfId="33291"/>
    <cellStyle name="Обычный 5 109 2" xfId="33292"/>
    <cellStyle name="Обычный 5 109 2 2" xfId="33293"/>
    <cellStyle name="Обычный 5 109 2 2 2" xfId="33294"/>
    <cellStyle name="Обычный 5 109 2 3" xfId="33295"/>
    <cellStyle name="Обычный 5 109 3" xfId="33296"/>
    <cellStyle name="Обычный 5 109 3 2" xfId="33297"/>
    <cellStyle name="Обычный 5 109 4" xfId="33298"/>
    <cellStyle name="Обычный 5 11" xfId="33299"/>
    <cellStyle name="Обычный 5 11 10" xfId="33300"/>
    <cellStyle name="Обычный 5 11 10 2" xfId="33301"/>
    <cellStyle name="Обычный 5 11 10 2 2" xfId="33302"/>
    <cellStyle name="Обычный 5 11 10 2 2 2" xfId="33303"/>
    <cellStyle name="Обычный 5 11 10 2 2 2 2" xfId="33304"/>
    <cellStyle name="Обычный 5 11 10 2 2 3" xfId="33305"/>
    <cellStyle name="Обычный 5 11 10 2 3" xfId="33306"/>
    <cellStyle name="Обычный 5 11 10 2 3 2" xfId="33307"/>
    <cellStyle name="Обычный 5 11 10 2 4" xfId="33308"/>
    <cellStyle name="Обычный 5 11 10 3" xfId="33309"/>
    <cellStyle name="Обычный 5 11 10 3 2" xfId="33310"/>
    <cellStyle name="Обычный 5 11 10 3 2 2" xfId="33311"/>
    <cellStyle name="Обычный 5 11 10 3 2 2 2" xfId="33312"/>
    <cellStyle name="Обычный 5 11 10 3 2 3" xfId="33313"/>
    <cellStyle name="Обычный 5 11 10 3 3" xfId="33314"/>
    <cellStyle name="Обычный 5 11 10 3 3 2" xfId="33315"/>
    <cellStyle name="Обычный 5 11 10 3 4" xfId="33316"/>
    <cellStyle name="Обычный 5 11 10 4" xfId="33317"/>
    <cellStyle name="Обычный 5 11 10 4 2" xfId="33318"/>
    <cellStyle name="Обычный 5 11 10 4 2 2" xfId="33319"/>
    <cellStyle name="Обычный 5 11 10 4 2 2 2" xfId="33320"/>
    <cellStyle name="Обычный 5 11 10 4 2 3" xfId="33321"/>
    <cellStyle name="Обычный 5 11 10 4 3" xfId="33322"/>
    <cellStyle name="Обычный 5 11 10 4 3 2" xfId="33323"/>
    <cellStyle name="Обычный 5 11 10 4 4" xfId="33324"/>
    <cellStyle name="Обычный 5 11 10 5" xfId="33325"/>
    <cellStyle name="Обычный 5 11 10 5 2" xfId="33326"/>
    <cellStyle name="Обычный 5 11 10 5 2 2" xfId="33327"/>
    <cellStyle name="Обычный 5 11 10 5 3" xfId="33328"/>
    <cellStyle name="Обычный 5 11 10 6" xfId="33329"/>
    <cellStyle name="Обычный 5 11 10 6 2" xfId="33330"/>
    <cellStyle name="Обычный 5 11 10 7" xfId="33331"/>
    <cellStyle name="Обычный 5 11 10 7 2" xfId="33332"/>
    <cellStyle name="Обычный 5 11 10 8" xfId="33333"/>
    <cellStyle name="Обычный 5 11 11" xfId="33334"/>
    <cellStyle name="Обычный 5 11 11 2" xfId="33335"/>
    <cellStyle name="Обычный 5 11 11 2 2" xfId="33336"/>
    <cellStyle name="Обычный 5 11 11 2 2 2" xfId="33337"/>
    <cellStyle name="Обычный 5 11 11 2 2 2 2" xfId="33338"/>
    <cellStyle name="Обычный 5 11 11 2 2 3" xfId="33339"/>
    <cellStyle name="Обычный 5 11 11 2 3" xfId="33340"/>
    <cellStyle name="Обычный 5 11 11 2 3 2" xfId="33341"/>
    <cellStyle name="Обычный 5 11 11 2 4" xfId="33342"/>
    <cellStyle name="Обычный 5 11 11 3" xfId="33343"/>
    <cellStyle name="Обычный 5 11 11 3 2" xfId="33344"/>
    <cellStyle name="Обычный 5 11 11 3 2 2" xfId="33345"/>
    <cellStyle name="Обычный 5 11 11 3 2 2 2" xfId="33346"/>
    <cellStyle name="Обычный 5 11 11 3 2 3" xfId="33347"/>
    <cellStyle name="Обычный 5 11 11 3 3" xfId="33348"/>
    <cellStyle name="Обычный 5 11 11 3 3 2" xfId="33349"/>
    <cellStyle name="Обычный 5 11 11 3 4" xfId="33350"/>
    <cellStyle name="Обычный 5 11 11 4" xfId="33351"/>
    <cellStyle name="Обычный 5 11 11 4 2" xfId="33352"/>
    <cellStyle name="Обычный 5 11 11 4 2 2" xfId="33353"/>
    <cellStyle name="Обычный 5 11 11 4 2 2 2" xfId="33354"/>
    <cellStyle name="Обычный 5 11 11 4 2 3" xfId="33355"/>
    <cellStyle name="Обычный 5 11 11 4 3" xfId="33356"/>
    <cellStyle name="Обычный 5 11 11 4 3 2" xfId="33357"/>
    <cellStyle name="Обычный 5 11 11 4 4" xfId="33358"/>
    <cellStyle name="Обычный 5 11 11 5" xfId="33359"/>
    <cellStyle name="Обычный 5 11 11 5 2" xfId="33360"/>
    <cellStyle name="Обычный 5 11 11 5 2 2" xfId="33361"/>
    <cellStyle name="Обычный 5 11 11 5 3" xfId="33362"/>
    <cellStyle name="Обычный 5 11 11 6" xfId="33363"/>
    <cellStyle name="Обычный 5 11 11 6 2" xfId="33364"/>
    <cellStyle name="Обычный 5 11 11 7" xfId="33365"/>
    <cellStyle name="Обычный 5 11 11 7 2" xfId="33366"/>
    <cellStyle name="Обычный 5 11 11 8" xfId="33367"/>
    <cellStyle name="Обычный 5 11 12" xfId="33368"/>
    <cellStyle name="Обычный 5 11 12 2" xfId="33369"/>
    <cellStyle name="Обычный 5 11 12 2 2" xfId="33370"/>
    <cellStyle name="Обычный 5 11 12 2 2 2" xfId="33371"/>
    <cellStyle name="Обычный 5 11 12 2 2 2 2" xfId="33372"/>
    <cellStyle name="Обычный 5 11 12 2 2 3" xfId="33373"/>
    <cellStyle name="Обычный 5 11 12 2 3" xfId="33374"/>
    <cellStyle name="Обычный 5 11 12 2 3 2" xfId="33375"/>
    <cellStyle name="Обычный 5 11 12 2 4" xfId="33376"/>
    <cellStyle name="Обычный 5 11 12 3" xfId="33377"/>
    <cellStyle name="Обычный 5 11 12 3 2" xfId="33378"/>
    <cellStyle name="Обычный 5 11 12 3 2 2" xfId="33379"/>
    <cellStyle name="Обычный 5 11 12 3 2 2 2" xfId="33380"/>
    <cellStyle name="Обычный 5 11 12 3 2 3" xfId="33381"/>
    <cellStyle name="Обычный 5 11 12 3 3" xfId="33382"/>
    <cellStyle name="Обычный 5 11 12 3 3 2" xfId="33383"/>
    <cellStyle name="Обычный 5 11 12 3 4" xfId="33384"/>
    <cellStyle name="Обычный 5 11 12 4" xfId="33385"/>
    <cellStyle name="Обычный 5 11 12 4 2" xfId="33386"/>
    <cellStyle name="Обычный 5 11 12 4 2 2" xfId="33387"/>
    <cellStyle name="Обычный 5 11 12 4 2 2 2" xfId="33388"/>
    <cellStyle name="Обычный 5 11 12 4 2 3" xfId="33389"/>
    <cellStyle name="Обычный 5 11 12 4 3" xfId="33390"/>
    <cellStyle name="Обычный 5 11 12 4 3 2" xfId="33391"/>
    <cellStyle name="Обычный 5 11 12 4 4" xfId="33392"/>
    <cellStyle name="Обычный 5 11 12 5" xfId="33393"/>
    <cellStyle name="Обычный 5 11 12 5 2" xfId="33394"/>
    <cellStyle name="Обычный 5 11 12 5 2 2" xfId="33395"/>
    <cellStyle name="Обычный 5 11 12 5 3" xfId="33396"/>
    <cellStyle name="Обычный 5 11 12 6" xfId="33397"/>
    <cellStyle name="Обычный 5 11 12 6 2" xfId="33398"/>
    <cellStyle name="Обычный 5 11 12 7" xfId="33399"/>
    <cellStyle name="Обычный 5 11 12 7 2" xfId="33400"/>
    <cellStyle name="Обычный 5 11 12 8" xfId="33401"/>
    <cellStyle name="Обычный 5 11 13" xfId="33402"/>
    <cellStyle name="Обычный 5 11 13 2" xfId="33403"/>
    <cellStyle name="Обычный 5 11 13 2 2" xfId="33404"/>
    <cellStyle name="Обычный 5 11 13 2 2 2" xfId="33405"/>
    <cellStyle name="Обычный 5 11 13 2 2 2 2" xfId="33406"/>
    <cellStyle name="Обычный 5 11 13 2 2 3" xfId="33407"/>
    <cellStyle name="Обычный 5 11 13 2 3" xfId="33408"/>
    <cellStyle name="Обычный 5 11 13 2 3 2" xfId="33409"/>
    <cellStyle name="Обычный 5 11 13 2 4" xfId="33410"/>
    <cellStyle name="Обычный 5 11 13 3" xfId="33411"/>
    <cellStyle name="Обычный 5 11 13 3 2" xfId="33412"/>
    <cellStyle name="Обычный 5 11 13 3 2 2" xfId="33413"/>
    <cellStyle name="Обычный 5 11 13 3 2 2 2" xfId="33414"/>
    <cellStyle name="Обычный 5 11 13 3 2 3" xfId="33415"/>
    <cellStyle name="Обычный 5 11 13 3 3" xfId="33416"/>
    <cellStyle name="Обычный 5 11 13 3 3 2" xfId="33417"/>
    <cellStyle name="Обычный 5 11 13 3 4" xfId="33418"/>
    <cellStyle name="Обычный 5 11 13 4" xfId="33419"/>
    <cellStyle name="Обычный 5 11 13 4 2" xfId="33420"/>
    <cellStyle name="Обычный 5 11 13 4 2 2" xfId="33421"/>
    <cellStyle name="Обычный 5 11 13 4 2 2 2" xfId="33422"/>
    <cellStyle name="Обычный 5 11 13 4 2 3" xfId="33423"/>
    <cellStyle name="Обычный 5 11 13 4 3" xfId="33424"/>
    <cellStyle name="Обычный 5 11 13 4 3 2" xfId="33425"/>
    <cellStyle name="Обычный 5 11 13 4 4" xfId="33426"/>
    <cellStyle name="Обычный 5 11 13 5" xfId="33427"/>
    <cellStyle name="Обычный 5 11 13 5 2" xfId="33428"/>
    <cellStyle name="Обычный 5 11 13 5 2 2" xfId="33429"/>
    <cellStyle name="Обычный 5 11 13 5 3" xfId="33430"/>
    <cellStyle name="Обычный 5 11 13 6" xfId="33431"/>
    <cellStyle name="Обычный 5 11 13 6 2" xfId="33432"/>
    <cellStyle name="Обычный 5 11 13 7" xfId="33433"/>
    <cellStyle name="Обычный 5 11 13 7 2" xfId="33434"/>
    <cellStyle name="Обычный 5 11 13 8" xfId="33435"/>
    <cellStyle name="Обычный 5 11 14" xfId="33436"/>
    <cellStyle name="Обычный 5 11 14 2" xfId="33437"/>
    <cellStyle name="Обычный 5 11 14 2 2" xfId="33438"/>
    <cellStyle name="Обычный 5 11 14 2 2 2" xfId="33439"/>
    <cellStyle name="Обычный 5 11 14 2 2 2 2" xfId="33440"/>
    <cellStyle name="Обычный 5 11 14 2 2 3" xfId="33441"/>
    <cellStyle name="Обычный 5 11 14 2 3" xfId="33442"/>
    <cellStyle name="Обычный 5 11 14 2 3 2" xfId="33443"/>
    <cellStyle name="Обычный 5 11 14 2 4" xfId="33444"/>
    <cellStyle name="Обычный 5 11 14 3" xfId="33445"/>
    <cellStyle name="Обычный 5 11 14 3 2" xfId="33446"/>
    <cellStyle name="Обычный 5 11 14 3 2 2" xfId="33447"/>
    <cellStyle name="Обычный 5 11 14 3 2 2 2" xfId="33448"/>
    <cellStyle name="Обычный 5 11 14 3 2 3" xfId="33449"/>
    <cellStyle name="Обычный 5 11 14 3 3" xfId="33450"/>
    <cellStyle name="Обычный 5 11 14 3 3 2" xfId="33451"/>
    <cellStyle name="Обычный 5 11 14 3 4" xfId="33452"/>
    <cellStyle name="Обычный 5 11 14 4" xfId="33453"/>
    <cellStyle name="Обычный 5 11 14 4 2" xfId="33454"/>
    <cellStyle name="Обычный 5 11 14 4 2 2" xfId="33455"/>
    <cellStyle name="Обычный 5 11 14 4 2 2 2" xfId="33456"/>
    <cellStyle name="Обычный 5 11 14 4 2 3" xfId="33457"/>
    <cellStyle name="Обычный 5 11 14 4 3" xfId="33458"/>
    <cellStyle name="Обычный 5 11 14 4 3 2" xfId="33459"/>
    <cellStyle name="Обычный 5 11 14 4 4" xfId="33460"/>
    <cellStyle name="Обычный 5 11 14 5" xfId="33461"/>
    <cellStyle name="Обычный 5 11 14 5 2" xfId="33462"/>
    <cellStyle name="Обычный 5 11 14 5 2 2" xfId="33463"/>
    <cellStyle name="Обычный 5 11 14 5 3" xfId="33464"/>
    <cellStyle name="Обычный 5 11 14 6" xfId="33465"/>
    <cellStyle name="Обычный 5 11 14 6 2" xfId="33466"/>
    <cellStyle name="Обычный 5 11 14 7" xfId="33467"/>
    <cellStyle name="Обычный 5 11 14 7 2" xfId="33468"/>
    <cellStyle name="Обычный 5 11 14 8" xfId="33469"/>
    <cellStyle name="Обычный 5 11 15" xfId="33470"/>
    <cellStyle name="Обычный 5 11 15 2" xfId="33471"/>
    <cellStyle name="Обычный 5 11 15 2 2" xfId="33472"/>
    <cellStyle name="Обычный 5 11 15 2 2 2" xfId="33473"/>
    <cellStyle name="Обычный 5 11 15 2 2 2 2" xfId="33474"/>
    <cellStyle name="Обычный 5 11 15 2 2 3" xfId="33475"/>
    <cellStyle name="Обычный 5 11 15 2 3" xfId="33476"/>
    <cellStyle name="Обычный 5 11 15 2 3 2" xfId="33477"/>
    <cellStyle name="Обычный 5 11 15 2 4" xfId="33478"/>
    <cellStyle name="Обычный 5 11 15 3" xfId="33479"/>
    <cellStyle name="Обычный 5 11 15 3 2" xfId="33480"/>
    <cellStyle name="Обычный 5 11 15 3 2 2" xfId="33481"/>
    <cellStyle name="Обычный 5 11 15 3 2 2 2" xfId="33482"/>
    <cellStyle name="Обычный 5 11 15 3 2 3" xfId="33483"/>
    <cellStyle name="Обычный 5 11 15 3 3" xfId="33484"/>
    <cellStyle name="Обычный 5 11 15 3 3 2" xfId="33485"/>
    <cellStyle name="Обычный 5 11 15 3 4" xfId="33486"/>
    <cellStyle name="Обычный 5 11 15 4" xfId="33487"/>
    <cellStyle name="Обычный 5 11 15 4 2" xfId="33488"/>
    <cellStyle name="Обычный 5 11 15 4 2 2" xfId="33489"/>
    <cellStyle name="Обычный 5 11 15 4 2 2 2" xfId="33490"/>
    <cellStyle name="Обычный 5 11 15 4 2 3" xfId="33491"/>
    <cellStyle name="Обычный 5 11 15 4 3" xfId="33492"/>
    <cellStyle name="Обычный 5 11 15 4 3 2" xfId="33493"/>
    <cellStyle name="Обычный 5 11 15 4 4" xfId="33494"/>
    <cellStyle name="Обычный 5 11 15 5" xfId="33495"/>
    <cellStyle name="Обычный 5 11 15 5 2" xfId="33496"/>
    <cellStyle name="Обычный 5 11 15 5 2 2" xfId="33497"/>
    <cellStyle name="Обычный 5 11 15 5 3" xfId="33498"/>
    <cellStyle name="Обычный 5 11 15 6" xfId="33499"/>
    <cellStyle name="Обычный 5 11 15 6 2" xfId="33500"/>
    <cellStyle name="Обычный 5 11 15 7" xfId="33501"/>
    <cellStyle name="Обычный 5 11 15 7 2" xfId="33502"/>
    <cellStyle name="Обычный 5 11 15 8" xfId="33503"/>
    <cellStyle name="Обычный 5 11 16" xfId="33504"/>
    <cellStyle name="Обычный 5 11 16 2" xfId="33505"/>
    <cellStyle name="Обычный 5 11 16 2 2" xfId="33506"/>
    <cellStyle name="Обычный 5 11 16 2 2 2" xfId="33507"/>
    <cellStyle name="Обычный 5 11 16 2 2 2 2" xfId="33508"/>
    <cellStyle name="Обычный 5 11 16 2 2 3" xfId="33509"/>
    <cellStyle name="Обычный 5 11 16 2 3" xfId="33510"/>
    <cellStyle name="Обычный 5 11 16 2 3 2" xfId="33511"/>
    <cellStyle name="Обычный 5 11 16 2 4" xfId="33512"/>
    <cellStyle name="Обычный 5 11 16 3" xfId="33513"/>
    <cellStyle name="Обычный 5 11 16 3 2" xfId="33514"/>
    <cellStyle name="Обычный 5 11 16 3 2 2" xfId="33515"/>
    <cellStyle name="Обычный 5 11 16 3 2 2 2" xfId="33516"/>
    <cellStyle name="Обычный 5 11 16 3 2 3" xfId="33517"/>
    <cellStyle name="Обычный 5 11 16 3 3" xfId="33518"/>
    <cellStyle name="Обычный 5 11 16 3 3 2" xfId="33519"/>
    <cellStyle name="Обычный 5 11 16 3 4" xfId="33520"/>
    <cellStyle name="Обычный 5 11 16 4" xfId="33521"/>
    <cellStyle name="Обычный 5 11 16 4 2" xfId="33522"/>
    <cellStyle name="Обычный 5 11 16 4 2 2" xfId="33523"/>
    <cellStyle name="Обычный 5 11 16 4 2 2 2" xfId="33524"/>
    <cellStyle name="Обычный 5 11 16 4 2 3" xfId="33525"/>
    <cellStyle name="Обычный 5 11 16 4 3" xfId="33526"/>
    <cellStyle name="Обычный 5 11 16 4 3 2" xfId="33527"/>
    <cellStyle name="Обычный 5 11 16 4 4" xfId="33528"/>
    <cellStyle name="Обычный 5 11 16 5" xfId="33529"/>
    <cellStyle name="Обычный 5 11 16 5 2" xfId="33530"/>
    <cellStyle name="Обычный 5 11 16 5 2 2" xfId="33531"/>
    <cellStyle name="Обычный 5 11 16 5 3" xfId="33532"/>
    <cellStyle name="Обычный 5 11 16 6" xfId="33533"/>
    <cellStyle name="Обычный 5 11 16 6 2" xfId="33534"/>
    <cellStyle name="Обычный 5 11 16 7" xfId="33535"/>
    <cellStyle name="Обычный 5 11 16 7 2" xfId="33536"/>
    <cellStyle name="Обычный 5 11 16 8" xfId="33537"/>
    <cellStyle name="Обычный 5 11 17" xfId="33538"/>
    <cellStyle name="Обычный 5 11 17 2" xfId="33539"/>
    <cellStyle name="Обычный 5 11 17 2 2" xfId="33540"/>
    <cellStyle name="Обычный 5 11 17 2 2 2" xfId="33541"/>
    <cellStyle name="Обычный 5 11 17 2 2 2 2" xfId="33542"/>
    <cellStyle name="Обычный 5 11 17 2 2 3" xfId="33543"/>
    <cellStyle name="Обычный 5 11 17 2 3" xfId="33544"/>
    <cellStyle name="Обычный 5 11 17 2 3 2" xfId="33545"/>
    <cellStyle name="Обычный 5 11 17 2 4" xfId="33546"/>
    <cellStyle name="Обычный 5 11 17 3" xfId="33547"/>
    <cellStyle name="Обычный 5 11 17 3 2" xfId="33548"/>
    <cellStyle name="Обычный 5 11 17 3 2 2" xfId="33549"/>
    <cellStyle name="Обычный 5 11 17 3 2 2 2" xfId="33550"/>
    <cellStyle name="Обычный 5 11 17 3 2 3" xfId="33551"/>
    <cellStyle name="Обычный 5 11 17 3 3" xfId="33552"/>
    <cellStyle name="Обычный 5 11 17 3 3 2" xfId="33553"/>
    <cellStyle name="Обычный 5 11 17 3 4" xfId="33554"/>
    <cellStyle name="Обычный 5 11 17 4" xfId="33555"/>
    <cellStyle name="Обычный 5 11 17 4 2" xfId="33556"/>
    <cellStyle name="Обычный 5 11 17 4 2 2" xfId="33557"/>
    <cellStyle name="Обычный 5 11 17 4 2 2 2" xfId="33558"/>
    <cellStyle name="Обычный 5 11 17 4 2 3" xfId="33559"/>
    <cellStyle name="Обычный 5 11 17 4 3" xfId="33560"/>
    <cellStyle name="Обычный 5 11 17 4 3 2" xfId="33561"/>
    <cellStyle name="Обычный 5 11 17 4 4" xfId="33562"/>
    <cellStyle name="Обычный 5 11 17 5" xfId="33563"/>
    <cellStyle name="Обычный 5 11 17 5 2" xfId="33564"/>
    <cellStyle name="Обычный 5 11 17 5 2 2" xfId="33565"/>
    <cellStyle name="Обычный 5 11 17 5 3" xfId="33566"/>
    <cellStyle name="Обычный 5 11 17 6" xfId="33567"/>
    <cellStyle name="Обычный 5 11 17 6 2" xfId="33568"/>
    <cellStyle name="Обычный 5 11 17 7" xfId="33569"/>
    <cellStyle name="Обычный 5 11 17 7 2" xfId="33570"/>
    <cellStyle name="Обычный 5 11 17 8" xfId="33571"/>
    <cellStyle name="Обычный 5 11 18" xfId="33572"/>
    <cellStyle name="Обычный 5 11 18 2" xfId="33573"/>
    <cellStyle name="Обычный 5 11 18 2 2" xfId="33574"/>
    <cellStyle name="Обычный 5 11 18 2 2 2" xfId="33575"/>
    <cellStyle name="Обычный 5 11 18 2 2 2 2" xfId="33576"/>
    <cellStyle name="Обычный 5 11 18 2 2 3" xfId="33577"/>
    <cellStyle name="Обычный 5 11 18 2 3" xfId="33578"/>
    <cellStyle name="Обычный 5 11 18 2 3 2" xfId="33579"/>
    <cellStyle name="Обычный 5 11 18 2 4" xfId="33580"/>
    <cellStyle name="Обычный 5 11 18 3" xfId="33581"/>
    <cellStyle name="Обычный 5 11 18 3 2" xfId="33582"/>
    <cellStyle name="Обычный 5 11 18 3 2 2" xfId="33583"/>
    <cellStyle name="Обычный 5 11 18 3 2 2 2" xfId="33584"/>
    <cellStyle name="Обычный 5 11 18 3 2 3" xfId="33585"/>
    <cellStyle name="Обычный 5 11 18 3 3" xfId="33586"/>
    <cellStyle name="Обычный 5 11 18 3 3 2" xfId="33587"/>
    <cellStyle name="Обычный 5 11 18 3 4" xfId="33588"/>
    <cellStyle name="Обычный 5 11 18 4" xfId="33589"/>
    <cellStyle name="Обычный 5 11 18 4 2" xfId="33590"/>
    <cellStyle name="Обычный 5 11 18 4 2 2" xfId="33591"/>
    <cellStyle name="Обычный 5 11 18 4 2 2 2" xfId="33592"/>
    <cellStyle name="Обычный 5 11 18 4 2 3" xfId="33593"/>
    <cellStyle name="Обычный 5 11 18 4 3" xfId="33594"/>
    <cellStyle name="Обычный 5 11 18 4 3 2" xfId="33595"/>
    <cellStyle name="Обычный 5 11 18 4 4" xfId="33596"/>
    <cellStyle name="Обычный 5 11 18 5" xfId="33597"/>
    <cellStyle name="Обычный 5 11 18 5 2" xfId="33598"/>
    <cellStyle name="Обычный 5 11 18 5 2 2" xfId="33599"/>
    <cellStyle name="Обычный 5 11 18 5 3" xfId="33600"/>
    <cellStyle name="Обычный 5 11 18 6" xfId="33601"/>
    <cellStyle name="Обычный 5 11 18 6 2" xfId="33602"/>
    <cellStyle name="Обычный 5 11 18 7" xfId="33603"/>
    <cellStyle name="Обычный 5 11 18 7 2" xfId="33604"/>
    <cellStyle name="Обычный 5 11 18 8" xfId="33605"/>
    <cellStyle name="Обычный 5 11 19" xfId="33606"/>
    <cellStyle name="Обычный 5 11 19 2" xfId="33607"/>
    <cellStyle name="Обычный 5 11 19 2 2" xfId="33608"/>
    <cellStyle name="Обычный 5 11 19 2 2 2" xfId="33609"/>
    <cellStyle name="Обычный 5 11 19 2 2 2 2" xfId="33610"/>
    <cellStyle name="Обычный 5 11 19 2 2 3" xfId="33611"/>
    <cellStyle name="Обычный 5 11 19 2 3" xfId="33612"/>
    <cellStyle name="Обычный 5 11 19 2 3 2" xfId="33613"/>
    <cellStyle name="Обычный 5 11 19 2 4" xfId="33614"/>
    <cellStyle name="Обычный 5 11 19 3" xfId="33615"/>
    <cellStyle name="Обычный 5 11 19 3 2" xfId="33616"/>
    <cellStyle name="Обычный 5 11 19 3 2 2" xfId="33617"/>
    <cellStyle name="Обычный 5 11 19 3 2 2 2" xfId="33618"/>
    <cellStyle name="Обычный 5 11 19 3 2 3" xfId="33619"/>
    <cellStyle name="Обычный 5 11 19 3 3" xfId="33620"/>
    <cellStyle name="Обычный 5 11 19 3 3 2" xfId="33621"/>
    <cellStyle name="Обычный 5 11 19 3 4" xfId="33622"/>
    <cellStyle name="Обычный 5 11 19 4" xfId="33623"/>
    <cellStyle name="Обычный 5 11 19 4 2" xfId="33624"/>
    <cellStyle name="Обычный 5 11 19 4 2 2" xfId="33625"/>
    <cellStyle name="Обычный 5 11 19 4 2 2 2" xfId="33626"/>
    <cellStyle name="Обычный 5 11 19 4 2 3" xfId="33627"/>
    <cellStyle name="Обычный 5 11 19 4 3" xfId="33628"/>
    <cellStyle name="Обычный 5 11 19 4 3 2" xfId="33629"/>
    <cellStyle name="Обычный 5 11 19 4 4" xfId="33630"/>
    <cellStyle name="Обычный 5 11 19 5" xfId="33631"/>
    <cellStyle name="Обычный 5 11 19 5 2" xfId="33632"/>
    <cellStyle name="Обычный 5 11 19 5 2 2" xfId="33633"/>
    <cellStyle name="Обычный 5 11 19 5 3" xfId="33634"/>
    <cellStyle name="Обычный 5 11 19 6" xfId="33635"/>
    <cellStyle name="Обычный 5 11 19 6 2" xfId="33636"/>
    <cellStyle name="Обычный 5 11 19 7" xfId="33637"/>
    <cellStyle name="Обычный 5 11 19 7 2" xfId="33638"/>
    <cellStyle name="Обычный 5 11 19 8" xfId="33639"/>
    <cellStyle name="Обычный 5 11 2" xfId="33640"/>
    <cellStyle name="Обычный 5 11 2 2" xfId="33641"/>
    <cellStyle name="Обычный 5 11 2 2 2" xfId="33642"/>
    <cellStyle name="Обычный 5 11 2 2 2 2" xfId="33643"/>
    <cellStyle name="Обычный 5 11 2 2 2 2 2" xfId="33644"/>
    <cellStyle name="Обычный 5 11 2 2 2 3" xfId="33645"/>
    <cellStyle name="Обычный 5 11 2 2 3" xfId="33646"/>
    <cellStyle name="Обычный 5 11 2 2 3 2" xfId="33647"/>
    <cellStyle name="Обычный 5 11 2 2 4" xfId="33648"/>
    <cellStyle name="Обычный 5 11 2 3" xfId="33649"/>
    <cellStyle name="Обычный 5 11 2 3 2" xfId="33650"/>
    <cellStyle name="Обычный 5 11 2 3 2 2" xfId="33651"/>
    <cellStyle name="Обычный 5 11 2 3 2 2 2" xfId="33652"/>
    <cellStyle name="Обычный 5 11 2 3 2 3" xfId="33653"/>
    <cellStyle name="Обычный 5 11 2 3 3" xfId="33654"/>
    <cellStyle name="Обычный 5 11 2 3 3 2" xfId="33655"/>
    <cellStyle name="Обычный 5 11 2 3 4" xfId="33656"/>
    <cellStyle name="Обычный 5 11 2 4" xfId="33657"/>
    <cellStyle name="Обычный 5 11 2 4 2" xfId="33658"/>
    <cellStyle name="Обычный 5 11 2 4 2 2" xfId="33659"/>
    <cellStyle name="Обычный 5 11 2 4 2 2 2" xfId="33660"/>
    <cellStyle name="Обычный 5 11 2 4 2 3" xfId="33661"/>
    <cellStyle name="Обычный 5 11 2 4 3" xfId="33662"/>
    <cellStyle name="Обычный 5 11 2 4 3 2" xfId="33663"/>
    <cellStyle name="Обычный 5 11 2 4 4" xfId="33664"/>
    <cellStyle name="Обычный 5 11 2 5" xfId="33665"/>
    <cellStyle name="Обычный 5 11 2 5 2" xfId="33666"/>
    <cellStyle name="Обычный 5 11 2 5 2 2" xfId="33667"/>
    <cellStyle name="Обычный 5 11 2 5 3" xfId="33668"/>
    <cellStyle name="Обычный 5 11 2 6" xfId="33669"/>
    <cellStyle name="Обычный 5 11 2 6 2" xfId="33670"/>
    <cellStyle name="Обычный 5 11 2 7" xfId="33671"/>
    <cellStyle name="Обычный 5 11 2 7 2" xfId="33672"/>
    <cellStyle name="Обычный 5 11 2 8" xfId="33673"/>
    <cellStyle name="Обычный 5 11 20" xfId="33674"/>
    <cellStyle name="Обычный 5 11 20 2" xfId="33675"/>
    <cellStyle name="Обычный 5 11 20 2 2" xfId="33676"/>
    <cellStyle name="Обычный 5 11 20 2 2 2" xfId="33677"/>
    <cellStyle name="Обычный 5 11 20 2 2 2 2" xfId="33678"/>
    <cellStyle name="Обычный 5 11 20 2 2 3" xfId="33679"/>
    <cellStyle name="Обычный 5 11 20 2 3" xfId="33680"/>
    <cellStyle name="Обычный 5 11 20 2 3 2" xfId="33681"/>
    <cellStyle name="Обычный 5 11 20 2 4" xfId="33682"/>
    <cellStyle name="Обычный 5 11 20 3" xfId="33683"/>
    <cellStyle name="Обычный 5 11 20 3 2" xfId="33684"/>
    <cellStyle name="Обычный 5 11 20 3 2 2" xfId="33685"/>
    <cellStyle name="Обычный 5 11 20 3 2 2 2" xfId="33686"/>
    <cellStyle name="Обычный 5 11 20 3 2 3" xfId="33687"/>
    <cellStyle name="Обычный 5 11 20 3 3" xfId="33688"/>
    <cellStyle name="Обычный 5 11 20 3 3 2" xfId="33689"/>
    <cellStyle name="Обычный 5 11 20 3 4" xfId="33690"/>
    <cellStyle name="Обычный 5 11 20 4" xfId="33691"/>
    <cellStyle name="Обычный 5 11 20 4 2" xfId="33692"/>
    <cellStyle name="Обычный 5 11 20 4 2 2" xfId="33693"/>
    <cellStyle name="Обычный 5 11 20 4 2 2 2" xfId="33694"/>
    <cellStyle name="Обычный 5 11 20 4 2 3" xfId="33695"/>
    <cellStyle name="Обычный 5 11 20 4 3" xfId="33696"/>
    <cellStyle name="Обычный 5 11 20 4 3 2" xfId="33697"/>
    <cellStyle name="Обычный 5 11 20 4 4" xfId="33698"/>
    <cellStyle name="Обычный 5 11 20 5" xfId="33699"/>
    <cellStyle name="Обычный 5 11 20 5 2" xfId="33700"/>
    <cellStyle name="Обычный 5 11 20 5 2 2" xfId="33701"/>
    <cellStyle name="Обычный 5 11 20 5 3" xfId="33702"/>
    <cellStyle name="Обычный 5 11 20 6" xfId="33703"/>
    <cellStyle name="Обычный 5 11 20 6 2" xfId="33704"/>
    <cellStyle name="Обычный 5 11 20 7" xfId="33705"/>
    <cellStyle name="Обычный 5 11 20 7 2" xfId="33706"/>
    <cellStyle name="Обычный 5 11 20 8" xfId="33707"/>
    <cellStyle name="Обычный 5 11 21" xfId="33708"/>
    <cellStyle name="Обычный 5 11 21 2" xfId="33709"/>
    <cellStyle name="Обычный 5 11 21 2 2" xfId="33710"/>
    <cellStyle name="Обычный 5 11 21 2 2 2" xfId="33711"/>
    <cellStyle name="Обычный 5 11 21 2 2 2 2" xfId="33712"/>
    <cellStyle name="Обычный 5 11 21 2 2 3" xfId="33713"/>
    <cellStyle name="Обычный 5 11 21 2 3" xfId="33714"/>
    <cellStyle name="Обычный 5 11 21 2 3 2" xfId="33715"/>
    <cellStyle name="Обычный 5 11 21 2 4" xfId="33716"/>
    <cellStyle name="Обычный 5 11 21 3" xfId="33717"/>
    <cellStyle name="Обычный 5 11 21 3 2" xfId="33718"/>
    <cellStyle name="Обычный 5 11 21 3 2 2" xfId="33719"/>
    <cellStyle name="Обычный 5 11 21 3 2 2 2" xfId="33720"/>
    <cellStyle name="Обычный 5 11 21 3 2 3" xfId="33721"/>
    <cellStyle name="Обычный 5 11 21 3 3" xfId="33722"/>
    <cellStyle name="Обычный 5 11 21 3 3 2" xfId="33723"/>
    <cellStyle name="Обычный 5 11 21 3 4" xfId="33724"/>
    <cellStyle name="Обычный 5 11 21 4" xfId="33725"/>
    <cellStyle name="Обычный 5 11 21 4 2" xfId="33726"/>
    <cellStyle name="Обычный 5 11 21 4 2 2" xfId="33727"/>
    <cellStyle name="Обычный 5 11 21 4 2 2 2" xfId="33728"/>
    <cellStyle name="Обычный 5 11 21 4 2 3" xfId="33729"/>
    <cellStyle name="Обычный 5 11 21 4 3" xfId="33730"/>
    <cellStyle name="Обычный 5 11 21 4 3 2" xfId="33731"/>
    <cellStyle name="Обычный 5 11 21 4 4" xfId="33732"/>
    <cellStyle name="Обычный 5 11 21 5" xfId="33733"/>
    <cellStyle name="Обычный 5 11 21 5 2" xfId="33734"/>
    <cellStyle name="Обычный 5 11 21 5 2 2" xfId="33735"/>
    <cellStyle name="Обычный 5 11 21 5 3" xfId="33736"/>
    <cellStyle name="Обычный 5 11 21 6" xfId="33737"/>
    <cellStyle name="Обычный 5 11 21 6 2" xfId="33738"/>
    <cellStyle name="Обычный 5 11 21 7" xfId="33739"/>
    <cellStyle name="Обычный 5 11 21 7 2" xfId="33740"/>
    <cellStyle name="Обычный 5 11 21 8" xfId="33741"/>
    <cellStyle name="Обычный 5 11 22" xfId="33742"/>
    <cellStyle name="Обычный 5 11 22 2" xfId="33743"/>
    <cellStyle name="Обычный 5 11 22 2 2" xfId="33744"/>
    <cellStyle name="Обычный 5 11 22 2 2 2" xfId="33745"/>
    <cellStyle name="Обычный 5 11 22 2 2 2 2" xfId="33746"/>
    <cellStyle name="Обычный 5 11 22 2 2 3" xfId="33747"/>
    <cellStyle name="Обычный 5 11 22 2 3" xfId="33748"/>
    <cellStyle name="Обычный 5 11 22 2 3 2" xfId="33749"/>
    <cellStyle name="Обычный 5 11 22 2 4" xfId="33750"/>
    <cellStyle name="Обычный 5 11 22 3" xfId="33751"/>
    <cellStyle name="Обычный 5 11 22 3 2" xfId="33752"/>
    <cellStyle name="Обычный 5 11 22 3 2 2" xfId="33753"/>
    <cellStyle name="Обычный 5 11 22 3 2 2 2" xfId="33754"/>
    <cellStyle name="Обычный 5 11 22 3 2 3" xfId="33755"/>
    <cellStyle name="Обычный 5 11 22 3 3" xfId="33756"/>
    <cellStyle name="Обычный 5 11 22 3 3 2" xfId="33757"/>
    <cellStyle name="Обычный 5 11 22 3 4" xfId="33758"/>
    <cellStyle name="Обычный 5 11 22 4" xfId="33759"/>
    <cellStyle name="Обычный 5 11 22 4 2" xfId="33760"/>
    <cellStyle name="Обычный 5 11 22 4 2 2" xfId="33761"/>
    <cellStyle name="Обычный 5 11 22 4 2 2 2" xfId="33762"/>
    <cellStyle name="Обычный 5 11 22 4 2 3" xfId="33763"/>
    <cellStyle name="Обычный 5 11 22 4 3" xfId="33764"/>
    <cellStyle name="Обычный 5 11 22 4 3 2" xfId="33765"/>
    <cellStyle name="Обычный 5 11 22 4 4" xfId="33766"/>
    <cellStyle name="Обычный 5 11 22 5" xfId="33767"/>
    <cellStyle name="Обычный 5 11 22 5 2" xfId="33768"/>
    <cellStyle name="Обычный 5 11 22 5 2 2" xfId="33769"/>
    <cellStyle name="Обычный 5 11 22 5 3" xfId="33770"/>
    <cellStyle name="Обычный 5 11 22 6" xfId="33771"/>
    <cellStyle name="Обычный 5 11 22 6 2" xfId="33772"/>
    <cellStyle name="Обычный 5 11 22 7" xfId="33773"/>
    <cellStyle name="Обычный 5 11 22 7 2" xfId="33774"/>
    <cellStyle name="Обычный 5 11 22 8" xfId="33775"/>
    <cellStyle name="Обычный 5 11 23" xfId="33776"/>
    <cellStyle name="Обычный 5 11 23 2" xfId="33777"/>
    <cellStyle name="Обычный 5 11 23 2 2" xfId="33778"/>
    <cellStyle name="Обычный 5 11 23 2 2 2" xfId="33779"/>
    <cellStyle name="Обычный 5 11 23 2 2 2 2" xfId="33780"/>
    <cellStyle name="Обычный 5 11 23 2 2 3" xfId="33781"/>
    <cellStyle name="Обычный 5 11 23 2 3" xfId="33782"/>
    <cellStyle name="Обычный 5 11 23 2 3 2" xfId="33783"/>
    <cellStyle name="Обычный 5 11 23 2 4" xfId="33784"/>
    <cellStyle name="Обычный 5 11 23 3" xfId="33785"/>
    <cellStyle name="Обычный 5 11 23 3 2" xfId="33786"/>
    <cellStyle name="Обычный 5 11 23 3 2 2" xfId="33787"/>
    <cellStyle name="Обычный 5 11 23 3 2 2 2" xfId="33788"/>
    <cellStyle name="Обычный 5 11 23 3 2 3" xfId="33789"/>
    <cellStyle name="Обычный 5 11 23 3 3" xfId="33790"/>
    <cellStyle name="Обычный 5 11 23 3 3 2" xfId="33791"/>
    <cellStyle name="Обычный 5 11 23 3 4" xfId="33792"/>
    <cellStyle name="Обычный 5 11 23 4" xfId="33793"/>
    <cellStyle name="Обычный 5 11 23 4 2" xfId="33794"/>
    <cellStyle name="Обычный 5 11 23 4 2 2" xfId="33795"/>
    <cellStyle name="Обычный 5 11 23 4 2 2 2" xfId="33796"/>
    <cellStyle name="Обычный 5 11 23 4 2 3" xfId="33797"/>
    <cellStyle name="Обычный 5 11 23 4 3" xfId="33798"/>
    <cellStyle name="Обычный 5 11 23 4 3 2" xfId="33799"/>
    <cellStyle name="Обычный 5 11 23 4 4" xfId="33800"/>
    <cellStyle name="Обычный 5 11 23 5" xfId="33801"/>
    <cellStyle name="Обычный 5 11 23 5 2" xfId="33802"/>
    <cellStyle name="Обычный 5 11 23 5 2 2" xfId="33803"/>
    <cellStyle name="Обычный 5 11 23 5 3" xfId="33804"/>
    <cellStyle name="Обычный 5 11 23 6" xfId="33805"/>
    <cellStyle name="Обычный 5 11 23 6 2" xfId="33806"/>
    <cellStyle name="Обычный 5 11 23 7" xfId="33807"/>
    <cellStyle name="Обычный 5 11 23 7 2" xfId="33808"/>
    <cellStyle name="Обычный 5 11 23 8" xfId="33809"/>
    <cellStyle name="Обычный 5 11 24" xfId="33810"/>
    <cellStyle name="Обычный 5 11 24 2" xfId="33811"/>
    <cellStyle name="Обычный 5 11 24 2 2" xfId="33812"/>
    <cellStyle name="Обычный 5 11 24 2 2 2" xfId="33813"/>
    <cellStyle name="Обычный 5 11 24 2 2 2 2" xfId="33814"/>
    <cellStyle name="Обычный 5 11 24 2 2 3" xfId="33815"/>
    <cellStyle name="Обычный 5 11 24 2 3" xfId="33816"/>
    <cellStyle name="Обычный 5 11 24 2 3 2" xfId="33817"/>
    <cellStyle name="Обычный 5 11 24 2 4" xfId="33818"/>
    <cellStyle name="Обычный 5 11 24 3" xfId="33819"/>
    <cellStyle name="Обычный 5 11 24 3 2" xfId="33820"/>
    <cellStyle name="Обычный 5 11 24 3 2 2" xfId="33821"/>
    <cellStyle name="Обычный 5 11 24 3 2 2 2" xfId="33822"/>
    <cellStyle name="Обычный 5 11 24 3 2 3" xfId="33823"/>
    <cellStyle name="Обычный 5 11 24 3 3" xfId="33824"/>
    <cellStyle name="Обычный 5 11 24 3 3 2" xfId="33825"/>
    <cellStyle name="Обычный 5 11 24 3 4" xfId="33826"/>
    <cellStyle name="Обычный 5 11 24 4" xfId="33827"/>
    <cellStyle name="Обычный 5 11 24 4 2" xfId="33828"/>
    <cellStyle name="Обычный 5 11 24 4 2 2" xfId="33829"/>
    <cellStyle name="Обычный 5 11 24 4 2 2 2" xfId="33830"/>
    <cellStyle name="Обычный 5 11 24 4 2 3" xfId="33831"/>
    <cellStyle name="Обычный 5 11 24 4 3" xfId="33832"/>
    <cellStyle name="Обычный 5 11 24 4 3 2" xfId="33833"/>
    <cellStyle name="Обычный 5 11 24 4 4" xfId="33834"/>
    <cellStyle name="Обычный 5 11 24 5" xfId="33835"/>
    <cellStyle name="Обычный 5 11 24 5 2" xfId="33836"/>
    <cellStyle name="Обычный 5 11 24 5 2 2" xfId="33837"/>
    <cellStyle name="Обычный 5 11 24 5 3" xfId="33838"/>
    <cellStyle name="Обычный 5 11 24 6" xfId="33839"/>
    <cellStyle name="Обычный 5 11 24 6 2" xfId="33840"/>
    <cellStyle name="Обычный 5 11 24 7" xfId="33841"/>
    <cellStyle name="Обычный 5 11 24 7 2" xfId="33842"/>
    <cellStyle name="Обычный 5 11 24 8" xfId="33843"/>
    <cellStyle name="Обычный 5 11 25" xfId="33844"/>
    <cellStyle name="Обычный 5 11 25 2" xfId="33845"/>
    <cellStyle name="Обычный 5 11 25 2 2" xfId="33846"/>
    <cellStyle name="Обычный 5 11 25 2 2 2" xfId="33847"/>
    <cellStyle name="Обычный 5 11 25 2 2 2 2" xfId="33848"/>
    <cellStyle name="Обычный 5 11 25 2 2 3" xfId="33849"/>
    <cellStyle name="Обычный 5 11 25 2 3" xfId="33850"/>
    <cellStyle name="Обычный 5 11 25 2 3 2" xfId="33851"/>
    <cellStyle name="Обычный 5 11 25 2 4" xfId="33852"/>
    <cellStyle name="Обычный 5 11 25 3" xfId="33853"/>
    <cellStyle name="Обычный 5 11 25 3 2" xfId="33854"/>
    <cellStyle name="Обычный 5 11 25 3 2 2" xfId="33855"/>
    <cellStyle name="Обычный 5 11 25 3 2 2 2" xfId="33856"/>
    <cellStyle name="Обычный 5 11 25 3 2 3" xfId="33857"/>
    <cellStyle name="Обычный 5 11 25 3 3" xfId="33858"/>
    <cellStyle name="Обычный 5 11 25 3 3 2" xfId="33859"/>
    <cellStyle name="Обычный 5 11 25 3 4" xfId="33860"/>
    <cellStyle name="Обычный 5 11 25 4" xfId="33861"/>
    <cellStyle name="Обычный 5 11 25 4 2" xfId="33862"/>
    <cellStyle name="Обычный 5 11 25 4 2 2" xfId="33863"/>
    <cellStyle name="Обычный 5 11 25 4 2 2 2" xfId="33864"/>
    <cellStyle name="Обычный 5 11 25 4 2 3" xfId="33865"/>
    <cellStyle name="Обычный 5 11 25 4 3" xfId="33866"/>
    <cellStyle name="Обычный 5 11 25 4 3 2" xfId="33867"/>
    <cellStyle name="Обычный 5 11 25 4 4" xfId="33868"/>
    <cellStyle name="Обычный 5 11 25 5" xfId="33869"/>
    <cellStyle name="Обычный 5 11 25 5 2" xfId="33870"/>
    <cellStyle name="Обычный 5 11 25 5 2 2" xfId="33871"/>
    <cellStyle name="Обычный 5 11 25 5 3" xfId="33872"/>
    <cellStyle name="Обычный 5 11 25 6" xfId="33873"/>
    <cellStyle name="Обычный 5 11 25 6 2" xfId="33874"/>
    <cellStyle name="Обычный 5 11 25 7" xfId="33875"/>
    <cellStyle name="Обычный 5 11 25 7 2" xfId="33876"/>
    <cellStyle name="Обычный 5 11 25 8" xfId="33877"/>
    <cellStyle name="Обычный 5 11 26" xfId="33878"/>
    <cellStyle name="Обычный 5 11 26 2" xfId="33879"/>
    <cellStyle name="Обычный 5 11 26 2 2" xfId="33880"/>
    <cellStyle name="Обычный 5 11 26 2 2 2" xfId="33881"/>
    <cellStyle name="Обычный 5 11 26 2 2 2 2" xfId="33882"/>
    <cellStyle name="Обычный 5 11 26 2 2 3" xfId="33883"/>
    <cellStyle name="Обычный 5 11 26 2 3" xfId="33884"/>
    <cellStyle name="Обычный 5 11 26 2 3 2" xfId="33885"/>
    <cellStyle name="Обычный 5 11 26 2 4" xfId="33886"/>
    <cellStyle name="Обычный 5 11 26 3" xfId="33887"/>
    <cellStyle name="Обычный 5 11 26 3 2" xfId="33888"/>
    <cellStyle name="Обычный 5 11 26 3 2 2" xfId="33889"/>
    <cellStyle name="Обычный 5 11 26 3 2 2 2" xfId="33890"/>
    <cellStyle name="Обычный 5 11 26 3 2 3" xfId="33891"/>
    <cellStyle name="Обычный 5 11 26 3 3" xfId="33892"/>
    <cellStyle name="Обычный 5 11 26 3 3 2" xfId="33893"/>
    <cellStyle name="Обычный 5 11 26 3 4" xfId="33894"/>
    <cellStyle name="Обычный 5 11 26 4" xfId="33895"/>
    <cellStyle name="Обычный 5 11 26 4 2" xfId="33896"/>
    <cellStyle name="Обычный 5 11 26 4 2 2" xfId="33897"/>
    <cellStyle name="Обычный 5 11 26 4 2 2 2" xfId="33898"/>
    <cellStyle name="Обычный 5 11 26 4 2 3" xfId="33899"/>
    <cellStyle name="Обычный 5 11 26 4 3" xfId="33900"/>
    <cellStyle name="Обычный 5 11 26 4 3 2" xfId="33901"/>
    <cellStyle name="Обычный 5 11 26 4 4" xfId="33902"/>
    <cellStyle name="Обычный 5 11 26 5" xfId="33903"/>
    <cellStyle name="Обычный 5 11 26 5 2" xfId="33904"/>
    <cellStyle name="Обычный 5 11 26 5 2 2" xfId="33905"/>
    <cellStyle name="Обычный 5 11 26 5 3" xfId="33906"/>
    <cellStyle name="Обычный 5 11 26 6" xfId="33907"/>
    <cellStyle name="Обычный 5 11 26 6 2" xfId="33908"/>
    <cellStyle name="Обычный 5 11 26 7" xfId="33909"/>
    <cellStyle name="Обычный 5 11 26 7 2" xfId="33910"/>
    <cellStyle name="Обычный 5 11 26 8" xfId="33911"/>
    <cellStyle name="Обычный 5 11 27" xfId="33912"/>
    <cellStyle name="Обычный 5 11 27 2" xfId="33913"/>
    <cellStyle name="Обычный 5 11 27 2 2" xfId="33914"/>
    <cellStyle name="Обычный 5 11 27 2 2 2" xfId="33915"/>
    <cellStyle name="Обычный 5 11 27 2 2 2 2" xfId="33916"/>
    <cellStyle name="Обычный 5 11 27 2 2 3" xfId="33917"/>
    <cellStyle name="Обычный 5 11 27 2 3" xfId="33918"/>
    <cellStyle name="Обычный 5 11 27 2 3 2" xfId="33919"/>
    <cellStyle name="Обычный 5 11 27 2 4" xfId="33920"/>
    <cellStyle name="Обычный 5 11 27 3" xfId="33921"/>
    <cellStyle name="Обычный 5 11 27 3 2" xfId="33922"/>
    <cellStyle name="Обычный 5 11 27 3 2 2" xfId="33923"/>
    <cellStyle name="Обычный 5 11 27 3 2 2 2" xfId="33924"/>
    <cellStyle name="Обычный 5 11 27 3 2 3" xfId="33925"/>
    <cellStyle name="Обычный 5 11 27 3 3" xfId="33926"/>
    <cellStyle name="Обычный 5 11 27 3 3 2" xfId="33927"/>
    <cellStyle name="Обычный 5 11 27 3 4" xfId="33928"/>
    <cellStyle name="Обычный 5 11 27 4" xfId="33929"/>
    <cellStyle name="Обычный 5 11 27 4 2" xfId="33930"/>
    <cellStyle name="Обычный 5 11 27 4 2 2" xfId="33931"/>
    <cellStyle name="Обычный 5 11 27 4 2 2 2" xfId="33932"/>
    <cellStyle name="Обычный 5 11 27 4 2 3" xfId="33933"/>
    <cellStyle name="Обычный 5 11 27 4 3" xfId="33934"/>
    <cellStyle name="Обычный 5 11 27 4 3 2" xfId="33935"/>
    <cellStyle name="Обычный 5 11 27 4 4" xfId="33936"/>
    <cellStyle name="Обычный 5 11 27 5" xfId="33937"/>
    <cellStyle name="Обычный 5 11 27 5 2" xfId="33938"/>
    <cellStyle name="Обычный 5 11 27 5 2 2" xfId="33939"/>
    <cellStyle name="Обычный 5 11 27 5 3" xfId="33940"/>
    <cellStyle name="Обычный 5 11 27 6" xfId="33941"/>
    <cellStyle name="Обычный 5 11 27 6 2" xfId="33942"/>
    <cellStyle name="Обычный 5 11 27 7" xfId="33943"/>
    <cellStyle name="Обычный 5 11 27 7 2" xfId="33944"/>
    <cellStyle name="Обычный 5 11 27 8" xfId="33945"/>
    <cellStyle name="Обычный 5 11 28" xfId="33946"/>
    <cellStyle name="Обычный 5 11 28 2" xfId="33947"/>
    <cellStyle name="Обычный 5 11 28 2 2" xfId="33948"/>
    <cellStyle name="Обычный 5 11 28 2 2 2" xfId="33949"/>
    <cellStyle name="Обычный 5 11 28 2 2 2 2" xfId="33950"/>
    <cellStyle name="Обычный 5 11 28 2 2 3" xfId="33951"/>
    <cellStyle name="Обычный 5 11 28 2 3" xfId="33952"/>
    <cellStyle name="Обычный 5 11 28 2 3 2" xfId="33953"/>
    <cellStyle name="Обычный 5 11 28 2 4" xfId="33954"/>
    <cellStyle name="Обычный 5 11 28 3" xfId="33955"/>
    <cellStyle name="Обычный 5 11 28 3 2" xfId="33956"/>
    <cellStyle name="Обычный 5 11 28 3 2 2" xfId="33957"/>
    <cellStyle name="Обычный 5 11 28 3 2 2 2" xfId="33958"/>
    <cellStyle name="Обычный 5 11 28 3 2 3" xfId="33959"/>
    <cellStyle name="Обычный 5 11 28 3 3" xfId="33960"/>
    <cellStyle name="Обычный 5 11 28 3 3 2" xfId="33961"/>
    <cellStyle name="Обычный 5 11 28 3 4" xfId="33962"/>
    <cellStyle name="Обычный 5 11 28 4" xfId="33963"/>
    <cellStyle name="Обычный 5 11 28 4 2" xfId="33964"/>
    <cellStyle name="Обычный 5 11 28 4 2 2" xfId="33965"/>
    <cellStyle name="Обычный 5 11 28 4 2 2 2" xfId="33966"/>
    <cellStyle name="Обычный 5 11 28 4 2 3" xfId="33967"/>
    <cellStyle name="Обычный 5 11 28 4 3" xfId="33968"/>
    <cellStyle name="Обычный 5 11 28 4 3 2" xfId="33969"/>
    <cellStyle name="Обычный 5 11 28 4 4" xfId="33970"/>
    <cellStyle name="Обычный 5 11 28 5" xfId="33971"/>
    <cellStyle name="Обычный 5 11 28 5 2" xfId="33972"/>
    <cellStyle name="Обычный 5 11 28 5 2 2" xfId="33973"/>
    <cellStyle name="Обычный 5 11 28 5 3" xfId="33974"/>
    <cellStyle name="Обычный 5 11 28 6" xfId="33975"/>
    <cellStyle name="Обычный 5 11 28 6 2" xfId="33976"/>
    <cellStyle name="Обычный 5 11 28 7" xfId="33977"/>
    <cellStyle name="Обычный 5 11 28 7 2" xfId="33978"/>
    <cellStyle name="Обычный 5 11 28 8" xfId="33979"/>
    <cellStyle name="Обычный 5 11 29" xfId="33980"/>
    <cellStyle name="Обычный 5 11 29 2" xfId="33981"/>
    <cellStyle name="Обычный 5 11 29 2 2" xfId="33982"/>
    <cellStyle name="Обычный 5 11 29 2 2 2" xfId="33983"/>
    <cellStyle name="Обычный 5 11 29 2 2 2 2" xfId="33984"/>
    <cellStyle name="Обычный 5 11 29 2 2 3" xfId="33985"/>
    <cellStyle name="Обычный 5 11 29 2 3" xfId="33986"/>
    <cellStyle name="Обычный 5 11 29 2 3 2" xfId="33987"/>
    <cellStyle name="Обычный 5 11 29 2 4" xfId="33988"/>
    <cellStyle name="Обычный 5 11 29 3" xfId="33989"/>
    <cellStyle name="Обычный 5 11 29 3 2" xfId="33990"/>
    <cellStyle name="Обычный 5 11 29 3 2 2" xfId="33991"/>
    <cellStyle name="Обычный 5 11 29 3 2 2 2" xfId="33992"/>
    <cellStyle name="Обычный 5 11 29 3 2 3" xfId="33993"/>
    <cellStyle name="Обычный 5 11 29 3 3" xfId="33994"/>
    <cellStyle name="Обычный 5 11 29 3 3 2" xfId="33995"/>
    <cellStyle name="Обычный 5 11 29 3 4" xfId="33996"/>
    <cellStyle name="Обычный 5 11 29 4" xfId="33997"/>
    <cellStyle name="Обычный 5 11 29 4 2" xfId="33998"/>
    <cellStyle name="Обычный 5 11 29 4 2 2" xfId="33999"/>
    <cellStyle name="Обычный 5 11 29 4 2 2 2" xfId="34000"/>
    <cellStyle name="Обычный 5 11 29 4 2 3" xfId="34001"/>
    <cellStyle name="Обычный 5 11 29 4 3" xfId="34002"/>
    <cellStyle name="Обычный 5 11 29 4 3 2" xfId="34003"/>
    <cellStyle name="Обычный 5 11 29 4 4" xfId="34004"/>
    <cellStyle name="Обычный 5 11 29 5" xfId="34005"/>
    <cellStyle name="Обычный 5 11 29 5 2" xfId="34006"/>
    <cellStyle name="Обычный 5 11 29 5 2 2" xfId="34007"/>
    <cellStyle name="Обычный 5 11 29 5 3" xfId="34008"/>
    <cellStyle name="Обычный 5 11 29 6" xfId="34009"/>
    <cellStyle name="Обычный 5 11 29 6 2" xfId="34010"/>
    <cellStyle name="Обычный 5 11 29 7" xfId="34011"/>
    <cellStyle name="Обычный 5 11 29 7 2" xfId="34012"/>
    <cellStyle name="Обычный 5 11 29 8" xfId="34013"/>
    <cellStyle name="Обычный 5 11 3" xfId="34014"/>
    <cellStyle name="Обычный 5 11 3 2" xfId="34015"/>
    <cellStyle name="Обычный 5 11 3 2 2" xfId="34016"/>
    <cellStyle name="Обычный 5 11 3 2 2 2" xfId="34017"/>
    <cellStyle name="Обычный 5 11 3 2 2 2 2" xfId="34018"/>
    <cellStyle name="Обычный 5 11 3 2 2 3" xfId="34019"/>
    <cellStyle name="Обычный 5 11 3 2 3" xfId="34020"/>
    <cellStyle name="Обычный 5 11 3 2 3 2" xfId="34021"/>
    <cellStyle name="Обычный 5 11 3 2 4" xfId="34022"/>
    <cellStyle name="Обычный 5 11 3 3" xfId="34023"/>
    <cellStyle name="Обычный 5 11 3 3 2" xfId="34024"/>
    <cellStyle name="Обычный 5 11 3 3 2 2" xfId="34025"/>
    <cellStyle name="Обычный 5 11 3 3 2 2 2" xfId="34026"/>
    <cellStyle name="Обычный 5 11 3 3 2 3" xfId="34027"/>
    <cellStyle name="Обычный 5 11 3 3 3" xfId="34028"/>
    <cellStyle name="Обычный 5 11 3 3 3 2" xfId="34029"/>
    <cellStyle name="Обычный 5 11 3 3 4" xfId="34030"/>
    <cellStyle name="Обычный 5 11 3 4" xfId="34031"/>
    <cellStyle name="Обычный 5 11 3 4 2" xfId="34032"/>
    <cellStyle name="Обычный 5 11 3 4 2 2" xfId="34033"/>
    <cellStyle name="Обычный 5 11 3 4 2 2 2" xfId="34034"/>
    <cellStyle name="Обычный 5 11 3 4 2 3" xfId="34035"/>
    <cellStyle name="Обычный 5 11 3 4 3" xfId="34036"/>
    <cellStyle name="Обычный 5 11 3 4 3 2" xfId="34037"/>
    <cellStyle name="Обычный 5 11 3 4 4" xfId="34038"/>
    <cellStyle name="Обычный 5 11 3 5" xfId="34039"/>
    <cellStyle name="Обычный 5 11 3 5 2" xfId="34040"/>
    <cellStyle name="Обычный 5 11 3 5 2 2" xfId="34041"/>
    <cellStyle name="Обычный 5 11 3 5 3" xfId="34042"/>
    <cellStyle name="Обычный 5 11 3 6" xfId="34043"/>
    <cellStyle name="Обычный 5 11 3 6 2" xfId="34044"/>
    <cellStyle name="Обычный 5 11 3 7" xfId="34045"/>
    <cellStyle name="Обычный 5 11 3 7 2" xfId="34046"/>
    <cellStyle name="Обычный 5 11 3 8" xfId="34047"/>
    <cellStyle name="Обычный 5 11 30" xfId="34048"/>
    <cellStyle name="Обычный 5 11 30 2" xfId="34049"/>
    <cellStyle name="Обычный 5 11 30 2 2" xfId="34050"/>
    <cellStyle name="Обычный 5 11 30 2 2 2" xfId="34051"/>
    <cellStyle name="Обычный 5 11 30 2 3" xfId="34052"/>
    <cellStyle name="Обычный 5 11 30 3" xfId="34053"/>
    <cellStyle name="Обычный 5 11 30 3 2" xfId="34054"/>
    <cellStyle name="Обычный 5 11 30 4" xfId="34055"/>
    <cellStyle name="Обычный 5 11 31" xfId="34056"/>
    <cellStyle name="Обычный 5 11 31 2" xfId="34057"/>
    <cellStyle name="Обычный 5 11 31 2 2" xfId="34058"/>
    <cellStyle name="Обычный 5 11 31 2 2 2" xfId="34059"/>
    <cellStyle name="Обычный 5 11 31 2 3" xfId="34060"/>
    <cellStyle name="Обычный 5 11 31 3" xfId="34061"/>
    <cellStyle name="Обычный 5 11 31 3 2" xfId="34062"/>
    <cellStyle name="Обычный 5 11 31 4" xfId="34063"/>
    <cellStyle name="Обычный 5 11 32" xfId="34064"/>
    <cellStyle name="Обычный 5 11 32 2" xfId="34065"/>
    <cellStyle name="Обычный 5 11 32 2 2" xfId="34066"/>
    <cellStyle name="Обычный 5 11 32 2 2 2" xfId="34067"/>
    <cellStyle name="Обычный 5 11 32 2 3" xfId="34068"/>
    <cellStyle name="Обычный 5 11 32 3" xfId="34069"/>
    <cellStyle name="Обычный 5 11 32 3 2" xfId="34070"/>
    <cellStyle name="Обычный 5 11 32 4" xfId="34071"/>
    <cellStyle name="Обычный 5 11 33" xfId="34072"/>
    <cellStyle name="Обычный 5 11 33 2" xfId="34073"/>
    <cellStyle name="Обычный 5 11 33 2 2" xfId="34074"/>
    <cellStyle name="Обычный 5 11 33 3" xfId="34075"/>
    <cellStyle name="Обычный 5 11 34" xfId="34076"/>
    <cellStyle name="Обычный 5 11 34 2" xfId="34077"/>
    <cellStyle name="Обычный 5 11 35" xfId="34078"/>
    <cellStyle name="Обычный 5 11 35 2" xfId="34079"/>
    <cellStyle name="Обычный 5 11 36" xfId="34080"/>
    <cellStyle name="Обычный 5 11 4" xfId="34081"/>
    <cellStyle name="Обычный 5 11 4 2" xfId="34082"/>
    <cellStyle name="Обычный 5 11 4 2 2" xfId="34083"/>
    <cellStyle name="Обычный 5 11 4 2 2 2" xfId="34084"/>
    <cellStyle name="Обычный 5 11 4 2 2 2 2" xfId="34085"/>
    <cellStyle name="Обычный 5 11 4 2 2 3" xfId="34086"/>
    <cellStyle name="Обычный 5 11 4 2 3" xfId="34087"/>
    <cellStyle name="Обычный 5 11 4 2 3 2" xfId="34088"/>
    <cellStyle name="Обычный 5 11 4 2 4" xfId="34089"/>
    <cellStyle name="Обычный 5 11 4 3" xfId="34090"/>
    <cellStyle name="Обычный 5 11 4 3 2" xfId="34091"/>
    <cellStyle name="Обычный 5 11 4 3 2 2" xfId="34092"/>
    <cellStyle name="Обычный 5 11 4 3 2 2 2" xfId="34093"/>
    <cellStyle name="Обычный 5 11 4 3 2 3" xfId="34094"/>
    <cellStyle name="Обычный 5 11 4 3 3" xfId="34095"/>
    <cellStyle name="Обычный 5 11 4 3 3 2" xfId="34096"/>
    <cellStyle name="Обычный 5 11 4 3 4" xfId="34097"/>
    <cellStyle name="Обычный 5 11 4 4" xfId="34098"/>
    <cellStyle name="Обычный 5 11 4 4 2" xfId="34099"/>
    <cellStyle name="Обычный 5 11 4 4 2 2" xfId="34100"/>
    <cellStyle name="Обычный 5 11 4 4 2 2 2" xfId="34101"/>
    <cellStyle name="Обычный 5 11 4 4 2 3" xfId="34102"/>
    <cellStyle name="Обычный 5 11 4 4 3" xfId="34103"/>
    <cellStyle name="Обычный 5 11 4 4 3 2" xfId="34104"/>
    <cellStyle name="Обычный 5 11 4 4 4" xfId="34105"/>
    <cellStyle name="Обычный 5 11 4 5" xfId="34106"/>
    <cellStyle name="Обычный 5 11 4 5 2" xfId="34107"/>
    <cellStyle name="Обычный 5 11 4 5 2 2" xfId="34108"/>
    <cellStyle name="Обычный 5 11 4 5 3" xfId="34109"/>
    <cellStyle name="Обычный 5 11 4 6" xfId="34110"/>
    <cellStyle name="Обычный 5 11 4 6 2" xfId="34111"/>
    <cellStyle name="Обычный 5 11 4 7" xfId="34112"/>
    <cellStyle name="Обычный 5 11 4 7 2" xfId="34113"/>
    <cellStyle name="Обычный 5 11 4 8" xfId="34114"/>
    <cellStyle name="Обычный 5 11 5" xfId="34115"/>
    <cellStyle name="Обычный 5 11 5 2" xfId="34116"/>
    <cellStyle name="Обычный 5 11 5 2 2" xfId="34117"/>
    <cellStyle name="Обычный 5 11 5 2 2 2" xfId="34118"/>
    <cellStyle name="Обычный 5 11 5 2 2 2 2" xfId="34119"/>
    <cellStyle name="Обычный 5 11 5 2 2 3" xfId="34120"/>
    <cellStyle name="Обычный 5 11 5 2 3" xfId="34121"/>
    <cellStyle name="Обычный 5 11 5 2 3 2" xfId="34122"/>
    <cellStyle name="Обычный 5 11 5 2 4" xfId="34123"/>
    <cellStyle name="Обычный 5 11 5 3" xfId="34124"/>
    <cellStyle name="Обычный 5 11 5 3 2" xfId="34125"/>
    <cellStyle name="Обычный 5 11 5 3 2 2" xfId="34126"/>
    <cellStyle name="Обычный 5 11 5 3 2 2 2" xfId="34127"/>
    <cellStyle name="Обычный 5 11 5 3 2 3" xfId="34128"/>
    <cellStyle name="Обычный 5 11 5 3 3" xfId="34129"/>
    <cellStyle name="Обычный 5 11 5 3 3 2" xfId="34130"/>
    <cellStyle name="Обычный 5 11 5 3 4" xfId="34131"/>
    <cellStyle name="Обычный 5 11 5 4" xfId="34132"/>
    <cellStyle name="Обычный 5 11 5 4 2" xfId="34133"/>
    <cellStyle name="Обычный 5 11 5 4 2 2" xfId="34134"/>
    <cellStyle name="Обычный 5 11 5 4 2 2 2" xfId="34135"/>
    <cellStyle name="Обычный 5 11 5 4 2 3" xfId="34136"/>
    <cellStyle name="Обычный 5 11 5 4 3" xfId="34137"/>
    <cellStyle name="Обычный 5 11 5 4 3 2" xfId="34138"/>
    <cellStyle name="Обычный 5 11 5 4 4" xfId="34139"/>
    <cellStyle name="Обычный 5 11 5 5" xfId="34140"/>
    <cellStyle name="Обычный 5 11 5 5 2" xfId="34141"/>
    <cellStyle name="Обычный 5 11 5 5 2 2" xfId="34142"/>
    <cellStyle name="Обычный 5 11 5 5 3" xfId="34143"/>
    <cellStyle name="Обычный 5 11 5 6" xfId="34144"/>
    <cellStyle name="Обычный 5 11 5 6 2" xfId="34145"/>
    <cellStyle name="Обычный 5 11 5 7" xfId="34146"/>
    <cellStyle name="Обычный 5 11 5 7 2" xfId="34147"/>
    <cellStyle name="Обычный 5 11 5 8" xfId="34148"/>
    <cellStyle name="Обычный 5 11 6" xfId="34149"/>
    <cellStyle name="Обычный 5 11 6 2" xfId="34150"/>
    <cellStyle name="Обычный 5 11 6 2 2" xfId="34151"/>
    <cellStyle name="Обычный 5 11 6 2 2 2" xfId="34152"/>
    <cellStyle name="Обычный 5 11 6 2 2 2 2" xfId="34153"/>
    <cellStyle name="Обычный 5 11 6 2 2 3" xfId="34154"/>
    <cellStyle name="Обычный 5 11 6 2 3" xfId="34155"/>
    <cellStyle name="Обычный 5 11 6 2 3 2" xfId="34156"/>
    <cellStyle name="Обычный 5 11 6 2 4" xfId="34157"/>
    <cellStyle name="Обычный 5 11 6 3" xfId="34158"/>
    <cellStyle name="Обычный 5 11 6 3 2" xfId="34159"/>
    <cellStyle name="Обычный 5 11 6 3 2 2" xfId="34160"/>
    <cellStyle name="Обычный 5 11 6 3 2 2 2" xfId="34161"/>
    <cellStyle name="Обычный 5 11 6 3 2 3" xfId="34162"/>
    <cellStyle name="Обычный 5 11 6 3 3" xfId="34163"/>
    <cellStyle name="Обычный 5 11 6 3 3 2" xfId="34164"/>
    <cellStyle name="Обычный 5 11 6 3 4" xfId="34165"/>
    <cellStyle name="Обычный 5 11 6 4" xfId="34166"/>
    <cellStyle name="Обычный 5 11 6 4 2" xfId="34167"/>
    <cellStyle name="Обычный 5 11 6 4 2 2" xfId="34168"/>
    <cellStyle name="Обычный 5 11 6 4 2 2 2" xfId="34169"/>
    <cellStyle name="Обычный 5 11 6 4 2 3" xfId="34170"/>
    <cellStyle name="Обычный 5 11 6 4 3" xfId="34171"/>
    <cellStyle name="Обычный 5 11 6 4 3 2" xfId="34172"/>
    <cellStyle name="Обычный 5 11 6 4 4" xfId="34173"/>
    <cellStyle name="Обычный 5 11 6 5" xfId="34174"/>
    <cellStyle name="Обычный 5 11 6 5 2" xfId="34175"/>
    <cellStyle name="Обычный 5 11 6 5 2 2" xfId="34176"/>
    <cellStyle name="Обычный 5 11 6 5 3" xfId="34177"/>
    <cellStyle name="Обычный 5 11 6 6" xfId="34178"/>
    <cellStyle name="Обычный 5 11 6 6 2" xfId="34179"/>
    <cellStyle name="Обычный 5 11 6 7" xfId="34180"/>
    <cellStyle name="Обычный 5 11 6 7 2" xfId="34181"/>
    <cellStyle name="Обычный 5 11 6 8" xfId="34182"/>
    <cellStyle name="Обычный 5 11 7" xfId="34183"/>
    <cellStyle name="Обычный 5 11 7 2" xfId="34184"/>
    <cellStyle name="Обычный 5 11 7 2 2" xfId="34185"/>
    <cellStyle name="Обычный 5 11 7 2 2 2" xfId="34186"/>
    <cellStyle name="Обычный 5 11 7 2 2 2 2" xfId="34187"/>
    <cellStyle name="Обычный 5 11 7 2 2 3" xfId="34188"/>
    <cellStyle name="Обычный 5 11 7 2 3" xfId="34189"/>
    <cellStyle name="Обычный 5 11 7 2 3 2" xfId="34190"/>
    <cellStyle name="Обычный 5 11 7 2 4" xfId="34191"/>
    <cellStyle name="Обычный 5 11 7 3" xfId="34192"/>
    <cellStyle name="Обычный 5 11 7 3 2" xfId="34193"/>
    <cellStyle name="Обычный 5 11 7 3 2 2" xfId="34194"/>
    <cellStyle name="Обычный 5 11 7 3 2 2 2" xfId="34195"/>
    <cellStyle name="Обычный 5 11 7 3 2 3" xfId="34196"/>
    <cellStyle name="Обычный 5 11 7 3 3" xfId="34197"/>
    <cellStyle name="Обычный 5 11 7 3 3 2" xfId="34198"/>
    <cellStyle name="Обычный 5 11 7 3 4" xfId="34199"/>
    <cellStyle name="Обычный 5 11 7 4" xfId="34200"/>
    <cellStyle name="Обычный 5 11 7 4 2" xfId="34201"/>
    <cellStyle name="Обычный 5 11 7 4 2 2" xfId="34202"/>
    <cellStyle name="Обычный 5 11 7 4 2 2 2" xfId="34203"/>
    <cellStyle name="Обычный 5 11 7 4 2 3" xfId="34204"/>
    <cellStyle name="Обычный 5 11 7 4 3" xfId="34205"/>
    <cellStyle name="Обычный 5 11 7 4 3 2" xfId="34206"/>
    <cellStyle name="Обычный 5 11 7 4 4" xfId="34207"/>
    <cellStyle name="Обычный 5 11 7 5" xfId="34208"/>
    <cellStyle name="Обычный 5 11 7 5 2" xfId="34209"/>
    <cellStyle name="Обычный 5 11 7 5 2 2" xfId="34210"/>
    <cellStyle name="Обычный 5 11 7 5 3" xfId="34211"/>
    <cellStyle name="Обычный 5 11 7 6" xfId="34212"/>
    <cellStyle name="Обычный 5 11 7 6 2" xfId="34213"/>
    <cellStyle name="Обычный 5 11 7 7" xfId="34214"/>
    <cellStyle name="Обычный 5 11 7 7 2" xfId="34215"/>
    <cellStyle name="Обычный 5 11 7 8" xfId="34216"/>
    <cellStyle name="Обычный 5 11 8" xfId="34217"/>
    <cellStyle name="Обычный 5 11 8 2" xfId="34218"/>
    <cellStyle name="Обычный 5 11 8 2 2" xfId="34219"/>
    <cellStyle name="Обычный 5 11 8 2 2 2" xfId="34220"/>
    <cellStyle name="Обычный 5 11 8 2 2 2 2" xfId="34221"/>
    <cellStyle name="Обычный 5 11 8 2 2 3" xfId="34222"/>
    <cellStyle name="Обычный 5 11 8 2 3" xfId="34223"/>
    <cellStyle name="Обычный 5 11 8 2 3 2" xfId="34224"/>
    <cellStyle name="Обычный 5 11 8 2 4" xfId="34225"/>
    <cellStyle name="Обычный 5 11 8 3" xfId="34226"/>
    <cellStyle name="Обычный 5 11 8 3 2" xfId="34227"/>
    <cellStyle name="Обычный 5 11 8 3 2 2" xfId="34228"/>
    <cellStyle name="Обычный 5 11 8 3 2 2 2" xfId="34229"/>
    <cellStyle name="Обычный 5 11 8 3 2 3" xfId="34230"/>
    <cellStyle name="Обычный 5 11 8 3 3" xfId="34231"/>
    <cellStyle name="Обычный 5 11 8 3 3 2" xfId="34232"/>
    <cellStyle name="Обычный 5 11 8 3 4" xfId="34233"/>
    <cellStyle name="Обычный 5 11 8 4" xfId="34234"/>
    <cellStyle name="Обычный 5 11 8 4 2" xfId="34235"/>
    <cellStyle name="Обычный 5 11 8 4 2 2" xfId="34236"/>
    <cellStyle name="Обычный 5 11 8 4 2 2 2" xfId="34237"/>
    <cellStyle name="Обычный 5 11 8 4 2 3" xfId="34238"/>
    <cellStyle name="Обычный 5 11 8 4 3" xfId="34239"/>
    <cellStyle name="Обычный 5 11 8 4 3 2" xfId="34240"/>
    <cellStyle name="Обычный 5 11 8 4 4" xfId="34241"/>
    <cellStyle name="Обычный 5 11 8 5" xfId="34242"/>
    <cellStyle name="Обычный 5 11 8 5 2" xfId="34243"/>
    <cellStyle name="Обычный 5 11 8 5 2 2" xfId="34244"/>
    <cellStyle name="Обычный 5 11 8 5 3" xfId="34245"/>
    <cellStyle name="Обычный 5 11 8 6" xfId="34246"/>
    <cellStyle name="Обычный 5 11 8 6 2" xfId="34247"/>
    <cellStyle name="Обычный 5 11 8 7" xfId="34248"/>
    <cellStyle name="Обычный 5 11 8 7 2" xfId="34249"/>
    <cellStyle name="Обычный 5 11 8 8" xfId="34250"/>
    <cellStyle name="Обычный 5 11 9" xfId="34251"/>
    <cellStyle name="Обычный 5 11 9 2" xfId="34252"/>
    <cellStyle name="Обычный 5 11 9 2 2" xfId="34253"/>
    <cellStyle name="Обычный 5 11 9 2 2 2" xfId="34254"/>
    <cellStyle name="Обычный 5 11 9 2 2 2 2" xfId="34255"/>
    <cellStyle name="Обычный 5 11 9 2 2 3" xfId="34256"/>
    <cellStyle name="Обычный 5 11 9 2 3" xfId="34257"/>
    <cellStyle name="Обычный 5 11 9 2 3 2" xfId="34258"/>
    <cellStyle name="Обычный 5 11 9 2 4" xfId="34259"/>
    <cellStyle name="Обычный 5 11 9 3" xfId="34260"/>
    <cellStyle name="Обычный 5 11 9 3 2" xfId="34261"/>
    <cellStyle name="Обычный 5 11 9 3 2 2" xfId="34262"/>
    <cellStyle name="Обычный 5 11 9 3 2 2 2" xfId="34263"/>
    <cellStyle name="Обычный 5 11 9 3 2 3" xfId="34264"/>
    <cellStyle name="Обычный 5 11 9 3 3" xfId="34265"/>
    <cellStyle name="Обычный 5 11 9 3 3 2" xfId="34266"/>
    <cellStyle name="Обычный 5 11 9 3 4" xfId="34267"/>
    <cellStyle name="Обычный 5 11 9 4" xfId="34268"/>
    <cellStyle name="Обычный 5 11 9 4 2" xfId="34269"/>
    <cellStyle name="Обычный 5 11 9 4 2 2" xfId="34270"/>
    <cellStyle name="Обычный 5 11 9 4 2 2 2" xfId="34271"/>
    <cellStyle name="Обычный 5 11 9 4 2 3" xfId="34272"/>
    <cellStyle name="Обычный 5 11 9 4 3" xfId="34273"/>
    <cellStyle name="Обычный 5 11 9 4 3 2" xfId="34274"/>
    <cellStyle name="Обычный 5 11 9 4 4" xfId="34275"/>
    <cellStyle name="Обычный 5 11 9 5" xfId="34276"/>
    <cellStyle name="Обычный 5 11 9 5 2" xfId="34277"/>
    <cellStyle name="Обычный 5 11 9 5 2 2" xfId="34278"/>
    <cellStyle name="Обычный 5 11 9 5 3" xfId="34279"/>
    <cellStyle name="Обычный 5 11 9 6" xfId="34280"/>
    <cellStyle name="Обычный 5 11 9 6 2" xfId="34281"/>
    <cellStyle name="Обычный 5 11 9 7" xfId="34282"/>
    <cellStyle name="Обычный 5 11 9 7 2" xfId="34283"/>
    <cellStyle name="Обычный 5 11 9 8" xfId="34284"/>
    <cellStyle name="Обычный 5 110" xfId="34285"/>
    <cellStyle name="Обычный 5 110 2" xfId="34286"/>
    <cellStyle name="Обычный 5 110 2 2" xfId="34287"/>
    <cellStyle name="Обычный 5 110 2 2 2" xfId="34288"/>
    <cellStyle name="Обычный 5 110 2 3" xfId="34289"/>
    <cellStyle name="Обычный 5 110 3" xfId="34290"/>
    <cellStyle name="Обычный 5 110 3 2" xfId="34291"/>
    <cellStyle name="Обычный 5 110 4" xfId="34292"/>
    <cellStyle name="Обычный 5 111" xfId="34293"/>
    <cellStyle name="Обычный 5 111 2" xfId="34294"/>
    <cellStyle name="Обычный 5 111 2 2" xfId="34295"/>
    <cellStyle name="Обычный 5 111 2 2 2" xfId="34296"/>
    <cellStyle name="Обычный 5 111 2 3" xfId="34297"/>
    <cellStyle name="Обычный 5 111 3" xfId="34298"/>
    <cellStyle name="Обычный 5 111 3 2" xfId="34299"/>
    <cellStyle name="Обычный 5 111 4" xfId="34300"/>
    <cellStyle name="Обычный 5 112" xfId="34301"/>
    <cellStyle name="Обычный 5 112 2" xfId="34302"/>
    <cellStyle name="Обычный 5 112 2 2" xfId="34303"/>
    <cellStyle name="Обычный 5 112 2 2 2" xfId="34304"/>
    <cellStyle name="Обычный 5 112 2 3" xfId="34305"/>
    <cellStyle name="Обычный 5 112 3" xfId="34306"/>
    <cellStyle name="Обычный 5 112 3 2" xfId="34307"/>
    <cellStyle name="Обычный 5 112 4" xfId="34308"/>
    <cellStyle name="Обычный 5 113" xfId="34309"/>
    <cellStyle name="Обычный 5 113 2" xfId="34310"/>
    <cellStyle name="Обычный 5 113 2 2" xfId="34311"/>
    <cellStyle name="Обычный 5 113 2 2 2" xfId="34312"/>
    <cellStyle name="Обычный 5 113 2 3" xfId="34313"/>
    <cellStyle name="Обычный 5 113 3" xfId="34314"/>
    <cellStyle name="Обычный 5 113 3 2" xfId="34315"/>
    <cellStyle name="Обычный 5 113 4" xfId="34316"/>
    <cellStyle name="Обычный 5 114" xfId="34317"/>
    <cellStyle name="Обычный 5 114 2" xfId="34318"/>
    <cellStyle name="Обычный 5 114 2 2" xfId="34319"/>
    <cellStyle name="Обычный 5 114 2 2 2" xfId="34320"/>
    <cellStyle name="Обычный 5 114 2 3" xfId="34321"/>
    <cellStyle name="Обычный 5 114 3" xfId="34322"/>
    <cellStyle name="Обычный 5 114 3 2" xfId="34323"/>
    <cellStyle name="Обычный 5 114 4" xfId="34324"/>
    <cellStyle name="Обычный 5 115" xfId="34325"/>
    <cellStyle name="Обычный 5 115 2" xfId="34326"/>
    <cellStyle name="Обычный 5 115 2 2" xfId="34327"/>
    <cellStyle name="Обычный 5 115 2 2 2" xfId="34328"/>
    <cellStyle name="Обычный 5 115 2 3" xfId="34329"/>
    <cellStyle name="Обычный 5 115 3" xfId="34330"/>
    <cellStyle name="Обычный 5 115 3 2" xfId="34331"/>
    <cellStyle name="Обычный 5 115 4" xfId="34332"/>
    <cellStyle name="Обычный 5 116" xfId="34333"/>
    <cellStyle name="Обычный 5 116 2" xfId="34334"/>
    <cellStyle name="Обычный 5 116 2 2" xfId="34335"/>
    <cellStyle name="Обычный 5 116 2 2 2" xfId="34336"/>
    <cellStyle name="Обычный 5 116 2 3" xfId="34337"/>
    <cellStyle name="Обычный 5 116 3" xfId="34338"/>
    <cellStyle name="Обычный 5 116 3 2" xfId="34339"/>
    <cellStyle name="Обычный 5 116 4" xfId="34340"/>
    <cellStyle name="Обычный 5 117" xfId="34341"/>
    <cellStyle name="Обычный 5 117 2" xfId="34342"/>
    <cellStyle name="Обычный 5 117 2 2" xfId="34343"/>
    <cellStyle name="Обычный 5 117 2 2 2" xfId="34344"/>
    <cellStyle name="Обычный 5 117 2 3" xfId="34345"/>
    <cellStyle name="Обычный 5 117 3" xfId="34346"/>
    <cellStyle name="Обычный 5 117 3 2" xfId="34347"/>
    <cellStyle name="Обычный 5 117 4" xfId="34348"/>
    <cellStyle name="Обычный 5 118" xfId="34349"/>
    <cellStyle name="Обычный 5 118 2" xfId="34350"/>
    <cellStyle name="Обычный 5 118 2 2" xfId="34351"/>
    <cellStyle name="Обычный 5 118 2 2 2" xfId="34352"/>
    <cellStyle name="Обычный 5 118 2 3" xfId="34353"/>
    <cellStyle name="Обычный 5 118 3" xfId="34354"/>
    <cellStyle name="Обычный 5 118 3 2" xfId="34355"/>
    <cellStyle name="Обычный 5 118 4" xfId="34356"/>
    <cellStyle name="Обычный 5 119" xfId="34357"/>
    <cellStyle name="Обычный 5 119 2" xfId="34358"/>
    <cellStyle name="Обычный 5 119 2 2" xfId="34359"/>
    <cellStyle name="Обычный 5 119 2 2 2" xfId="34360"/>
    <cellStyle name="Обычный 5 119 2 3" xfId="34361"/>
    <cellStyle name="Обычный 5 119 3" xfId="34362"/>
    <cellStyle name="Обычный 5 119 3 2" xfId="34363"/>
    <cellStyle name="Обычный 5 119 4" xfId="34364"/>
    <cellStyle name="Обычный 5 12" xfId="34365"/>
    <cellStyle name="Обычный 5 12 10" xfId="34366"/>
    <cellStyle name="Обычный 5 12 10 2" xfId="34367"/>
    <cellStyle name="Обычный 5 12 10 2 2" xfId="34368"/>
    <cellStyle name="Обычный 5 12 10 2 2 2" xfId="34369"/>
    <cellStyle name="Обычный 5 12 10 2 2 2 2" xfId="34370"/>
    <cellStyle name="Обычный 5 12 10 2 2 3" xfId="34371"/>
    <cellStyle name="Обычный 5 12 10 2 3" xfId="34372"/>
    <cellStyle name="Обычный 5 12 10 2 3 2" xfId="34373"/>
    <cellStyle name="Обычный 5 12 10 2 4" xfId="34374"/>
    <cellStyle name="Обычный 5 12 10 3" xfId="34375"/>
    <cellStyle name="Обычный 5 12 10 3 2" xfId="34376"/>
    <cellStyle name="Обычный 5 12 10 3 2 2" xfId="34377"/>
    <cellStyle name="Обычный 5 12 10 3 2 2 2" xfId="34378"/>
    <cellStyle name="Обычный 5 12 10 3 2 3" xfId="34379"/>
    <cellStyle name="Обычный 5 12 10 3 3" xfId="34380"/>
    <cellStyle name="Обычный 5 12 10 3 3 2" xfId="34381"/>
    <cellStyle name="Обычный 5 12 10 3 4" xfId="34382"/>
    <cellStyle name="Обычный 5 12 10 4" xfId="34383"/>
    <cellStyle name="Обычный 5 12 10 4 2" xfId="34384"/>
    <cellStyle name="Обычный 5 12 10 4 2 2" xfId="34385"/>
    <cellStyle name="Обычный 5 12 10 4 2 2 2" xfId="34386"/>
    <cellStyle name="Обычный 5 12 10 4 2 3" xfId="34387"/>
    <cellStyle name="Обычный 5 12 10 4 3" xfId="34388"/>
    <cellStyle name="Обычный 5 12 10 4 3 2" xfId="34389"/>
    <cellStyle name="Обычный 5 12 10 4 4" xfId="34390"/>
    <cellStyle name="Обычный 5 12 10 5" xfId="34391"/>
    <cellStyle name="Обычный 5 12 10 5 2" xfId="34392"/>
    <cellStyle name="Обычный 5 12 10 5 2 2" xfId="34393"/>
    <cellStyle name="Обычный 5 12 10 5 3" xfId="34394"/>
    <cellStyle name="Обычный 5 12 10 6" xfId="34395"/>
    <cellStyle name="Обычный 5 12 10 6 2" xfId="34396"/>
    <cellStyle name="Обычный 5 12 10 7" xfId="34397"/>
    <cellStyle name="Обычный 5 12 10 7 2" xfId="34398"/>
    <cellStyle name="Обычный 5 12 10 8" xfId="34399"/>
    <cellStyle name="Обычный 5 12 11" xfId="34400"/>
    <cellStyle name="Обычный 5 12 11 2" xfId="34401"/>
    <cellStyle name="Обычный 5 12 11 2 2" xfId="34402"/>
    <cellStyle name="Обычный 5 12 11 2 2 2" xfId="34403"/>
    <cellStyle name="Обычный 5 12 11 2 2 2 2" xfId="34404"/>
    <cellStyle name="Обычный 5 12 11 2 2 3" xfId="34405"/>
    <cellStyle name="Обычный 5 12 11 2 3" xfId="34406"/>
    <cellStyle name="Обычный 5 12 11 2 3 2" xfId="34407"/>
    <cellStyle name="Обычный 5 12 11 2 4" xfId="34408"/>
    <cellStyle name="Обычный 5 12 11 3" xfId="34409"/>
    <cellStyle name="Обычный 5 12 11 3 2" xfId="34410"/>
    <cellStyle name="Обычный 5 12 11 3 2 2" xfId="34411"/>
    <cellStyle name="Обычный 5 12 11 3 2 2 2" xfId="34412"/>
    <cellStyle name="Обычный 5 12 11 3 2 3" xfId="34413"/>
    <cellStyle name="Обычный 5 12 11 3 3" xfId="34414"/>
    <cellStyle name="Обычный 5 12 11 3 3 2" xfId="34415"/>
    <cellStyle name="Обычный 5 12 11 3 4" xfId="34416"/>
    <cellStyle name="Обычный 5 12 11 4" xfId="34417"/>
    <cellStyle name="Обычный 5 12 11 4 2" xfId="34418"/>
    <cellStyle name="Обычный 5 12 11 4 2 2" xfId="34419"/>
    <cellStyle name="Обычный 5 12 11 4 2 2 2" xfId="34420"/>
    <cellStyle name="Обычный 5 12 11 4 2 3" xfId="34421"/>
    <cellStyle name="Обычный 5 12 11 4 3" xfId="34422"/>
    <cellStyle name="Обычный 5 12 11 4 3 2" xfId="34423"/>
    <cellStyle name="Обычный 5 12 11 4 4" xfId="34424"/>
    <cellStyle name="Обычный 5 12 11 5" xfId="34425"/>
    <cellStyle name="Обычный 5 12 11 5 2" xfId="34426"/>
    <cellStyle name="Обычный 5 12 11 5 2 2" xfId="34427"/>
    <cellStyle name="Обычный 5 12 11 5 3" xfId="34428"/>
    <cellStyle name="Обычный 5 12 11 6" xfId="34429"/>
    <cellStyle name="Обычный 5 12 11 6 2" xfId="34430"/>
    <cellStyle name="Обычный 5 12 11 7" xfId="34431"/>
    <cellStyle name="Обычный 5 12 11 7 2" xfId="34432"/>
    <cellStyle name="Обычный 5 12 11 8" xfId="34433"/>
    <cellStyle name="Обычный 5 12 12" xfId="34434"/>
    <cellStyle name="Обычный 5 12 12 2" xfId="34435"/>
    <cellStyle name="Обычный 5 12 12 2 2" xfId="34436"/>
    <cellStyle name="Обычный 5 12 12 2 2 2" xfId="34437"/>
    <cellStyle name="Обычный 5 12 12 2 2 2 2" xfId="34438"/>
    <cellStyle name="Обычный 5 12 12 2 2 3" xfId="34439"/>
    <cellStyle name="Обычный 5 12 12 2 3" xfId="34440"/>
    <cellStyle name="Обычный 5 12 12 2 3 2" xfId="34441"/>
    <cellStyle name="Обычный 5 12 12 2 4" xfId="34442"/>
    <cellStyle name="Обычный 5 12 12 3" xfId="34443"/>
    <cellStyle name="Обычный 5 12 12 3 2" xfId="34444"/>
    <cellStyle name="Обычный 5 12 12 3 2 2" xfId="34445"/>
    <cellStyle name="Обычный 5 12 12 3 2 2 2" xfId="34446"/>
    <cellStyle name="Обычный 5 12 12 3 2 3" xfId="34447"/>
    <cellStyle name="Обычный 5 12 12 3 3" xfId="34448"/>
    <cellStyle name="Обычный 5 12 12 3 3 2" xfId="34449"/>
    <cellStyle name="Обычный 5 12 12 3 4" xfId="34450"/>
    <cellStyle name="Обычный 5 12 12 4" xfId="34451"/>
    <cellStyle name="Обычный 5 12 12 4 2" xfId="34452"/>
    <cellStyle name="Обычный 5 12 12 4 2 2" xfId="34453"/>
    <cellStyle name="Обычный 5 12 12 4 2 2 2" xfId="34454"/>
    <cellStyle name="Обычный 5 12 12 4 2 3" xfId="34455"/>
    <cellStyle name="Обычный 5 12 12 4 3" xfId="34456"/>
    <cellStyle name="Обычный 5 12 12 4 3 2" xfId="34457"/>
    <cellStyle name="Обычный 5 12 12 4 4" xfId="34458"/>
    <cellStyle name="Обычный 5 12 12 5" xfId="34459"/>
    <cellStyle name="Обычный 5 12 12 5 2" xfId="34460"/>
    <cellStyle name="Обычный 5 12 12 5 2 2" xfId="34461"/>
    <cellStyle name="Обычный 5 12 12 5 3" xfId="34462"/>
    <cellStyle name="Обычный 5 12 12 6" xfId="34463"/>
    <cellStyle name="Обычный 5 12 12 6 2" xfId="34464"/>
    <cellStyle name="Обычный 5 12 12 7" xfId="34465"/>
    <cellStyle name="Обычный 5 12 12 7 2" xfId="34466"/>
    <cellStyle name="Обычный 5 12 12 8" xfId="34467"/>
    <cellStyle name="Обычный 5 12 13" xfId="34468"/>
    <cellStyle name="Обычный 5 12 13 2" xfId="34469"/>
    <cellStyle name="Обычный 5 12 13 2 2" xfId="34470"/>
    <cellStyle name="Обычный 5 12 13 2 2 2" xfId="34471"/>
    <cellStyle name="Обычный 5 12 13 2 2 2 2" xfId="34472"/>
    <cellStyle name="Обычный 5 12 13 2 2 3" xfId="34473"/>
    <cellStyle name="Обычный 5 12 13 2 3" xfId="34474"/>
    <cellStyle name="Обычный 5 12 13 2 3 2" xfId="34475"/>
    <cellStyle name="Обычный 5 12 13 2 4" xfId="34476"/>
    <cellStyle name="Обычный 5 12 13 3" xfId="34477"/>
    <cellStyle name="Обычный 5 12 13 3 2" xfId="34478"/>
    <cellStyle name="Обычный 5 12 13 3 2 2" xfId="34479"/>
    <cellStyle name="Обычный 5 12 13 3 2 2 2" xfId="34480"/>
    <cellStyle name="Обычный 5 12 13 3 2 3" xfId="34481"/>
    <cellStyle name="Обычный 5 12 13 3 3" xfId="34482"/>
    <cellStyle name="Обычный 5 12 13 3 3 2" xfId="34483"/>
    <cellStyle name="Обычный 5 12 13 3 4" xfId="34484"/>
    <cellStyle name="Обычный 5 12 13 4" xfId="34485"/>
    <cellStyle name="Обычный 5 12 13 4 2" xfId="34486"/>
    <cellStyle name="Обычный 5 12 13 4 2 2" xfId="34487"/>
    <cellStyle name="Обычный 5 12 13 4 2 2 2" xfId="34488"/>
    <cellStyle name="Обычный 5 12 13 4 2 3" xfId="34489"/>
    <cellStyle name="Обычный 5 12 13 4 3" xfId="34490"/>
    <cellStyle name="Обычный 5 12 13 4 3 2" xfId="34491"/>
    <cellStyle name="Обычный 5 12 13 4 4" xfId="34492"/>
    <cellStyle name="Обычный 5 12 13 5" xfId="34493"/>
    <cellStyle name="Обычный 5 12 13 5 2" xfId="34494"/>
    <cellStyle name="Обычный 5 12 13 5 2 2" xfId="34495"/>
    <cellStyle name="Обычный 5 12 13 5 3" xfId="34496"/>
    <cellStyle name="Обычный 5 12 13 6" xfId="34497"/>
    <cellStyle name="Обычный 5 12 13 6 2" xfId="34498"/>
    <cellStyle name="Обычный 5 12 13 7" xfId="34499"/>
    <cellStyle name="Обычный 5 12 13 7 2" xfId="34500"/>
    <cellStyle name="Обычный 5 12 13 8" xfId="34501"/>
    <cellStyle name="Обычный 5 12 14" xfId="34502"/>
    <cellStyle name="Обычный 5 12 14 2" xfId="34503"/>
    <cellStyle name="Обычный 5 12 14 2 2" xfId="34504"/>
    <cellStyle name="Обычный 5 12 14 2 2 2" xfId="34505"/>
    <cellStyle name="Обычный 5 12 14 2 2 2 2" xfId="34506"/>
    <cellStyle name="Обычный 5 12 14 2 2 3" xfId="34507"/>
    <cellStyle name="Обычный 5 12 14 2 3" xfId="34508"/>
    <cellStyle name="Обычный 5 12 14 2 3 2" xfId="34509"/>
    <cellStyle name="Обычный 5 12 14 2 4" xfId="34510"/>
    <cellStyle name="Обычный 5 12 14 3" xfId="34511"/>
    <cellStyle name="Обычный 5 12 14 3 2" xfId="34512"/>
    <cellStyle name="Обычный 5 12 14 3 2 2" xfId="34513"/>
    <cellStyle name="Обычный 5 12 14 3 2 2 2" xfId="34514"/>
    <cellStyle name="Обычный 5 12 14 3 2 3" xfId="34515"/>
    <cellStyle name="Обычный 5 12 14 3 3" xfId="34516"/>
    <cellStyle name="Обычный 5 12 14 3 3 2" xfId="34517"/>
    <cellStyle name="Обычный 5 12 14 3 4" xfId="34518"/>
    <cellStyle name="Обычный 5 12 14 4" xfId="34519"/>
    <cellStyle name="Обычный 5 12 14 4 2" xfId="34520"/>
    <cellStyle name="Обычный 5 12 14 4 2 2" xfId="34521"/>
    <cellStyle name="Обычный 5 12 14 4 2 2 2" xfId="34522"/>
    <cellStyle name="Обычный 5 12 14 4 2 3" xfId="34523"/>
    <cellStyle name="Обычный 5 12 14 4 3" xfId="34524"/>
    <cellStyle name="Обычный 5 12 14 4 3 2" xfId="34525"/>
    <cellStyle name="Обычный 5 12 14 4 4" xfId="34526"/>
    <cellStyle name="Обычный 5 12 14 5" xfId="34527"/>
    <cellStyle name="Обычный 5 12 14 5 2" xfId="34528"/>
    <cellStyle name="Обычный 5 12 14 5 2 2" xfId="34529"/>
    <cellStyle name="Обычный 5 12 14 5 3" xfId="34530"/>
    <cellStyle name="Обычный 5 12 14 6" xfId="34531"/>
    <cellStyle name="Обычный 5 12 14 6 2" xfId="34532"/>
    <cellStyle name="Обычный 5 12 14 7" xfId="34533"/>
    <cellStyle name="Обычный 5 12 14 7 2" xfId="34534"/>
    <cellStyle name="Обычный 5 12 14 8" xfId="34535"/>
    <cellStyle name="Обычный 5 12 15" xfId="34536"/>
    <cellStyle name="Обычный 5 12 15 2" xfId="34537"/>
    <cellStyle name="Обычный 5 12 15 2 2" xfId="34538"/>
    <cellStyle name="Обычный 5 12 15 2 2 2" xfId="34539"/>
    <cellStyle name="Обычный 5 12 15 2 2 2 2" xfId="34540"/>
    <cellStyle name="Обычный 5 12 15 2 2 3" xfId="34541"/>
    <cellStyle name="Обычный 5 12 15 2 3" xfId="34542"/>
    <cellStyle name="Обычный 5 12 15 2 3 2" xfId="34543"/>
    <cellStyle name="Обычный 5 12 15 2 4" xfId="34544"/>
    <cellStyle name="Обычный 5 12 15 3" xfId="34545"/>
    <cellStyle name="Обычный 5 12 15 3 2" xfId="34546"/>
    <cellStyle name="Обычный 5 12 15 3 2 2" xfId="34547"/>
    <cellStyle name="Обычный 5 12 15 3 2 2 2" xfId="34548"/>
    <cellStyle name="Обычный 5 12 15 3 2 3" xfId="34549"/>
    <cellStyle name="Обычный 5 12 15 3 3" xfId="34550"/>
    <cellStyle name="Обычный 5 12 15 3 3 2" xfId="34551"/>
    <cellStyle name="Обычный 5 12 15 3 4" xfId="34552"/>
    <cellStyle name="Обычный 5 12 15 4" xfId="34553"/>
    <cellStyle name="Обычный 5 12 15 4 2" xfId="34554"/>
    <cellStyle name="Обычный 5 12 15 4 2 2" xfId="34555"/>
    <cellStyle name="Обычный 5 12 15 4 2 2 2" xfId="34556"/>
    <cellStyle name="Обычный 5 12 15 4 2 3" xfId="34557"/>
    <cellStyle name="Обычный 5 12 15 4 3" xfId="34558"/>
    <cellStyle name="Обычный 5 12 15 4 3 2" xfId="34559"/>
    <cellStyle name="Обычный 5 12 15 4 4" xfId="34560"/>
    <cellStyle name="Обычный 5 12 15 5" xfId="34561"/>
    <cellStyle name="Обычный 5 12 15 5 2" xfId="34562"/>
    <cellStyle name="Обычный 5 12 15 5 2 2" xfId="34563"/>
    <cellStyle name="Обычный 5 12 15 5 3" xfId="34564"/>
    <cellStyle name="Обычный 5 12 15 6" xfId="34565"/>
    <cellStyle name="Обычный 5 12 15 6 2" xfId="34566"/>
    <cellStyle name="Обычный 5 12 15 7" xfId="34567"/>
    <cellStyle name="Обычный 5 12 15 7 2" xfId="34568"/>
    <cellStyle name="Обычный 5 12 15 8" xfId="34569"/>
    <cellStyle name="Обычный 5 12 16" xfId="34570"/>
    <cellStyle name="Обычный 5 12 16 2" xfId="34571"/>
    <cellStyle name="Обычный 5 12 16 2 2" xfId="34572"/>
    <cellStyle name="Обычный 5 12 16 2 2 2" xfId="34573"/>
    <cellStyle name="Обычный 5 12 16 2 2 2 2" xfId="34574"/>
    <cellStyle name="Обычный 5 12 16 2 2 3" xfId="34575"/>
    <cellStyle name="Обычный 5 12 16 2 3" xfId="34576"/>
    <cellStyle name="Обычный 5 12 16 2 3 2" xfId="34577"/>
    <cellStyle name="Обычный 5 12 16 2 4" xfId="34578"/>
    <cellStyle name="Обычный 5 12 16 3" xfId="34579"/>
    <cellStyle name="Обычный 5 12 16 3 2" xfId="34580"/>
    <cellStyle name="Обычный 5 12 16 3 2 2" xfId="34581"/>
    <cellStyle name="Обычный 5 12 16 3 2 2 2" xfId="34582"/>
    <cellStyle name="Обычный 5 12 16 3 2 3" xfId="34583"/>
    <cellStyle name="Обычный 5 12 16 3 3" xfId="34584"/>
    <cellStyle name="Обычный 5 12 16 3 3 2" xfId="34585"/>
    <cellStyle name="Обычный 5 12 16 3 4" xfId="34586"/>
    <cellStyle name="Обычный 5 12 16 4" xfId="34587"/>
    <cellStyle name="Обычный 5 12 16 4 2" xfId="34588"/>
    <cellStyle name="Обычный 5 12 16 4 2 2" xfId="34589"/>
    <cellStyle name="Обычный 5 12 16 4 2 2 2" xfId="34590"/>
    <cellStyle name="Обычный 5 12 16 4 2 3" xfId="34591"/>
    <cellStyle name="Обычный 5 12 16 4 3" xfId="34592"/>
    <cellStyle name="Обычный 5 12 16 4 3 2" xfId="34593"/>
    <cellStyle name="Обычный 5 12 16 4 4" xfId="34594"/>
    <cellStyle name="Обычный 5 12 16 5" xfId="34595"/>
    <cellStyle name="Обычный 5 12 16 5 2" xfId="34596"/>
    <cellStyle name="Обычный 5 12 16 5 2 2" xfId="34597"/>
    <cellStyle name="Обычный 5 12 16 5 3" xfId="34598"/>
    <cellStyle name="Обычный 5 12 16 6" xfId="34599"/>
    <cellStyle name="Обычный 5 12 16 6 2" xfId="34600"/>
    <cellStyle name="Обычный 5 12 16 7" xfId="34601"/>
    <cellStyle name="Обычный 5 12 16 7 2" xfId="34602"/>
    <cellStyle name="Обычный 5 12 16 8" xfId="34603"/>
    <cellStyle name="Обычный 5 12 17" xfId="34604"/>
    <cellStyle name="Обычный 5 12 17 2" xfId="34605"/>
    <cellStyle name="Обычный 5 12 17 2 2" xfId="34606"/>
    <cellStyle name="Обычный 5 12 17 2 2 2" xfId="34607"/>
    <cellStyle name="Обычный 5 12 17 2 2 2 2" xfId="34608"/>
    <cellStyle name="Обычный 5 12 17 2 2 3" xfId="34609"/>
    <cellStyle name="Обычный 5 12 17 2 3" xfId="34610"/>
    <cellStyle name="Обычный 5 12 17 2 3 2" xfId="34611"/>
    <cellStyle name="Обычный 5 12 17 2 4" xfId="34612"/>
    <cellStyle name="Обычный 5 12 17 3" xfId="34613"/>
    <cellStyle name="Обычный 5 12 17 3 2" xfId="34614"/>
    <cellStyle name="Обычный 5 12 17 3 2 2" xfId="34615"/>
    <cellStyle name="Обычный 5 12 17 3 2 2 2" xfId="34616"/>
    <cellStyle name="Обычный 5 12 17 3 2 3" xfId="34617"/>
    <cellStyle name="Обычный 5 12 17 3 3" xfId="34618"/>
    <cellStyle name="Обычный 5 12 17 3 3 2" xfId="34619"/>
    <cellStyle name="Обычный 5 12 17 3 4" xfId="34620"/>
    <cellStyle name="Обычный 5 12 17 4" xfId="34621"/>
    <cellStyle name="Обычный 5 12 17 4 2" xfId="34622"/>
    <cellStyle name="Обычный 5 12 17 4 2 2" xfId="34623"/>
    <cellStyle name="Обычный 5 12 17 4 2 2 2" xfId="34624"/>
    <cellStyle name="Обычный 5 12 17 4 2 3" xfId="34625"/>
    <cellStyle name="Обычный 5 12 17 4 3" xfId="34626"/>
    <cellStyle name="Обычный 5 12 17 4 3 2" xfId="34627"/>
    <cellStyle name="Обычный 5 12 17 4 4" xfId="34628"/>
    <cellStyle name="Обычный 5 12 17 5" xfId="34629"/>
    <cellStyle name="Обычный 5 12 17 5 2" xfId="34630"/>
    <cellStyle name="Обычный 5 12 17 5 2 2" xfId="34631"/>
    <cellStyle name="Обычный 5 12 17 5 3" xfId="34632"/>
    <cellStyle name="Обычный 5 12 17 6" xfId="34633"/>
    <cellStyle name="Обычный 5 12 17 6 2" xfId="34634"/>
    <cellStyle name="Обычный 5 12 17 7" xfId="34635"/>
    <cellStyle name="Обычный 5 12 17 7 2" xfId="34636"/>
    <cellStyle name="Обычный 5 12 17 8" xfId="34637"/>
    <cellStyle name="Обычный 5 12 18" xfId="34638"/>
    <cellStyle name="Обычный 5 12 18 2" xfId="34639"/>
    <cellStyle name="Обычный 5 12 18 2 2" xfId="34640"/>
    <cellStyle name="Обычный 5 12 18 2 2 2" xfId="34641"/>
    <cellStyle name="Обычный 5 12 18 2 2 2 2" xfId="34642"/>
    <cellStyle name="Обычный 5 12 18 2 2 3" xfId="34643"/>
    <cellStyle name="Обычный 5 12 18 2 3" xfId="34644"/>
    <cellStyle name="Обычный 5 12 18 2 3 2" xfId="34645"/>
    <cellStyle name="Обычный 5 12 18 2 4" xfId="34646"/>
    <cellStyle name="Обычный 5 12 18 3" xfId="34647"/>
    <cellStyle name="Обычный 5 12 18 3 2" xfId="34648"/>
    <cellStyle name="Обычный 5 12 18 3 2 2" xfId="34649"/>
    <cellStyle name="Обычный 5 12 18 3 2 2 2" xfId="34650"/>
    <cellStyle name="Обычный 5 12 18 3 2 3" xfId="34651"/>
    <cellStyle name="Обычный 5 12 18 3 3" xfId="34652"/>
    <cellStyle name="Обычный 5 12 18 3 3 2" xfId="34653"/>
    <cellStyle name="Обычный 5 12 18 3 4" xfId="34654"/>
    <cellStyle name="Обычный 5 12 18 4" xfId="34655"/>
    <cellStyle name="Обычный 5 12 18 4 2" xfId="34656"/>
    <cellStyle name="Обычный 5 12 18 4 2 2" xfId="34657"/>
    <cellStyle name="Обычный 5 12 18 4 2 2 2" xfId="34658"/>
    <cellStyle name="Обычный 5 12 18 4 2 3" xfId="34659"/>
    <cellStyle name="Обычный 5 12 18 4 3" xfId="34660"/>
    <cellStyle name="Обычный 5 12 18 4 3 2" xfId="34661"/>
    <cellStyle name="Обычный 5 12 18 4 4" xfId="34662"/>
    <cellStyle name="Обычный 5 12 18 5" xfId="34663"/>
    <cellStyle name="Обычный 5 12 18 5 2" xfId="34664"/>
    <cellStyle name="Обычный 5 12 18 5 2 2" xfId="34665"/>
    <cellStyle name="Обычный 5 12 18 5 3" xfId="34666"/>
    <cellStyle name="Обычный 5 12 18 6" xfId="34667"/>
    <cellStyle name="Обычный 5 12 18 6 2" xfId="34668"/>
    <cellStyle name="Обычный 5 12 18 7" xfId="34669"/>
    <cellStyle name="Обычный 5 12 18 7 2" xfId="34670"/>
    <cellStyle name="Обычный 5 12 18 8" xfId="34671"/>
    <cellStyle name="Обычный 5 12 19" xfId="34672"/>
    <cellStyle name="Обычный 5 12 19 2" xfId="34673"/>
    <cellStyle name="Обычный 5 12 19 2 2" xfId="34674"/>
    <cellStyle name="Обычный 5 12 19 2 2 2" xfId="34675"/>
    <cellStyle name="Обычный 5 12 19 2 2 2 2" xfId="34676"/>
    <cellStyle name="Обычный 5 12 19 2 2 3" xfId="34677"/>
    <cellStyle name="Обычный 5 12 19 2 3" xfId="34678"/>
    <cellStyle name="Обычный 5 12 19 2 3 2" xfId="34679"/>
    <cellStyle name="Обычный 5 12 19 2 4" xfId="34680"/>
    <cellStyle name="Обычный 5 12 19 3" xfId="34681"/>
    <cellStyle name="Обычный 5 12 19 3 2" xfId="34682"/>
    <cellStyle name="Обычный 5 12 19 3 2 2" xfId="34683"/>
    <cellStyle name="Обычный 5 12 19 3 2 2 2" xfId="34684"/>
    <cellStyle name="Обычный 5 12 19 3 2 3" xfId="34685"/>
    <cellStyle name="Обычный 5 12 19 3 3" xfId="34686"/>
    <cellStyle name="Обычный 5 12 19 3 3 2" xfId="34687"/>
    <cellStyle name="Обычный 5 12 19 3 4" xfId="34688"/>
    <cellStyle name="Обычный 5 12 19 4" xfId="34689"/>
    <cellStyle name="Обычный 5 12 19 4 2" xfId="34690"/>
    <cellStyle name="Обычный 5 12 19 4 2 2" xfId="34691"/>
    <cellStyle name="Обычный 5 12 19 4 2 2 2" xfId="34692"/>
    <cellStyle name="Обычный 5 12 19 4 2 3" xfId="34693"/>
    <cellStyle name="Обычный 5 12 19 4 3" xfId="34694"/>
    <cellStyle name="Обычный 5 12 19 4 3 2" xfId="34695"/>
    <cellStyle name="Обычный 5 12 19 4 4" xfId="34696"/>
    <cellStyle name="Обычный 5 12 19 5" xfId="34697"/>
    <cellStyle name="Обычный 5 12 19 5 2" xfId="34698"/>
    <cellStyle name="Обычный 5 12 19 5 2 2" xfId="34699"/>
    <cellStyle name="Обычный 5 12 19 5 3" xfId="34700"/>
    <cellStyle name="Обычный 5 12 19 6" xfId="34701"/>
    <cellStyle name="Обычный 5 12 19 6 2" xfId="34702"/>
    <cellStyle name="Обычный 5 12 19 7" xfId="34703"/>
    <cellStyle name="Обычный 5 12 19 7 2" xfId="34704"/>
    <cellStyle name="Обычный 5 12 19 8" xfId="34705"/>
    <cellStyle name="Обычный 5 12 2" xfId="34706"/>
    <cellStyle name="Обычный 5 12 2 2" xfId="34707"/>
    <cellStyle name="Обычный 5 12 2 2 2" xfId="34708"/>
    <cellStyle name="Обычный 5 12 2 2 2 2" xfId="34709"/>
    <cellStyle name="Обычный 5 12 2 2 2 2 2" xfId="34710"/>
    <cellStyle name="Обычный 5 12 2 2 2 3" xfId="34711"/>
    <cellStyle name="Обычный 5 12 2 2 3" xfId="34712"/>
    <cellStyle name="Обычный 5 12 2 2 3 2" xfId="34713"/>
    <cellStyle name="Обычный 5 12 2 2 4" xfId="34714"/>
    <cellStyle name="Обычный 5 12 2 3" xfId="34715"/>
    <cellStyle name="Обычный 5 12 2 3 2" xfId="34716"/>
    <cellStyle name="Обычный 5 12 2 3 2 2" xfId="34717"/>
    <cellStyle name="Обычный 5 12 2 3 2 2 2" xfId="34718"/>
    <cellStyle name="Обычный 5 12 2 3 2 3" xfId="34719"/>
    <cellStyle name="Обычный 5 12 2 3 3" xfId="34720"/>
    <cellStyle name="Обычный 5 12 2 3 3 2" xfId="34721"/>
    <cellStyle name="Обычный 5 12 2 3 4" xfId="34722"/>
    <cellStyle name="Обычный 5 12 2 4" xfId="34723"/>
    <cellStyle name="Обычный 5 12 2 4 2" xfId="34724"/>
    <cellStyle name="Обычный 5 12 2 4 2 2" xfId="34725"/>
    <cellStyle name="Обычный 5 12 2 4 2 2 2" xfId="34726"/>
    <cellStyle name="Обычный 5 12 2 4 2 3" xfId="34727"/>
    <cellStyle name="Обычный 5 12 2 4 3" xfId="34728"/>
    <cellStyle name="Обычный 5 12 2 4 3 2" xfId="34729"/>
    <cellStyle name="Обычный 5 12 2 4 4" xfId="34730"/>
    <cellStyle name="Обычный 5 12 2 5" xfId="34731"/>
    <cellStyle name="Обычный 5 12 2 5 2" xfId="34732"/>
    <cellStyle name="Обычный 5 12 2 5 2 2" xfId="34733"/>
    <cellStyle name="Обычный 5 12 2 5 3" xfId="34734"/>
    <cellStyle name="Обычный 5 12 2 6" xfId="34735"/>
    <cellStyle name="Обычный 5 12 2 6 2" xfId="34736"/>
    <cellStyle name="Обычный 5 12 2 7" xfId="34737"/>
    <cellStyle name="Обычный 5 12 2 7 2" xfId="34738"/>
    <cellStyle name="Обычный 5 12 2 8" xfId="34739"/>
    <cellStyle name="Обычный 5 12 20" xfId="34740"/>
    <cellStyle name="Обычный 5 12 20 2" xfId="34741"/>
    <cellStyle name="Обычный 5 12 20 2 2" xfId="34742"/>
    <cellStyle name="Обычный 5 12 20 2 2 2" xfId="34743"/>
    <cellStyle name="Обычный 5 12 20 2 2 2 2" xfId="34744"/>
    <cellStyle name="Обычный 5 12 20 2 2 3" xfId="34745"/>
    <cellStyle name="Обычный 5 12 20 2 3" xfId="34746"/>
    <cellStyle name="Обычный 5 12 20 2 3 2" xfId="34747"/>
    <cellStyle name="Обычный 5 12 20 2 4" xfId="34748"/>
    <cellStyle name="Обычный 5 12 20 3" xfId="34749"/>
    <cellStyle name="Обычный 5 12 20 3 2" xfId="34750"/>
    <cellStyle name="Обычный 5 12 20 3 2 2" xfId="34751"/>
    <cellStyle name="Обычный 5 12 20 3 2 2 2" xfId="34752"/>
    <cellStyle name="Обычный 5 12 20 3 2 3" xfId="34753"/>
    <cellStyle name="Обычный 5 12 20 3 3" xfId="34754"/>
    <cellStyle name="Обычный 5 12 20 3 3 2" xfId="34755"/>
    <cellStyle name="Обычный 5 12 20 3 4" xfId="34756"/>
    <cellStyle name="Обычный 5 12 20 4" xfId="34757"/>
    <cellStyle name="Обычный 5 12 20 4 2" xfId="34758"/>
    <cellStyle name="Обычный 5 12 20 4 2 2" xfId="34759"/>
    <cellStyle name="Обычный 5 12 20 4 2 2 2" xfId="34760"/>
    <cellStyle name="Обычный 5 12 20 4 2 3" xfId="34761"/>
    <cellStyle name="Обычный 5 12 20 4 3" xfId="34762"/>
    <cellStyle name="Обычный 5 12 20 4 3 2" xfId="34763"/>
    <cellStyle name="Обычный 5 12 20 4 4" xfId="34764"/>
    <cellStyle name="Обычный 5 12 20 5" xfId="34765"/>
    <cellStyle name="Обычный 5 12 20 5 2" xfId="34766"/>
    <cellStyle name="Обычный 5 12 20 5 2 2" xfId="34767"/>
    <cellStyle name="Обычный 5 12 20 5 3" xfId="34768"/>
    <cellStyle name="Обычный 5 12 20 6" xfId="34769"/>
    <cellStyle name="Обычный 5 12 20 6 2" xfId="34770"/>
    <cellStyle name="Обычный 5 12 20 7" xfId="34771"/>
    <cellStyle name="Обычный 5 12 20 7 2" xfId="34772"/>
    <cellStyle name="Обычный 5 12 20 8" xfId="34773"/>
    <cellStyle name="Обычный 5 12 21" xfId="34774"/>
    <cellStyle name="Обычный 5 12 21 2" xfId="34775"/>
    <cellStyle name="Обычный 5 12 21 2 2" xfId="34776"/>
    <cellStyle name="Обычный 5 12 21 2 2 2" xfId="34777"/>
    <cellStyle name="Обычный 5 12 21 2 2 2 2" xfId="34778"/>
    <cellStyle name="Обычный 5 12 21 2 2 3" xfId="34779"/>
    <cellStyle name="Обычный 5 12 21 2 3" xfId="34780"/>
    <cellStyle name="Обычный 5 12 21 2 3 2" xfId="34781"/>
    <cellStyle name="Обычный 5 12 21 2 4" xfId="34782"/>
    <cellStyle name="Обычный 5 12 21 3" xfId="34783"/>
    <cellStyle name="Обычный 5 12 21 3 2" xfId="34784"/>
    <cellStyle name="Обычный 5 12 21 3 2 2" xfId="34785"/>
    <cellStyle name="Обычный 5 12 21 3 2 2 2" xfId="34786"/>
    <cellStyle name="Обычный 5 12 21 3 2 3" xfId="34787"/>
    <cellStyle name="Обычный 5 12 21 3 3" xfId="34788"/>
    <cellStyle name="Обычный 5 12 21 3 3 2" xfId="34789"/>
    <cellStyle name="Обычный 5 12 21 3 4" xfId="34790"/>
    <cellStyle name="Обычный 5 12 21 4" xfId="34791"/>
    <cellStyle name="Обычный 5 12 21 4 2" xfId="34792"/>
    <cellStyle name="Обычный 5 12 21 4 2 2" xfId="34793"/>
    <cellStyle name="Обычный 5 12 21 4 2 2 2" xfId="34794"/>
    <cellStyle name="Обычный 5 12 21 4 2 3" xfId="34795"/>
    <cellStyle name="Обычный 5 12 21 4 3" xfId="34796"/>
    <cellStyle name="Обычный 5 12 21 4 3 2" xfId="34797"/>
    <cellStyle name="Обычный 5 12 21 4 4" xfId="34798"/>
    <cellStyle name="Обычный 5 12 21 5" xfId="34799"/>
    <cellStyle name="Обычный 5 12 21 5 2" xfId="34800"/>
    <cellStyle name="Обычный 5 12 21 5 2 2" xfId="34801"/>
    <cellStyle name="Обычный 5 12 21 5 3" xfId="34802"/>
    <cellStyle name="Обычный 5 12 21 6" xfId="34803"/>
    <cellStyle name="Обычный 5 12 21 6 2" xfId="34804"/>
    <cellStyle name="Обычный 5 12 21 7" xfId="34805"/>
    <cellStyle name="Обычный 5 12 21 7 2" xfId="34806"/>
    <cellStyle name="Обычный 5 12 21 8" xfId="34807"/>
    <cellStyle name="Обычный 5 12 22" xfId="34808"/>
    <cellStyle name="Обычный 5 12 22 2" xfId="34809"/>
    <cellStyle name="Обычный 5 12 22 2 2" xfId="34810"/>
    <cellStyle name="Обычный 5 12 22 2 2 2" xfId="34811"/>
    <cellStyle name="Обычный 5 12 22 2 2 2 2" xfId="34812"/>
    <cellStyle name="Обычный 5 12 22 2 2 3" xfId="34813"/>
    <cellStyle name="Обычный 5 12 22 2 3" xfId="34814"/>
    <cellStyle name="Обычный 5 12 22 2 3 2" xfId="34815"/>
    <cellStyle name="Обычный 5 12 22 2 4" xfId="34816"/>
    <cellStyle name="Обычный 5 12 22 3" xfId="34817"/>
    <cellStyle name="Обычный 5 12 22 3 2" xfId="34818"/>
    <cellStyle name="Обычный 5 12 22 3 2 2" xfId="34819"/>
    <cellStyle name="Обычный 5 12 22 3 2 2 2" xfId="34820"/>
    <cellStyle name="Обычный 5 12 22 3 2 3" xfId="34821"/>
    <cellStyle name="Обычный 5 12 22 3 3" xfId="34822"/>
    <cellStyle name="Обычный 5 12 22 3 3 2" xfId="34823"/>
    <cellStyle name="Обычный 5 12 22 3 4" xfId="34824"/>
    <cellStyle name="Обычный 5 12 22 4" xfId="34825"/>
    <cellStyle name="Обычный 5 12 22 4 2" xfId="34826"/>
    <cellStyle name="Обычный 5 12 22 4 2 2" xfId="34827"/>
    <cellStyle name="Обычный 5 12 22 4 2 2 2" xfId="34828"/>
    <cellStyle name="Обычный 5 12 22 4 2 3" xfId="34829"/>
    <cellStyle name="Обычный 5 12 22 4 3" xfId="34830"/>
    <cellStyle name="Обычный 5 12 22 4 3 2" xfId="34831"/>
    <cellStyle name="Обычный 5 12 22 4 4" xfId="34832"/>
    <cellStyle name="Обычный 5 12 22 5" xfId="34833"/>
    <cellStyle name="Обычный 5 12 22 5 2" xfId="34834"/>
    <cellStyle name="Обычный 5 12 22 5 2 2" xfId="34835"/>
    <cellStyle name="Обычный 5 12 22 5 3" xfId="34836"/>
    <cellStyle name="Обычный 5 12 22 6" xfId="34837"/>
    <cellStyle name="Обычный 5 12 22 6 2" xfId="34838"/>
    <cellStyle name="Обычный 5 12 22 7" xfId="34839"/>
    <cellStyle name="Обычный 5 12 22 7 2" xfId="34840"/>
    <cellStyle name="Обычный 5 12 22 8" xfId="34841"/>
    <cellStyle name="Обычный 5 12 23" xfId="34842"/>
    <cellStyle name="Обычный 5 12 23 2" xfId="34843"/>
    <cellStyle name="Обычный 5 12 23 2 2" xfId="34844"/>
    <cellStyle name="Обычный 5 12 23 2 2 2" xfId="34845"/>
    <cellStyle name="Обычный 5 12 23 2 2 2 2" xfId="34846"/>
    <cellStyle name="Обычный 5 12 23 2 2 3" xfId="34847"/>
    <cellStyle name="Обычный 5 12 23 2 3" xfId="34848"/>
    <cellStyle name="Обычный 5 12 23 2 3 2" xfId="34849"/>
    <cellStyle name="Обычный 5 12 23 2 4" xfId="34850"/>
    <cellStyle name="Обычный 5 12 23 3" xfId="34851"/>
    <cellStyle name="Обычный 5 12 23 3 2" xfId="34852"/>
    <cellStyle name="Обычный 5 12 23 3 2 2" xfId="34853"/>
    <cellStyle name="Обычный 5 12 23 3 2 2 2" xfId="34854"/>
    <cellStyle name="Обычный 5 12 23 3 2 3" xfId="34855"/>
    <cellStyle name="Обычный 5 12 23 3 3" xfId="34856"/>
    <cellStyle name="Обычный 5 12 23 3 3 2" xfId="34857"/>
    <cellStyle name="Обычный 5 12 23 3 4" xfId="34858"/>
    <cellStyle name="Обычный 5 12 23 4" xfId="34859"/>
    <cellStyle name="Обычный 5 12 23 4 2" xfId="34860"/>
    <cellStyle name="Обычный 5 12 23 4 2 2" xfId="34861"/>
    <cellStyle name="Обычный 5 12 23 4 2 2 2" xfId="34862"/>
    <cellStyle name="Обычный 5 12 23 4 2 3" xfId="34863"/>
    <cellStyle name="Обычный 5 12 23 4 3" xfId="34864"/>
    <cellStyle name="Обычный 5 12 23 4 3 2" xfId="34865"/>
    <cellStyle name="Обычный 5 12 23 4 4" xfId="34866"/>
    <cellStyle name="Обычный 5 12 23 5" xfId="34867"/>
    <cellStyle name="Обычный 5 12 23 5 2" xfId="34868"/>
    <cellStyle name="Обычный 5 12 23 5 2 2" xfId="34869"/>
    <cellStyle name="Обычный 5 12 23 5 3" xfId="34870"/>
    <cellStyle name="Обычный 5 12 23 6" xfId="34871"/>
    <cellStyle name="Обычный 5 12 23 6 2" xfId="34872"/>
    <cellStyle name="Обычный 5 12 23 7" xfId="34873"/>
    <cellStyle name="Обычный 5 12 23 7 2" xfId="34874"/>
    <cellStyle name="Обычный 5 12 23 8" xfId="34875"/>
    <cellStyle name="Обычный 5 12 24" xfId="34876"/>
    <cellStyle name="Обычный 5 12 24 2" xfId="34877"/>
    <cellStyle name="Обычный 5 12 24 2 2" xfId="34878"/>
    <cellStyle name="Обычный 5 12 24 2 2 2" xfId="34879"/>
    <cellStyle name="Обычный 5 12 24 2 2 2 2" xfId="34880"/>
    <cellStyle name="Обычный 5 12 24 2 2 3" xfId="34881"/>
    <cellStyle name="Обычный 5 12 24 2 3" xfId="34882"/>
    <cellStyle name="Обычный 5 12 24 2 3 2" xfId="34883"/>
    <cellStyle name="Обычный 5 12 24 2 4" xfId="34884"/>
    <cellStyle name="Обычный 5 12 24 3" xfId="34885"/>
    <cellStyle name="Обычный 5 12 24 3 2" xfId="34886"/>
    <cellStyle name="Обычный 5 12 24 3 2 2" xfId="34887"/>
    <cellStyle name="Обычный 5 12 24 3 2 2 2" xfId="34888"/>
    <cellStyle name="Обычный 5 12 24 3 2 3" xfId="34889"/>
    <cellStyle name="Обычный 5 12 24 3 3" xfId="34890"/>
    <cellStyle name="Обычный 5 12 24 3 3 2" xfId="34891"/>
    <cellStyle name="Обычный 5 12 24 3 4" xfId="34892"/>
    <cellStyle name="Обычный 5 12 24 4" xfId="34893"/>
    <cellStyle name="Обычный 5 12 24 4 2" xfId="34894"/>
    <cellStyle name="Обычный 5 12 24 4 2 2" xfId="34895"/>
    <cellStyle name="Обычный 5 12 24 4 2 2 2" xfId="34896"/>
    <cellStyle name="Обычный 5 12 24 4 2 3" xfId="34897"/>
    <cellStyle name="Обычный 5 12 24 4 3" xfId="34898"/>
    <cellStyle name="Обычный 5 12 24 4 3 2" xfId="34899"/>
    <cellStyle name="Обычный 5 12 24 4 4" xfId="34900"/>
    <cellStyle name="Обычный 5 12 24 5" xfId="34901"/>
    <cellStyle name="Обычный 5 12 24 5 2" xfId="34902"/>
    <cellStyle name="Обычный 5 12 24 5 2 2" xfId="34903"/>
    <cellStyle name="Обычный 5 12 24 5 3" xfId="34904"/>
    <cellStyle name="Обычный 5 12 24 6" xfId="34905"/>
    <cellStyle name="Обычный 5 12 24 6 2" xfId="34906"/>
    <cellStyle name="Обычный 5 12 24 7" xfId="34907"/>
    <cellStyle name="Обычный 5 12 24 7 2" xfId="34908"/>
    <cellStyle name="Обычный 5 12 24 8" xfId="34909"/>
    <cellStyle name="Обычный 5 12 25" xfId="34910"/>
    <cellStyle name="Обычный 5 12 25 2" xfId="34911"/>
    <cellStyle name="Обычный 5 12 25 2 2" xfId="34912"/>
    <cellStyle name="Обычный 5 12 25 2 2 2" xfId="34913"/>
    <cellStyle name="Обычный 5 12 25 2 2 2 2" xfId="34914"/>
    <cellStyle name="Обычный 5 12 25 2 2 3" xfId="34915"/>
    <cellStyle name="Обычный 5 12 25 2 3" xfId="34916"/>
    <cellStyle name="Обычный 5 12 25 2 3 2" xfId="34917"/>
    <cellStyle name="Обычный 5 12 25 2 4" xfId="34918"/>
    <cellStyle name="Обычный 5 12 25 3" xfId="34919"/>
    <cellStyle name="Обычный 5 12 25 3 2" xfId="34920"/>
    <cellStyle name="Обычный 5 12 25 3 2 2" xfId="34921"/>
    <cellStyle name="Обычный 5 12 25 3 2 2 2" xfId="34922"/>
    <cellStyle name="Обычный 5 12 25 3 2 3" xfId="34923"/>
    <cellStyle name="Обычный 5 12 25 3 3" xfId="34924"/>
    <cellStyle name="Обычный 5 12 25 3 3 2" xfId="34925"/>
    <cellStyle name="Обычный 5 12 25 3 4" xfId="34926"/>
    <cellStyle name="Обычный 5 12 25 4" xfId="34927"/>
    <cellStyle name="Обычный 5 12 25 4 2" xfId="34928"/>
    <cellStyle name="Обычный 5 12 25 4 2 2" xfId="34929"/>
    <cellStyle name="Обычный 5 12 25 4 2 2 2" xfId="34930"/>
    <cellStyle name="Обычный 5 12 25 4 2 3" xfId="34931"/>
    <cellStyle name="Обычный 5 12 25 4 3" xfId="34932"/>
    <cellStyle name="Обычный 5 12 25 4 3 2" xfId="34933"/>
    <cellStyle name="Обычный 5 12 25 4 4" xfId="34934"/>
    <cellStyle name="Обычный 5 12 25 5" xfId="34935"/>
    <cellStyle name="Обычный 5 12 25 5 2" xfId="34936"/>
    <cellStyle name="Обычный 5 12 25 5 2 2" xfId="34937"/>
    <cellStyle name="Обычный 5 12 25 5 3" xfId="34938"/>
    <cellStyle name="Обычный 5 12 25 6" xfId="34939"/>
    <cellStyle name="Обычный 5 12 25 6 2" xfId="34940"/>
    <cellStyle name="Обычный 5 12 25 7" xfId="34941"/>
    <cellStyle name="Обычный 5 12 25 7 2" xfId="34942"/>
    <cellStyle name="Обычный 5 12 25 8" xfId="34943"/>
    <cellStyle name="Обычный 5 12 26" xfId="34944"/>
    <cellStyle name="Обычный 5 12 26 2" xfId="34945"/>
    <cellStyle name="Обычный 5 12 26 2 2" xfId="34946"/>
    <cellStyle name="Обычный 5 12 26 2 2 2" xfId="34947"/>
    <cellStyle name="Обычный 5 12 26 2 2 2 2" xfId="34948"/>
    <cellStyle name="Обычный 5 12 26 2 2 3" xfId="34949"/>
    <cellStyle name="Обычный 5 12 26 2 3" xfId="34950"/>
    <cellStyle name="Обычный 5 12 26 2 3 2" xfId="34951"/>
    <cellStyle name="Обычный 5 12 26 2 4" xfId="34952"/>
    <cellStyle name="Обычный 5 12 26 3" xfId="34953"/>
    <cellStyle name="Обычный 5 12 26 3 2" xfId="34954"/>
    <cellStyle name="Обычный 5 12 26 3 2 2" xfId="34955"/>
    <cellStyle name="Обычный 5 12 26 3 2 2 2" xfId="34956"/>
    <cellStyle name="Обычный 5 12 26 3 2 3" xfId="34957"/>
    <cellStyle name="Обычный 5 12 26 3 3" xfId="34958"/>
    <cellStyle name="Обычный 5 12 26 3 3 2" xfId="34959"/>
    <cellStyle name="Обычный 5 12 26 3 4" xfId="34960"/>
    <cellStyle name="Обычный 5 12 26 4" xfId="34961"/>
    <cellStyle name="Обычный 5 12 26 4 2" xfId="34962"/>
    <cellStyle name="Обычный 5 12 26 4 2 2" xfId="34963"/>
    <cellStyle name="Обычный 5 12 26 4 2 2 2" xfId="34964"/>
    <cellStyle name="Обычный 5 12 26 4 2 3" xfId="34965"/>
    <cellStyle name="Обычный 5 12 26 4 3" xfId="34966"/>
    <cellStyle name="Обычный 5 12 26 4 3 2" xfId="34967"/>
    <cellStyle name="Обычный 5 12 26 4 4" xfId="34968"/>
    <cellStyle name="Обычный 5 12 26 5" xfId="34969"/>
    <cellStyle name="Обычный 5 12 26 5 2" xfId="34970"/>
    <cellStyle name="Обычный 5 12 26 5 2 2" xfId="34971"/>
    <cellStyle name="Обычный 5 12 26 5 3" xfId="34972"/>
    <cellStyle name="Обычный 5 12 26 6" xfId="34973"/>
    <cellStyle name="Обычный 5 12 26 6 2" xfId="34974"/>
    <cellStyle name="Обычный 5 12 26 7" xfId="34975"/>
    <cellStyle name="Обычный 5 12 26 7 2" xfId="34976"/>
    <cellStyle name="Обычный 5 12 26 8" xfId="34977"/>
    <cellStyle name="Обычный 5 12 27" xfId="34978"/>
    <cellStyle name="Обычный 5 12 27 2" xfId="34979"/>
    <cellStyle name="Обычный 5 12 27 2 2" xfId="34980"/>
    <cellStyle name="Обычный 5 12 27 2 2 2" xfId="34981"/>
    <cellStyle name="Обычный 5 12 27 2 2 2 2" xfId="34982"/>
    <cellStyle name="Обычный 5 12 27 2 2 3" xfId="34983"/>
    <cellStyle name="Обычный 5 12 27 2 3" xfId="34984"/>
    <cellStyle name="Обычный 5 12 27 2 3 2" xfId="34985"/>
    <cellStyle name="Обычный 5 12 27 2 4" xfId="34986"/>
    <cellStyle name="Обычный 5 12 27 3" xfId="34987"/>
    <cellStyle name="Обычный 5 12 27 3 2" xfId="34988"/>
    <cellStyle name="Обычный 5 12 27 3 2 2" xfId="34989"/>
    <cellStyle name="Обычный 5 12 27 3 2 2 2" xfId="34990"/>
    <cellStyle name="Обычный 5 12 27 3 2 3" xfId="34991"/>
    <cellStyle name="Обычный 5 12 27 3 3" xfId="34992"/>
    <cellStyle name="Обычный 5 12 27 3 3 2" xfId="34993"/>
    <cellStyle name="Обычный 5 12 27 3 4" xfId="34994"/>
    <cellStyle name="Обычный 5 12 27 4" xfId="34995"/>
    <cellStyle name="Обычный 5 12 27 4 2" xfId="34996"/>
    <cellStyle name="Обычный 5 12 27 4 2 2" xfId="34997"/>
    <cellStyle name="Обычный 5 12 27 4 2 2 2" xfId="34998"/>
    <cellStyle name="Обычный 5 12 27 4 2 3" xfId="34999"/>
    <cellStyle name="Обычный 5 12 27 4 3" xfId="35000"/>
    <cellStyle name="Обычный 5 12 27 4 3 2" xfId="35001"/>
    <cellStyle name="Обычный 5 12 27 4 4" xfId="35002"/>
    <cellStyle name="Обычный 5 12 27 5" xfId="35003"/>
    <cellStyle name="Обычный 5 12 27 5 2" xfId="35004"/>
    <cellStyle name="Обычный 5 12 27 5 2 2" xfId="35005"/>
    <cellStyle name="Обычный 5 12 27 5 3" xfId="35006"/>
    <cellStyle name="Обычный 5 12 27 6" xfId="35007"/>
    <cellStyle name="Обычный 5 12 27 6 2" xfId="35008"/>
    <cellStyle name="Обычный 5 12 27 7" xfId="35009"/>
    <cellStyle name="Обычный 5 12 27 7 2" xfId="35010"/>
    <cellStyle name="Обычный 5 12 27 8" xfId="35011"/>
    <cellStyle name="Обычный 5 12 28" xfId="35012"/>
    <cellStyle name="Обычный 5 12 28 2" xfId="35013"/>
    <cellStyle name="Обычный 5 12 28 2 2" xfId="35014"/>
    <cellStyle name="Обычный 5 12 28 2 2 2" xfId="35015"/>
    <cellStyle name="Обычный 5 12 28 2 2 2 2" xfId="35016"/>
    <cellStyle name="Обычный 5 12 28 2 2 3" xfId="35017"/>
    <cellStyle name="Обычный 5 12 28 2 3" xfId="35018"/>
    <cellStyle name="Обычный 5 12 28 2 3 2" xfId="35019"/>
    <cellStyle name="Обычный 5 12 28 2 4" xfId="35020"/>
    <cellStyle name="Обычный 5 12 28 3" xfId="35021"/>
    <cellStyle name="Обычный 5 12 28 3 2" xfId="35022"/>
    <cellStyle name="Обычный 5 12 28 3 2 2" xfId="35023"/>
    <cellStyle name="Обычный 5 12 28 3 2 2 2" xfId="35024"/>
    <cellStyle name="Обычный 5 12 28 3 2 3" xfId="35025"/>
    <cellStyle name="Обычный 5 12 28 3 3" xfId="35026"/>
    <cellStyle name="Обычный 5 12 28 3 3 2" xfId="35027"/>
    <cellStyle name="Обычный 5 12 28 3 4" xfId="35028"/>
    <cellStyle name="Обычный 5 12 28 4" xfId="35029"/>
    <cellStyle name="Обычный 5 12 28 4 2" xfId="35030"/>
    <cellStyle name="Обычный 5 12 28 4 2 2" xfId="35031"/>
    <cellStyle name="Обычный 5 12 28 4 2 2 2" xfId="35032"/>
    <cellStyle name="Обычный 5 12 28 4 2 3" xfId="35033"/>
    <cellStyle name="Обычный 5 12 28 4 3" xfId="35034"/>
    <cellStyle name="Обычный 5 12 28 4 3 2" xfId="35035"/>
    <cellStyle name="Обычный 5 12 28 4 4" xfId="35036"/>
    <cellStyle name="Обычный 5 12 28 5" xfId="35037"/>
    <cellStyle name="Обычный 5 12 28 5 2" xfId="35038"/>
    <cellStyle name="Обычный 5 12 28 5 2 2" xfId="35039"/>
    <cellStyle name="Обычный 5 12 28 5 3" xfId="35040"/>
    <cellStyle name="Обычный 5 12 28 6" xfId="35041"/>
    <cellStyle name="Обычный 5 12 28 6 2" xfId="35042"/>
    <cellStyle name="Обычный 5 12 28 7" xfId="35043"/>
    <cellStyle name="Обычный 5 12 28 7 2" xfId="35044"/>
    <cellStyle name="Обычный 5 12 28 8" xfId="35045"/>
    <cellStyle name="Обычный 5 12 29" xfId="35046"/>
    <cellStyle name="Обычный 5 12 29 2" xfId="35047"/>
    <cellStyle name="Обычный 5 12 29 2 2" xfId="35048"/>
    <cellStyle name="Обычный 5 12 29 2 2 2" xfId="35049"/>
    <cellStyle name="Обычный 5 12 29 2 2 2 2" xfId="35050"/>
    <cellStyle name="Обычный 5 12 29 2 2 3" xfId="35051"/>
    <cellStyle name="Обычный 5 12 29 2 3" xfId="35052"/>
    <cellStyle name="Обычный 5 12 29 2 3 2" xfId="35053"/>
    <cellStyle name="Обычный 5 12 29 2 4" xfId="35054"/>
    <cellStyle name="Обычный 5 12 29 3" xfId="35055"/>
    <cellStyle name="Обычный 5 12 29 3 2" xfId="35056"/>
    <cellStyle name="Обычный 5 12 29 3 2 2" xfId="35057"/>
    <cellStyle name="Обычный 5 12 29 3 2 2 2" xfId="35058"/>
    <cellStyle name="Обычный 5 12 29 3 2 3" xfId="35059"/>
    <cellStyle name="Обычный 5 12 29 3 3" xfId="35060"/>
    <cellStyle name="Обычный 5 12 29 3 3 2" xfId="35061"/>
    <cellStyle name="Обычный 5 12 29 3 4" xfId="35062"/>
    <cellStyle name="Обычный 5 12 29 4" xfId="35063"/>
    <cellStyle name="Обычный 5 12 29 4 2" xfId="35064"/>
    <cellStyle name="Обычный 5 12 29 4 2 2" xfId="35065"/>
    <cellStyle name="Обычный 5 12 29 4 2 2 2" xfId="35066"/>
    <cellStyle name="Обычный 5 12 29 4 2 3" xfId="35067"/>
    <cellStyle name="Обычный 5 12 29 4 3" xfId="35068"/>
    <cellStyle name="Обычный 5 12 29 4 3 2" xfId="35069"/>
    <cellStyle name="Обычный 5 12 29 4 4" xfId="35070"/>
    <cellStyle name="Обычный 5 12 29 5" xfId="35071"/>
    <cellStyle name="Обычный 5 12 29 5 2" xfId="35072"/>
    <cellStyle name="Обычный 5 12 29 5 2 2" xfId="35073"/>
    <cellStyle name="Обычный 5 12 29 5 3" xfId="35074"/>
    <cellStyle name="Обычный 5 12 29 6" xfId="35075"/>
    <cellStyle name="Обычный 5 12 29 6 2" xfId="35076"/>
    <cellStyle name="Обычный 5 12 29 7" xfId="35077"/>
    <cellStyle name="Обычный 5 12 29 7 2" xfId="35078"/>
    <cellStyle name="Обычный 5 12 29 8" xfId="35079"/>
    <cellStyle name="Обычный 5 12 3" xfId="35080"/>
    <cellStyle name="Обычный 5 12 3 2" xfId="35081"/>
    <cellStyle name="Обычный 5 12 3 2 2" xfId="35082"/>
    <cellStyle name="Обычный 5 12 3 2 2 2" xfId="35083"/>
    <cellStyle name="Обычный 5 12 3 2 2 2 2" xfId="35084"/>
    <cellStyle name="Обычный 5 12 3 2 2 3" xfId="35085"/>
    <cellStyle name="Обычный 5 12 3 2 3" xfId="35086"/>
    <cellStyle name="Обычный 5 12 3 2 3 2" xfId="35087"/>
    <cellStyle name="Обычный 5 12 3 2 4" xfId="35088"/>
    <cellStyle name="Обычный 5 12 3 3" xfId="35089"/>
    <cellStyle name="Обычный 5 12 3 3 2" xfId="35090"/>
    <cellStyle name="Обычный 5 12 3 3 2 2" xfId="35091"/>
    <cellStyle name="Обычный 5 12 3 3 2 2 2" xfId="35092"/>
    <cellStyle name="Обычный 5 12 3 3 2 3" xfId="35093"/>
    <cellStyle name="Обычный 5 12 3 3 3" xfId="35094"/>
    <cellStyle name="Обычный 5 12 3 3 3 2" xfId="35095"/>
    <cellStyle name="Обычный 5 12 3 3 4" xfId="35096"/>
    <cellStyle name="Обычный 5 12 3 4" xfId="35097"/>
    <cellStyle name="Обычный 5 12 3 4 2" xfId="35098"/>
    <cellStyle name="Обычный 5 12 3 4 2 2" xfId="35099"/>
    <cellStyle name="Обычный 5 12 3 4 2 2 2" xfId="35100"/>
    <cellStyle name="Обычный 5 12 3 4 2 3" xfId="35101"/>
    <cellStyle name="Обычный 5 12 3 4 3" xfId="35102"/>
    <cellStyle name="Обычный 5 12 3 4 3 2" xfId="35103"/>
    <cellStyle name="Обычный 5 12 3 4 4" xfId="35104"/>
    <cellStyle name="Обычный 5 12 3 5" xfId="35105"/>
    <cellStyle name="Обычный 5 12 3 5 2" xfId="35106"/>
    <cellStyle name="Обычный 5 12 3 5 2 2" xfId="35107"/>
    <cellStyle name="Обычный 5 12 3 5 3" xfId="35108"/>
    <cellStyle name="Обычный 5 12 3 6" xfId="35109"/>
    <cellStyle name="Обычный 5 12 3 6 2" xfId="35110"/>
    <cellStyle name="Обычный 5 12 3 7" xfId="35111"/>
    <cellStyle name="Обычный 5 12 3 7 2" xfId="35112"/>
    <cellStyle name="Обычный 5 12 3 8" xfId="35113"/>
    <cellStyle name="Обычный 5 12 30" xfId="35114"/>
    <cellStyle name="Обычный 5 12 30 2" xfId="35115"/>
    <cellStyle name="Обычный 5 12 30 2 2" xfId="35116"/>
    <cellStyle name="Обычный 5 12 30 2 2 2" xfId="35117"/>
    <cellStyle name="Обычный 5 12 30 2 3" xfId="35118"/>
    <cellStyle name="Обычный 5 12 30 3" xfId="35119"/>
    <cellStyle name="Обычный 5 12 30 3 2" xfId="35120"/>
    <cellStyle name="Обычный 5 12 30 4" xfId="35121"/>
    <cellStyle name="Обычный 5 12 31" xfId="35122"/>
    <cellStyle name="Обычный 5 12 31 2" xfId="35123"/>
    <cellStyle name="Обычный 5 12 31 2 2" xfId="35124"/>
    <cellStyle name="Обычный 5 12 31 2 2 2" xfId="35125"/>
    <cellStyle name="Обычный 5 12 31 2 3" xfId="35126"/>
    <cellStyle name="Обычный 5 12 31 3" xfId="35127"/>
    <cellStyle name="Обычный 5 12 31 3 2" xfId="35128"/>
    <cellStyle name="Обычный 5 12 31 4" xfId="35129"/>
    <cellStyle name="Обычный 5 12 32" xfId="35130"/>
    <cellStyle name="Обычный 5 12 32 2" xfId="35131"/>
    <cellStyle name="Обычный 5 12 32 2 2" xfId="35132"/>
    <cellStyle name="Обычный 5 12 32 2 2 2" xfId="35133"/>
    <cellStyle name="Обычный 5 12 32 2 3" xfId="35134"/>
    <cellStyle name="Обычный 5 12 32 3" xfId="35135"/>
    <cellStyle name="Обычный 5 12 32 3 2" xfId="35136"/>
    <cellStyle name="Обычный 5 12 32 4" xfId="35137"/>
    <cellStyle name="Обычный 5 12 33" xfId="35138"/>
    <cellStyle name="Обычный 5 12 33 2" xfId="35139"/>
    <cellStyle name="Обычный 5 12 33 2 2" xfId="35140"/>
    <cellStyle name="Обычный 5 12 33 3" xfId="35141"/>
    <cellStyle name="Обычный 5 12 34" xfId="35142"/>
    <cellStyle name="Обычный 5 12 34 2" xfId="35143"/>
    <cellStyle name="Обычный 5 12 35" xfId="35144"/>
    <cellStyle name="Обычный 5 12 35 2" xfId="35145"/>
    <cellStyle name="Обычный 5 12 36" xfId="35146"/>
    <cellStyle name="Обычный 5 12 4" xfId="35147"/>
    <cellStyle name="Обычный 5 12 4 2" xfId="35148"/>
    <cellStyle name="Обычный 5 12 4 2 2" xfId="35149"/>
    <cellStyle name="Обычный 5 12 4 2 2 2" xfId="35150"/>
    <cellStyle name="Обычный 5 12 4 2 2 2 2" xfId="35151"/>
    <cellStyle name="Обычный 5 12 4 2 2 3" xfId="35152"/>
    <cellStyle name="Обычный 5 12 4 2 3" xfId="35153"/>
    <cellStyle name="Обычный 5 12 4 2 3 2" xfId="35154"/>
    <cellStyle name="Обычный 5 12 4 2 4" xfId="35155"/>
    <cellStyle name="Обычный 5 12 4 3" xfId="35156"/>
    <cellStyle name="Обычный 5 12 4 3 2" xfId="35157"/>
    <cellStyle name="Обычный 5 12 4 3 2 2" xfId="35158"/>
    <cellStyle name="Обычный 5 12 4 3 2 2 2" xfId="35159"/>
    <cellStyle name="Обычный 5 12 4 3 2 3" xfId="35160"/>
    <cellStyle name="Обычный 5 12 4 3 3" xfId="35161"/>
    <cellStyle name="Обычный 5 12 4 3 3 2" xfId="35162"/>
    <cellStyle name="Обычный 5 12 4 3 4" xfId="35163"/>
    <cellStyle name="Обычный 5 12 4 4" xfId="35164"/>
    <cellStyle name="Обычный 5 12 4 4 2" xfId="35165"/>
    <cellStyle name="Обычный 5 12 4 4 2 2" xfId="35166"/>
    <cellStyle name="Обычный 5 12 4 4 2 2 2" xfId="35167"/>
    <cellStyle name="Обычный 5 12 4 4 2 3" xfId="35168"/>
    <cellStyle name="Обычный 5 12 4 4 3" xfId="35169"/>
    <cellStyle name="Обычный 5 12 4 4 3 2" xfId="35170"/>
    <cellStyle name="Обычный 5 12 4 4 4" xfId="35171"/>
    <cellStyle name="Обычный 5 12 4 5" xfId="35172"/>
    <cellStyle name="Обычный 5 12 4 5 2" xfId="35173"/>
    <cellStyle name="Обычный 5 12 4 5 2 2" xfId="35174"/>
    <cellStyle name="Обычный 5 12 4 5 3" xfId="35175"/>
    <cellStyle name="Обычный 5 12 4 6" xfId="35176"/>
    <cellStyle name="Обычный 5 12 4 6 2" xfId="35177"/>
    <cellStyle name="Обычный 5 12 4 7" xfId="35178"/>
    <cellStyle name="Обычный 5 12 4 7 2" xfId="35179"/>
    <cellStyle name="Обычный 5 12 4 8" xfId="35180"/>
    <cellStyle name="Обычный 5 12 5" xfId="35181"/>
    <cellStyle name="Обычный 5 12 5 2" xfId="35182"/>
    <cellStyle name="Обычный 5 12 5 2 2" xfId="35183"/>
    <cellStyle name="Обычный 5 12 5 2 2 2" xfId="35184"/>
    <cellStyle name="Обычный 5 12 5 2 2 2 2" xfId="35185"/>
    <cellStyle name="Обычный 5 12 5 2 2 3" xfId="35186"/>
    <cellStyle name="Обычный 5 12 5 2 3" xfId="35187"/>
    <cellStyle name="Обычный 5 12 5 2 3 2" xfId="35188"/>
    <cellStyle name="Обычный 5 12 5 2 4" xfId="35189"/>
    <cellStyle name="Обычный 5 12 5 3" xfId="35190"/>
    <cellStyle name="Обычный 5 12 5 3 2" xfId="35191"/>
    <cellStyle name="Обычный 5 12 5 3 2 2" xfId="35192"/>
    <cellStyle name="Обычный 5 12 5 3 2 2 2" xfId="35193"/>
    <cellStyle name="Обычный 5 12 5 3 2 3" xfId="35194"/>
    <cellStyle name="Обычный 5 12 5 3 3" xfId="35195"/>
    <cellStyle name="Обычный 5 12 5 3 3 2" xfId="35196"/>
    <cellStyle name="Обычный 5 12 5 3 4" xfId="35197"/>
    <cellStyle name="Обычный 5 12 5 4" xfId="35198"/>
    <cellStyle name="Обычный 5 12 5 4 2" xfId="35199"/>
    <cellStyle name="Обычный 5 12 5 4 2 2" xfId="35200"/>
    <cellStyle name="Обычный 5 12 5 4 2 2 2" xfId="35201"/>
    <cellStyle name="Обычный 5 12 5 4 2 3" xfId="35202"/>
    <cellStyle name="Обычный 5 12 5 4 3" xfId="35203"/>
    <cellStyle name="Обычный 5 12 5 4 3 2" xfId="35204"/>
    <cellStyle name="Обычный 5 12 5 4 4" xfId="35205"/>
    <cellStyle name="Обычный 5 12 5 5" xfId="35206"/>
    <cellStyle name="Обычный 5 12 5 5 2" xfId="35207"/>
    <cellStyle name="Обычный 5 12 5 5 2 2" xfId="35208"/>
    <cellStyle name="Обычный 5 12 5 5 3" xfId="35209"/>
    <cellStyle name="Обычный 5 12 5 6" xfId="35210"/>
    <cellStyle name="Обычный 5 12 5 6 2" xfId="35211"/>
    <cellStyle name="Обычный 5 12 5 7" xfId="35212"/>
    <cellStyle name="Обычный 5 12 5 7 2" xfId="35213"/>
    <cellStyle name="Обычный 5 12 5 8" xfId="35214"/>
    <cellStyle name="Обычный 5 12 6" xfId="35215"/>
    <cellStyle name="Обычный 5 12 6 2" xfId="35216"/>
    <cellStyle name="Обычный 5 12 6 2 2" xfId="35217"/>
    <cellStyle name="Обычный 5 12 6 2 2 2" xfId="35218"/>
    <cellStyle name="Обычный 5 12 6 2 2 2 2" xfId="35219"/>
    <cellStyle name="Обычный 5 12 6 2 2 3" xfId="35220"/>
    <cellStyle name="Обычный 5 12 6 2 3" xfId="35221"/>
    <cellStyle name="Обычный 5 12 6 2 3 2" xfId="35222"/>
    <cellStyle name="Обычный 5 12 6 2 4" xfId="35223"/>
    <cellStyle name="Обычный 5 12 6 3" xfId="35224"/>
    <cellStyle name="Обычный 5 12 6 3 2" xfId="35225"/>
    <cellStyle name="Обычный 5 12 6 3 2 2" xfId="35226"/>
    <cellStyle name="Обычный 5 12 6 3 2 2 2" xfId="35227"/>
    <cellStyle name="Обычный 5 12 6 3 2 3" xfId="35228"/>
    <cellStyle name="Обычный 5 12 6 3 3" xfId="35229"/>
    <cellStyle name="Обычный 5 12 6 3 3 2" xfId="35230"/>
    <cellStyle name="Обычный 5 12 6 3 4" xfId="35231"/>
    <cellStyle name="Обычный 5 12 6 4" xfId="35232"/>
    <cellStyle name="Обычный 5 12 6 4 2" xfId="35233"/>
    <cellStyle name="Обычный 5 12 6 4 2 2" xfId="35234"/>
    <cellStyle name="Обычный 5 12 6 4 2 2 2" xfId="35235"/>
    <cellStyle name="Обычный 5 12 6 4 2 3" xfId="35236"/>
    <cellStyle name="Обычный 5 12 6 4 3" xfId="35237"/>
    <cellStyle name="Обычный 5 12 6 4 3 2" xfId="35238"/>
    <cellStyle name="Обычный 5 12 6 4 4" xfId="35239"/>
    <cellStyle name="Обычный 5 12 6 5" xfId="35240"/>
    <cellStyle name="Обычный 5 12 6 5 2" xfId="35241"/>
    <cellStyle name="Обычный 5 12 6 5 2 2" xfId="35242"/>
    <cellStyle name="Обычный 5 12 6 5 3" xfId="35243"/>
    <cellStyle name="Обычный 5 12 6 6" xfId="35244"/>
    <cellStyle name="Обычный 5 12 6 6 2" xfId="35245"/>
    <cellStyle name="Обычный 5 12 6 7" xfId="35246"/>
    <cellStyle name="Обычный 5 12 6 7 2" xfId="35247"/>
    <cellStyle name="Обычный 5 12 6 8" xfId="35248"/>
    <cellStyle name="Обычный 5 12 7" xfId="35249"/>
    <cellStyle name="Обычный 5 12 7 2" xfId="35250"/>
    <cellStyle name="Обычный 5 12 7 2 2" xfId="35251"/>
    <cellStyle name="Обычный 5 12 7 2 2 2" xfId="35252"/>
    <cellStyle name="Обычный 5 12 7 2 2 2 2" xfId="35253"/>
    <cellStyle name="Обычный 5 12 7 2 2 3" xfId="35254"/>
    <cellStyle name="Обычный 5 12 7 2 3" xfId="35255"/>
    <cellStyle name="Обычный 5 12 7 2 3 2" xfId="35256"/>
    <cellStyle name="Обычный 5 12 7 2 4" xfId="35257"/>
    <cellStyle name="Обычный 5 12 7 3" xfId="35258"/>
    <cellStyle name="Обычный 5 12 7 3 2" xfId="35259"/>
    <cellStyle name="Обычный 5 12 7 3 2 2" xfId="35260"/>
    <cellStyle name="Обычный 5 12 7 3 2 2 2" xfId="35261"/>
    <cellStyle name="Обычный 5 12 7 3 2 3" xfId="35262"/>
    <cellStyle name="Обычный 5 12 7 3 3" xfId="35263"/>
    <cellStyle name="Обычный 5 12 7 3 3 2" xfId="35264"/>
    <cellStyle name="Обычный 5 12 7 3 4" xfId="35265"/>
    <cellStyle name="Обычный 5 12 7 4" xfId="35266"/>
    <cellStyle name="Обычный 5 12 7 4 2" xfId="35267"/>
    <cellStyle name="Обычный 5 12 7 4 2 2" xfId="35268"/>
    <cellStyle name="Обычный 5 12 7 4 2 2 2" xfId="35269"/>
    <cellStyle name="Обычный 5 12 7 4 2 3" xfId="35270"/>
    <cellStyle name="Обычный 5 12 7 4 3" xfId="35271"/>
    <cellStyle name="Обычный 5 12 7 4 3 2" xfId="35272"/>
    <cellStyle name="Обычный 5 12 7 4 4" xfId="35273"/>
    <cellStyle name="Обычный 5 12 7 5" xfId="35274"/>
    <cellStyle name="Обычный 5 12 7 5 2" xfId="35275"/>
    <cellStyle name="Обычный 5 12 7 5 2 2" xfId="35276"/>
    <cellStyle name="Обычный 5 12 7 5 3" xfId="35277"/>
    <cellStyle name="Обычный 5 12 7 6" xfId="35278"/>
    <cellStyle name="Обычный 5 12 7 6 2" xfId="35279"/>
    <cellStyle name="Обычный 5 12 7 7" xfId="35280"/>
    <cellStyle name="Обычный 5 12 7 7 2" xfId="35281"/>
    <cellStyle name="Обычный 5 12 7 8" xfId="35282"/>
    <cellStyle name="Обычный 5 12 8" xfId="35283"/>
    <cellStyle name="Обычный 5 12 8 2" xfId="35284"/>
    <cellStyle name="Обычный 5 12 8 2 2" xfId="35285"/>
    <cellStyle name="Обычный 5 12 8 2 2 2" xfId="35286"/>
    <cellStyle name="Обычный 5 12 8 2 2 2 2" xfId="35287"/>
    <cellStyle name="Обычный 5 12 8 2 2 3" xfId="35288"/>
    <cellStyle name="Обычный 5 12 8 2 3" xfId="35289"/>
    <cellStyle name="Обычный 5 12 8 2 3 2" xfId="35290"/>
    <cellStyle name="Обычный 5 12 8 2 4" xfId="35291"/>
    <cellStyle name="Обычный 5 12 8 3" xfId="35292"/>
    <cellStyle name="Обычный 5 12 8 3 2" xfId="35293"/>
    <cellStyle name="Обычный 5 12 8 3 2 2" xfId="35294"/>
    <cellStyle name="Обычный 5 12 8 3 2 2 2" xfId="35295"/>
    <cellStyle name="Обычный 5 12 8 3 2 3" xfId="35296"/>
    <cellStyle name="Обычный 5 12 8 3 3" xfId="35297"/>
    <cellStyle name="Обычный 5 12 8 3 3 2" xfId="35298"/>
    <cellStyle name="Обычный 5 12 8 3 4" xfId="35299"/>
    <cellStyle name="Обычный 5 12 8 4" xfId="35300"/>
    <cellStyle name="Обычный 5 12 8 4 2" xfId="35301"/>
    <cellStyle name="Обычный 5 12 8 4 2 2" xfId="35302"/>
    <cellStyle name="Обычный 5 12 8 4 2 2 2" xfId="35303"/>
    <cellStyle name="Обычный 5 12 8 4 2 3" xfId="35304"/>
    <cellStyle name="Обычный 5 12 8 4 3" xfId="35305"/>
    <cellStyle name="Обычный 5 12 8 4 3 2" xfId="35306"/>
    <cellStyle name="Обычный 5 12 8 4 4" xfId="35307"/>
    <cellStyle name="Обычный 5 12 8 5" xfId="35308"/>
    <cellStyle name="Обычный 5 12 8 5 2" xfId="35309"/>
    <cellStyle name="Обычный 5 12 8 5 2 2" xfId="35310"/>
    <cellStyle name="Обычный 5 12 8 5 3" xfId="35311"/>
    <cellStyle name="Обычный 5 12 8 6" xfId="35312"/>
    <cellStyle name="Обычный 5 12 8 6 2" xfId="35313"/>
    <cellStyle name="Обычный 5 12 8 7" xfId="35314"/>
    <cellStyle name="Обычный 5 12 8 7 2" xfId="35315"/>
    <cellStyle name="Обычный 5 12 8 8" xfId="35316"/>
    <cellStyle name="Обычный 5 12 9" xfId="35317"/>
    <cellStyle name="Обычный 5 12 9 2" xfId="35318"/>
    <cellStyle name="Обычный 5 12 9 2 2" xfId="35319"/>
    <cellStyle name="Обычный 5 12 9 2 2 2" xfId="35320"/>
    <cellStyle name="Обычный 5 12 9 2 2 2 2" xfId="35321"/>
    <cellStyle name="Обычный 5 12 9 2 2 3" xfId="35322"/>
    <cellStyle name="Обычный 5 12 9 2 3" xfId="35323"/>
    <cellStyle name="Обычный 5 12 9 2 3 2" xfId="35324"/>
    <cellStyle name="Обычный 5 12 9 2 4" xfId="35325"/>
    <cellStyle name="Обычный 5 12 9 3" xfId="35326"/>
    <cellStyle name="Обычный 5 12 9 3 2" xfId="35327"/>
    <cellStyle name="Обычный 5 12 9 3 2 2" xfId="35328"/>
    <cellStyle name="Обычный 5 12 9 3 2 2 2" xfId="35329"/>
    <cellStyle name="Обычный 5 12 9 3 2 3" xfId="35330"/>
    <cellStyle name="Обычный 5 12 9 3 3" xfId="35331"/>
    <cellStyle name="Обычный 5 12 9 3 3 2" xfId="35332"/>
    <cellStyle name="Обычный 5 12 9 3 4" xfId="35333"/>
    <cellStyle name="Обычный 5 12 9 4" xfId="35334"/>
    <cellStyle name="Обычный 5 12 9 4 2" xfId="35335"/>
    <cellStyle name="Обычный 5 12 9 4 2 2" xfId="35336"/>
    <cellStyle name="Обычный 5 12 9 4 2 2 2" xfId="35337"/>
    <cellStyle name="Обычный 5 12 9 4 2 3" xfId="35338"/>
    <cellStyle name="Обычный 5 12 9 4 3" xfId="35339"/>
    <cellStyle name="Обычный 5 12 9 4 3 2" xfId="35340"/>
    <cellStyle name="Обычный 5 12 9 4 4" xfId="35341"/>
    <cellStyle name="Обычный 5 12 9 5" xfId="35342"/>
    <cellStyle name="Обычный 5 12 9 5 2" xfId="35343"/>
    <cellStyle name="Обычный 5 12 9 5 2 2" xfId="35344"/>
    <cellStyle name="Обычный 5 12 9 5 3" xfId="35345"/>
    <cellStyle name="Обычный 5 12 9 6" xfId="35346"/>
    <cellStyle name="Обычный 5 12 9 6 2" xfId="35347"/>
    <cellStyle name="Обычный 5 12 9 7" xfId="35348"/>
    <cellStyle name="Обычный 5 12 9 7 2" xfId="35349"/>
    <cellStyle name="Обычный 5 12 9 8" xfId="35350"/>
    <cellStyle name="Обычный 5 120" xfId="35351"/>
    <cellStyle name="Обычный 5 120 2" xfId="35352"/>
    <cellStyle name="Обычный 5 120 2 2" xfId="35353"/>
    <cellStyle name="Обычный 5 120 2 2 2" xfId="35354"/>
    <cellStyle name="Обычный 5 120 2 3" xfId="35355"/>
    <cellStyle name="Обычный 5 120 3" xfId="35356"/>
    <cellStyle name="Обычный 5 120 3 2" xfId="35357"/>
    <cellStyle name="Обычный 5 120 4" xfId="35358"/>
    <cellStyle name="Обычный 5 121" xfId="35359"/>
    <cellStyle name="Обычный 5 121 2" xfId="35360"/>
    <cellStyle name="Обычный 5 121 2 2" xfId="35361"/>
    <cellStyle name="Обычный 5 121 2 2 2" xfId="35362"/>
    <cellStyle name="Обычный 5 121 2 3" xfId="35363"/>
    <cellStyle name="Обычный 5 121 3" xfId="35364"/>
    <cellStyle name="Обычный 5 121 3 2" xfId="35365"/>
    <cellStyle name="Обычный 5 121 4" xfId="35366"/>
    <cellStyle name="Обычный 5 122" xfId="35367"/>
    <cellStyle name="Обычный 5 122 2" xfId="35368"/>
    <cellStyle name="Обычный 5 122 2 2" xfId="35369"/>
    <cellStyle name="Обычный 5 122 2 2 2" xfId="35370"/>
    <cellStyle name="Обычный 5 122 2 3" xfId="35371"/>
    <cellStyle name="Обычный 5 122 3" xfId="35372"/>
    <cellStyle name="Обычный 5 122 3 2" xfId="35373"/>
    <cellStyle name="Обычный 5 122 4" xfId="35374"/>
    <cellStyle name="Обычный 5 123" xfId="35375"/>
    <cellStyle name="Обычный 5 123 2" xfId="35376"/>
    <cellStyle name="Обычный 5 123 2 2" xfId="35377"/>
    <cellStyle name="Обычный 5 123 2 2 2" xfId="35378"/>
    <cellStyle name="Обычный 5 123 2 3" xfId="35379"/>
    <cellStyle name="Обычный 5 123 3" xfId="35380"/>
    <cellStyle name="Обычный 5 123 3 2" xfId="35381"/>
    <cellStyle name="Обычный 5 123 4" xfId="35382"/>
    <cellStyle name="Обычный 5 124" xfId="35383"/>
    <cellStyle name="Обычный 5 124 2" xfId="35384"/>
    <cellStyle name="Обычный 5 124 2 2" xfId="35385"/>
    <cellStyle name="Обычный 5 124 2 2 2" xfId="35386"/>
    <cellStyle name="Обычный 5 124 2 3" xfId="35387"/>
    <cellStyle name="Обычный 5 124 3" xfId="35388"/>
    <cellStyle name="Обычный 5 124 3 2" xfId="35389"/>
    <cellStyle name="Обычный 5 124 4" xfId="35390"/>
    <cellStyle name="Обычный 5 125" xfId="35391"/>
    <cellStyle name="Обычный 5 125 2" xfId="35392"/>
    <cellStyle name="Обычный 5 125 2 2" xfId="35393"/>
    <cellStyle name="Обычный 5 125 3" xfId="35394"/>
    <cellStyle name="Обычный 5 126" xfId="35395"/>
    <cellStyle name="Обычный 5 126 2" xfId="35396"/>
    <cellStyle name="Обычный 5 127" xfId="35397"/>
    <cellStyle name="Обычный 5 127 2" xfId="35398"/>
    <cellStyle name="Обычный 5 128" xfId="35399"/>
    <cellStyle name="Обычный 5 128 2" xfId="35400"/>
    <cellStyle name="Обычный 5 129" xfId="35401"/>
    <cellStyle name="Обычный 5 129 2" xfId="35402"/>
    <cellStyle name="Обычный 5 13" xfId="35403"/>
    <cellStyle name="Обычный 5 13 10" xfId="35404"/>
    <cellStyle name="Обычный 5 13 10 2" xfId="35405"/>
    <cellStyle name="Обычный 5 13 10 2 2" xfId="35406"/>
    <cellStyle name="Обычный 5 13 10 2 2 2" xfId="35407"/>
    <cellStyle name="Обычный 5 13 10 2 2 2 2" xfId="35408"/>
    <cellStyle name="Обычный 5 13 10 2 2 3" xfId="35409"/>
    <cellStyle name="Обычный 5 13 10 2 3" xfId="35410"/>
    <cellStyle name="Обычный 5 13 10 2 3 2" xfId="35411"/>
    <cellStyle name="Обычный 5 13 10 2 4" xfId="35412"/>
    <cellStyle name="Обычный 5 13 10 3" xfId="35413"/>
    <cellStyle name="Обычный 5 13 10 3 2" xfId="35414"/>
    <cellStyle name="Обычный 5 13 10 3 2 2" xfId="35415"/>
    <cellStyle name="Обычный 5 13 10 3 2 2 2" xfId="35416"/>
    <cellStyle name="Обычный 5 13 10 3 2 3" xfId="35417"/>
    <cellStyle name="Обычный 5 13 10 3 3" xfId="35418"/>
    <cellStyle name="Обычный 5 13 10 3 3 2" xfId="35419"/>
    <cellStyle name="Обычный 5 13 10 3 4" xfId="35420"/>
    <cellStyle name="Обычный 5 13 10 4" xfId="35421"/>
    <cellStyle name="Обычный 5 13 10 4 2" xfId="35422"/>
    <cellStyle name="Обычный 5 13 10 4 2 2" xfId="35423"/>
    <cellStyle name="Обычный 5 13 10 4 2 2 2" xfId="35424"/>
    <cellStyle name="Обычный 5 13 10 4 2 3" xfId="35425"/>
    <cellStyle name="Обычный 5 13 10 4 3" xfId="35426"/>
    <cellStyle name="Обычный 5 13 10 4 3 2" xfId="35427"/>
    <cellStyle name="Обычный 5 13 10 4 4" xfId="35428"/>
    <cellStyle name="Обычный 5 13 10 5" xfId="35429"/>
    <cellStyle name="Обычный 5 13 10 5 2" xfId="35430"/>
    <cellStyle name="Обычный 5 13 10 5 2 2" xfId="35431"/>
    <cellStyle name="Обычный 5 13 10 5 3" xfId="35432"/>
    <cellStyle name="Обычный 5 13 10 6" xfId="35433"/>
    <cellStyle name="Обычный 5 13 10 6 2" xfId="35434"/>
    <cellStyle name="Обычный 5 13 10 7" xfId="35435"/>
    <cellStyle name="Обычный 5 13 10 7 2" xfId="35436"/>
    <cellStyle name="Обычный 5 13 10 8" xfId="35437"/>
    <cellStyle name="Обычный 5 13 11" xfId="35438"/>
    <cellStyle name="Обычный 5 13 11 2" xfId="35439"/>
    <cellStyle name="Обычный 5 13 11 2 2" xfId="35440"/>
    <cellStyle name="Обычный 5 13 11 2 2 2" xfId="35441"/>
    <cellStyle name="Обычный 5 13 11 2 2 2 2" xfId="35442"/>
    <cellStyle name="Обычный 5 13 11 2 2 3" xfId="35443"/>
    <cellStyle name="Обычный 5 13 11 2 3" xfId="35444"/>
    <cellStyle name="Обычный 5 13 11 2 3 2" xfId="35445"/>
    <cellStyle name="Обычный 5 13 11 2 4" xfId="35446"/>
    <cellStyle name="Обычный 5 13 11 3" xfId="35447"/>
    <cellStyle name="Обычный 5 13 11 3 2" xfId="35448"/>
    <cellStyle name="Обычный 5 13 11 3 2 2" xfId="35449"/>
    <cellStyle name="Обычный 5 13 11 3 2 2 2" xfId="35450"/>
    <cellStyle name="Обычный 5 13 11 3 2 3" xfId="35451"/>
    <cellStyle name="Обычный 5 13 11 3 3" xfId="35452"/>
    <cellStyle name="Обычный 5 13 11 3 3 2" xfId="35453"/>
    <cellStyle name="Обычный 5 13 11 3 4" xfId="35454"/>
    <cellStyle name="Обычный 5 13 11 4" xfId="35455"/>
    <cellStyle name="Обычный 5 13 11 4 2" xfId="35456"/>
    <cellStyle name="Обычный 5 13 11 4 2 2" xfId="35457"/>
    <cellStyle name="Обычный 5 13 11 4 2 2 2" xfId="35458"/>
    <cellStyle name="Обычный 5 13 11 4 2 3" xfId="35459"/>
    <cellStyle name="Обычный 5 13 11 4 3" xfId="35460"/>
    <cellStyle name="Обычный 5 13 11 4 3 2" xfId="35461"/>
    <cellStyle name="Обычный 5 13 11 4 4" xfId="35462"/>
    <cellStyle name="Обычный 5 13 11 5" xfId="35463"/>
    <cellStyle name="Обычный 5 13 11 5 2" xfId="35464"/>
    <cellStyle name="Обычный 5 13 11 5 2 2" xfId="35465"/>
    <cellStyle name="Обычный 5 13 11 5 3" xfId="35466"/>
    <cellStyle name="Обычный 5 13 11 6" xfId="35467"/>
    <cellStyle name="Обычный 5 13 11 6 2" xfId="35468"/>
    <cellStyle name="Обычный 5 13 11 7" xfId="35469"/>
    <cellStyle name="Обычный 5 13 11 7 2" xfId="35470"/>
    <cellStyle name="Обычный 5 13 11 8" xfId="35471"/>
    <cellStyle name="Обычный 5 13 12" xfId="35472"/>
    <cellStyle name="Обычный 5 13 12 2" xfId="35473"/>
    <cellStyle name="Обычный 5 13 12 2 2" xfId="35474"/>
    <cellStyle name="Обычный 5 13 12 2 2 2" xfId="35475"/>
    <cellStyle name="Обычный 5 13 12 2 2 2 2" xfId="35476"/>
    <cellStyle name="Обычный 5 13 12 2 2 3" xfId="35477"/>
    <cellStyle name="Обычный 5 13 12 2 3" xfId="35478"/>
    <cellStyle name="Обычный 5 13 12 2 3 2" xfId="35479"/>
    <cellStyle name="Обычный 5 13 12 2 4" xfId="35480"/>
    <cellStyle name="Обычный 5 13 12 3" xfId="35481"/>
    <cellStyle name="Обычный 5 13 12 3 2" xfId="35482"/>
    <cellStyle name="Обычный 5 13 12 3 2 2" xfId="35483"/>
    <cellStyle name="Обычный 5 13 12 3 2 2 2" xfId="35484"/>
    <cellStyle name="Обычный 5 13 12 3 2 3" xfId="35485"/>
    <cellStyle name="Обычный 5 13 12 3 3" xfId="35486"/>
    <cellStyle name="Обычный 5 13 12 3 3 2" xfId="35487"/>
    <cellStyle name="Обычный 5 13 12 3 4" xfId="35488"/>
    <cellStyle name="Обычный 5 13 12 4" xfId="35489"/>
    <cellStyle name="Обычный 5 13 12 4 2" xfId="35490"/>
    <cellStyle name="Обычный 5 13 12 4 2 2" xfId="35491"/>
    <cellStyle name="Обычный 5 13 12 4 2 2 2" xfId="35492"/>
    <cellStyle name="Обычный 5 13 12 4 2 3" xfId="35493"/>
    <cellStyle name="Обычный 5 13 12 4 3" xfId="35494"/>
    <cellStyle name="Обычный 5 13 12 4 3 2" xfId="35495"/>
    <cellStyle name="Обычный 5 13 12 4 4" xfId="35496"/>
    <cellStyle name="Обычный 5 13 12 5" xfId="35497"/>
    <cellStyle name="Обычный 5 13 12 5 2" xfId="35498"/>
    <cellStyle name="Обычный 5 13 12 5 2 2" xfId="35499"/>
    <cellStyle name="Обычный 5 13 12 5 3" xfId="35500"/>
    <cellStyle name="Обычный 5 13 12 6" xfId="35501"/>
    <cellStyle name="Обычный 5 13 12 6 2" xfId="35502"/>
    <cellStyle name="Обычный 5 13 12 7" xfId="35503"/>
    <cellStyle name="Обычный 5 13 12 7 2" xfId="35504"/>
    <cellStyle name="Обычный 5 13 12 8" xfId="35505"/>
    <cellStyle name="Обычный 5 13 13" xfId="35506"/>
    <cellStyle name="Обычный 5 13 13 2" xfId="35507"/>
    <cellStyle name="Обычный 5 13 13 2 2" xfId="35508"/>
    <cellStyle name="Обычный 5 13 13 2 2 2" xfId="35509"/>
    <cellStyle name="Обычный 5 13 13 2 2 2 2" xfId="35510"/>
    <cellStyle name="Обычный 5 13 13 2 2 3" xfId="35511"/>
    <cellStyle name="Обычный 5 13 13 2 3" xfId="35512"/>
    <cellStyle name="Обычный 5 13 13 2 3 2" xfId="35513"/>
    <cellStyle name="Обычный 5 13 13 2 4" xfId="35514"/>
    <cellStyle name="Обычный 5 13 13 3" xfId="35515"/>
    <cellStyle name="Обычный 5 13 13 3 2" xfId="35516"/>
    <cellStyle name="Обычный 5 13 13 3 2 2" xfId="35517"/>
    <cellStyle name="Обычный 5 13 13 3 2 2 2" xfId="35518"/>
    <cellStyle name="Обычный 5 13 13 3 2 3" xfId="35519"/>
    <cellStyle name="Обычный 5 13 13 3 3" xfId="35520"/>
    <cellStyle name="Обычный 5 13 13 3 3 2" xfId="35521"/>
    <cellStyle name="Обычный 5 13 13 3 4" xfId="35522"/>
    <cellStyle name="Обычный 5 13 13 4" xfId="35523"/>
    <cellStyle name="Обычный 5 13 13 4 2" xfId="35524"/>
    <cellStyle name="Обычный 5 13 13 4 2 2" xfId="35525"/>
    <cellStyle name="Обычный 5 13 13 4 2 2 2" xfId="35526"/>
    <cellStyle name="Обычный 5 13 13 4 2 3" xfId="35527"/>
    <cellStyle name="Обычный 5 13 13 4 3" xfId="35528"/>
    <cellStyle name="Обычный 5 13 13 4 3 2" xfId="35529"/>
    <cellStyle name="Обычный 5 13 13 4 4" xfId="35530"/>
    <cellStyle name="Обычный 5 13 13 5" xfId="35531"/>
    <cellStyle name="Обычный 5 13 13 5 2" xfId="35532"/>
    <cellStyle name="Обычный 5 13 13 5 2 2" xfId="35533"/>
    <cellStyle name="Обычный 5 13 13 5 3" xfId="35534"/>
    <cellStyle name="Обычный 5 13 13 6" xfId="35535"/>
    <cellStyle name="Обычный 5 13 13 6 2" xfId="35536"/>
    <cellStyle name="Обычный 5 13 13 7" xfId="35537"/>
    <cellStyle name="Обычный 5 13 13 7 2" xfId="35538"/>
    <cellStyle name="Обычный 5 13 13 8" xfId="35539"/>
    <cellStyle name="Обычный 5 13 14" xfId="35540"/>
    <cellStyle name="Обычный 5 13 14 2" xfId="35541"/>
    <cellStyle name="Обычный 5 13 14 2 2" xfId="35542"/>
    <cellStyle name="Обычный 5 13 14 2 2 2" xfId="35543"/>
    <cellStyle name="Обычный 5 13 14 2 2 2 2" xfId="35544"/>
    <cellStyle name="Обычный 5 13 14 2 2 3" xfId="35545"/>
    <cellStyle name="Обычный 5 13 14 2 3" xfId="35546"/>
    <cellStyle name="Обычный 5 13 14 2 3 2" xfId="35547"/>
    <cellStyle name="Обычный 5 13 14 2 4" xfId="35548"/>
    <cellStyle name="Обычный 5 13 14 3" xfId="35549"/>
    <cellStyle name="Обычный 5 13 14 3 2" xfId="35550"/>
    <cellStyle name="Обычный 5 13 14 3 2 2" xfId="35551"/>
    <cellStyle name="Обычный 5 13 14 3 2 2 2" xfId="35552"/>
    <cellStyle name="Обычный 5 13 14 3 2 3" xfId="35553"/>
    <cellStyle name="Обычный 5 13 14 3 3" xfId="35554"/>
    <cellStyle name="Обычный 5 13 14 3 3 2" xfId="35555"/>
    <cellStyle name="Обычный 5 13 14 3 4" xfId="35556"/>
    <cellStyle name="Обычный 5 13 14 4" xfId="35557"/>
    <cellStyle name="Обычный 5 13 14 4 2" xfId="35558"/>
    <cellStyle name="Обычный 5 13 14 4 2 2" xfId="35559"/>
    <cellStyle name="Обычный 5 13 14 4 2 2 2" xfId="35560"/>
    <cellStyle name="Обычный 5 13 14 4 2 3" xfId="35561"/>
    <cellStyle name="Обычный 5 13 14 4 3" xfId="35562"/>
    <cellStyle name="Обычный 5 13 14 4 3 2" xfId="35563"/>
    <cellStyle name="Обычный 5 13 14 4 4" xfId="35564"/>
    <cellStyle name="Обычный 5 13 14 5" xfId="35565"/>
    <cellStyle name="Обычный 5 13 14 5 2" xfId="35566"/>
    <cellStyle name="Обычный 5 13 14 5 2 2" xfId="35567"/>
    <cellStyle name="Обычный 5 13 14 5 3" xfId="35568"/>
    <cellStyle name="Обычный 5 13 14 6" xfId="35569"/>
    <cellStyle name="Обычный 5 13 14 6 2" xfId="35570"/>
    <cellStyle name="Обычный 5 13 14 7" xfId="35571"/>
    <cellStyle name="Обычный 5 13 14 7 2" xfId="35572"/>
    <cellStyle name="Обычный 5 13 14 8" xfId="35573"/>
    <cellStyle name="Обычный 5 13 15" xfId="35574"/>
    <cellStyle name="Обычный 5 13 15 2" xfId="35575"/>
    <cellStyle name="Обычный 5 13 15 2 2" xfId="35576"/>
    <cellStyle name="Обычный 5 13 15 2 2 2" xfId="35577"/>
    <cellStyle name="Обычный 5 13 15 2 2 2 2" xfId="35578"/>
    <cellStyle name="Обычный 5 13 15 2 2 3" xfId="35579"/>
    <cellStyle name="Обычный 5 13 15 2 3" xfId="35580"/>
    <cellStyle name="Обычный 5 13 15 2 3 2" xfId="35581"/>
    <cellStyle name="Обычный 5 13 15 2 4" xfId="35582"/>
    <cellStyle name="Обычный 5 13 15 3" xfId="35583"/>
    <cellStyle name="Обычный 5 13 15 3 2" xfId="35584"/>
    <cellStyle name="Обычный 5 13 15 3 2 2" xfId="35585"/>
    <cellStyle name="Обычный 5 13 15 3 2 2 2" xfId="35586"/>
    <cellStyle name="Обычный 5 13 15 3 2 3" xfId="35587"/>
    <cellStyle name="Обычный 5 13 15 3 3" xfId="35588"/>
    <cellStyle name="Обычный 5 13 15 3 3 2" xfId="35589"/>
    <cellStyle name="Обычный 5 13 15 3 4" xfId="35590"/>
    <cellStyle name="Обычный 5 13 15 4" xfId="35591"/>
    <cellStyle name="Обычный 5 13 15 4 2" xfId="35592"/>
    <cellStyle name="Обычный 5 13 15 4 2 2" xfId="35593"/>
    <cellStyle name="Обычный 5 13 15 4 2 2 2" xfId="35594"/>
    <cellStyle name="Обычный 5 13 15 4 2 3" xfId="35595"/>
    <cellStyle name="Обычный 5 13 15 4 3" xfId="35596"/>
    <cellStyle name="Обычный 5 13 15 4 3 2" xfId="35597"/>
    <cellStyle name="Обычный 5 13 15 4 4" xfId="35598"/>
    <cellStyle name="Обычный 5 13 15 5" xfId="35599"/>
    <cellStyle name="Обычный 5 13 15 5 2" xfId="35600"/>
    <cellStyle name="Обычный 5 13 15 5 2 2" xfId="35601"/>
    <cellStyle name="Обычный 5 13 15 5 3" xfId="35602"/>
    <cellStyle name="Обычный 5 13 15 6" xfId="35603"/>
    <cellStyle name="Обычный 5 13 15 6 2" xfId="35604"/>
    <cellStyle name="Обычный 5 13 15 7" xfId="35605"/>
    <cellStyle name="Обычный 5 13 15 7 2" xfId="35606"/>
    <cellStyle name="Обычный 5 13 15 8" xfId="35607"/>
    <cellStyle name="Обычный 5 13 16" xfId="35608"/>
    <cellStyle name="Обычный 5 13 16 2" xfId="35609"/>
    <cellStyle name="Обычный 5 13 16 2 2" xfId="35610"/>
    <cellStyle name="Обычный 5 13 16 2 2 2" xfId="35611"/>
    <cellStyle name="Обычный 5 13 16 2 2 2 2" xfId="35612"/>
    <cellStyle name="Обычный 5 13 16 2 2 3" xfId="35613"/>
    <cellStyle name="Обычный 5 13 16 2 3" xfId="35614"/>
    <cellStyle name="Обычный 5 13 16 2 3 2" xfId="35615"/>
    <cellStyle name="Обычный 5 13 16 2 4" xfId="35616"/>
    <cellStyle name="Обычный 5 13 16 3" xfId="35617"/>
    <cellStyle name="Обычный 5 13 16 3 2" xfId="35618"/>
    <cellStyle name="Обычный 5 13 16 3 2 2" xfId="35619"/>
    <cellStyle name="Обычный 5 13 16 3 2 2 2" xfId="35620"/>
    <cellStyle name="Обычный 5 13 16 3 2 3" xfId="35621"/>
    <cellStyle name="Обычный 5 13 16 3 3" xfId="35622"/>
    <cellStyle name="Обычный 5 13 16 3 3 2" xfId="35623"/>
    <cellStyle name="Обычный 5 13 16 3 4" xfId="35624"/>
    <cellStyle name="Обычный 5 13 16 4" xfId="35625"/>
    <cellStyle name="Обычный 5 13 16 4 2" xfId="35626"/>
    <cellStyle name="Обычный 5 13 16 4 2 2" xfId="35627"/>
    <cellStyle name="Обычный 5 13 16 4 2 2 2" xfId="35628"/>
    <cellStyle name="Обычный 5 13 16 4 2 3" xfId="35629"/>
    <cellStyle name="Обычный 5 13 16 4 3" xfId="35630"/>
    <cellStyle name="Обычный 5 13 16 4 3 2" xfId="35631"/>
    <cellStyle name="Обычный 5 13 16 4 4" xfId="35632"/>
    <cellStyle name="Обычный 5 13 16 5" xfId="35633"/>
    <cellStyle name="Обычный 5 13 16 5 2" xfId="35634"/>
    <cellStyle name="Обычный 5 13 16 5 2 2" xfId="35635"/>
    <cellStyle name="Обычный 5 13 16 5 3" xfId="35636"/>
    <cellStyle name="Обычный 5 13 16 6" xfId="35637"/>
    <cellStyle name="Обычный 5 13 16 6 2" xfId="35638"/>
    <cellStyle name="Обычный 5 13 16 7" xfId="35639"/>
    <cellStyle name="Обычный 5 13 16 7 2" xfId="35640"/>
    <cellStyle name="Обычный 5 13 16 8" xfId="35641"/>
    <cellStyle name="Обычный 5 13 17" xfId="35642"/>
    <cellStyle name="Обычный 5 13 17 2" xfId="35643"/>
    <cellStyle name="Обычный 5 13 17 2 2" xfId="35644"/>
    <cellStyle name="Обычный 5 13 17 2 2 2" xfId="35645"/>
    <cellStyle name="Обычный 5 13 17 2 2 2 2" xfId="35646"/>
    <cellStyle name="Обычный 5 13 17 2 2 3" xfId="35647"/>
    <cellStyle name="Обычный 5 13 17 2 3" xfId="35648"/>
    <cellStyle name="Обычный 5 13 17 2 3 2" xfId="35649"/>
    <cellStyle name="Обычный 5 13 17 2 4" xfId="35650"/>
    <cellStyle name="Обычный 5 13 17 3" xfId="35651"/>
    <cellStyle name="Обычный 5 13 17 3 2" xfId="35652"/>
    <cellStyle name="Обычный 5 13 17 3 2 2" xfId="35653"/>
    <cellStyle name="Обычный 5 13 17 3 2 2 2" xfId="35654"/>
    <cellStyle name="Обычный 5 13 17 3 2 3" xfId="35655"/>
    <cellStyle name="Обычный 5 13 17 3 3" xfId="35656"/>
    <cellStyle name="Обычный 5 13 17 3 3 2" xfId="35657"/>
    <cellStyle name="Обычный 5 13 17 3 4" xfId="35658"/>
    <cellStyle name="Обычный 5 13 17 4" xfId="35659"/>
    <cellStyle name="Обычный 5 13 17 4 2" xfId="35660"/>
    <cellStyle name="Обычный 5 13 17 4 2 2" xfId="35661"/>
    <cellStyle name="Обычный 5 13 17 4 2 2 2" xfId="35662"/>
    <cellStyle name="Обычный 5 13 17 4 2 3" xfId="35663"/>
    <cellStyle name="Обычный 5 13 17 4 3" xfId="35664"/>
    <cellStyle name="Обычный 5 13 17 4 3 2" xfId="35665"/>
    <cellStyle name="Обычный 5 13 17 4 4" xfId="35666"/>
    <cellStyle name="Обычный 5 13 17 5" xfId="35667"/>
    <cellStyle name="Обычный 5 13 17 5 2" xfId="35668"/>
    <cellStyle name="Обычный 5 13 17 5 2 2" xfId="35669"/>
    <cellStyle name="Обычный 5 13 17 5 3" xfId="35670"/>
    <cellStyle name="Обычный 5 13 17 6" xfId="35671"/>
    <cellStyle name="Обычный 5 13 17 6 2" xfId="35672"/>
    <cellStyle name="Обычный 5 13 17 7" xfId="35673"/>
    <cellStyle name="Обычный 5 13 17 7 2" xfId="35674"/>
    <cellStyle name="Обычный 5 13 17 8" xfId="35675"/>
    <cellStyle name="Обычный 5 13 18" xfId="35676"/>
    <cellStyle name="Обычный 5 13 18 2" xfId="35677"/>
    <cellStyle name="Обычный 5 13 18 2 2" xfId="35678"/>
    <cellStyle name="Обычный 5 13 18 2 2 2" xfId="35679"/>
    <cellStyle name="Обычный 5 13 18 2 2 2 2" xfId="35680"/>
    <cellStyle name="Обычный 5 13 18 2 2 3" xfId="35681"/>
    <cellStyle name="Обычный 5 13 18 2 3" xfId="35682"/>
    <cellStyle name="Обычный 5 13 18 2 3 2" xfId="35683"/>
    <cellStyle name="Обычный 5 13 18 2 4" xfId="35684"/>
    <cellStyle name="Обычный 5 13 18 3" xfId="35685"/>
    <cellStyle name="Обычный 5 13 18 3 2" xfId="35686"/>
    <cellStyle name="Обычный 5 13 18 3 2 2" xfId="35687"/>
    <cellStyle name="Обычный 5 13 18 3 2 2 2" xfId="35688"/>
    <cellStyle name="Обычный 5 13 18 3 2 3" xfId="35689"/>
    <cellStyle name="Обычный 5 13 18 3 3" xfId="35690"/>
    <cellStyle name="Обычный 5 13 18 3 3 2" xfId="35691"/>
    <cellStyle name="Обычный 5 13 18 3 4" xfId="35692"/>
    <cellStyle name="Обычный 5 13 18 4" xfId="35693"/>
    <cellStyle name="Обычный 5 13 18 4 2" xfId="35694"/>
    <cellStyle name="Обычный 5 13 18 4 2 2" xfId="35695"/>
    <cellStyle name="Обычный 5 13 18 4 2 2 2" xfId="35696"/>
    <cellStyle name="Обычный 5 13 18 4 2 3" xfId="35697"/>
    <cellStyle name="Обычный 5 13 18 4 3" xfId="35698"/>
    <cellStyle name="Обычный 5 13 18 4 3 2" xfId="35699"/>
    <cellStyle name="Обычный 5 13 18 4 4" xfId="35700"/>
    <cellStyle name="Обычный 5 13 18 5" xfId="35701"/>
    <cellStyle name="Обычный 5 13 18 5 2" xfId="35702"/>
    <cellStyle name="Обычный 5 13 18 5 2 2" xfId="35703"/>
    <cellStyle name="Обычный 5 13 18 5 3" xfId="35704"/>
    <cellStyle name="Обычный 5 13 18 6" xfId="35705"/>
    <cellStyle name="Обычный 5 13 18 6 2" xfId="35706"/>
    <cellStyle name="Обычный 5 13 18 7" xfId="35707"/>
    <cellStyle name="Обычный 5 13 18 7 2" xfId="35708"/>
    <cellStyle name="Обычный 5 13 18 8" xfId="35709"/>
    <cellStyle name="Обычный 5 13 19" xfId="35710"/>
    <cellStyle name="Обычный 5 13 19 2" xfId="35711"/>
    <cellStyle name="Обычный 5 13 19 2 2" xfId="35712"/>
    <cellStyle name="Обычный 5 13 19 2 2 2" xfId="35713"/>
    <cellStyle name="Обычный 5 13 19 2 2 2 2" xfId="35714"/>
    <cellStyle name="Обычный 5 13 19 2 2 3" xfId="35715"/>
    <cellStyle name="Обычный 5 13 19 2 3" xfId="35716"/>
    <cellStyle name="Обычный 5 13 19 2 3 2" xfId="35717"/>
    <cellStyle name="Обычный 5 13 19 2 4" xfId="35718"/>
    <cellStyle name="Обычный 5 13 19 3" xfId="35719"/>
    <cellStyle name="Обычный 5 13 19 3 2" xfId="35720"/>
    <cellStyle name="Обычный 5 13 19 3 2 2" xfId="35721"/>
    <cellStyle name="Обычный 5 13 19 3 2 2 2" xfId="35722"/>
    <cellStyle name="Обычный 5 13 19 3 2 3" xfId="35723"/>
    <cellStyle name="Обычный 5 13 19 3 3" xfId="35724"/>
    <cellStyle name="Обычный 5 13 19 3 3 2" xfId="35725"/>
    <cellStyle name="Обычный 5 13 19 3 4" xfId="35726"/>
    <cellStyle name="Обычный 5 13 19 4" xfId="35727"/>
    <cellStyle name="Обычный 5 13 19 4 2" xfId="35728"/>
    <cellStyle name="Обычный 5 13 19 4 2 2" xfId="35729"/>
    <cellStyle name="Обычный 5 13 19 4 2 2 2" xfId="35730"/>
    <cellStyle name="Обычный 5 13 19 4 2 3" xfId="35731"/>
    <cellStyle name="Обычный 5 13 19 4 3" xfId="35732"/>
    <cellStyle name="Обычный 5 13 19 4 3 2" xfId="35733"/>
    <cellStyle name="Обычный 5 13 19 4 4" xfId="35734"/>
    <cellStyle name="Обычный 5 13 19 5" xfId="35735"/>
    <cellStyle name="Обычный 5 13 19 5 2" xfId="35736"/>
    <cellStyle name="Обычный 5 13 19 5 2 2" xfId="35737"/>
    <cellStyle name="Обычный 5 13 19 5 3" xfId="35738"/>
    <cellStyle name="Обычный 5 13 19 6" xfId="35739"/>
    <cellStyle name="Обычный 5 13 19 6 2" xfId="35740"/>
    <cellStyle name="Обычный 5 13 19 7" xfId="35741"/>
    <cellStyle name="Обычный 5 13 19 7 2" xfId="35742"/>
    <cellStyle name="Обычный 5 13 19 8" xfId="35743"/>
    <cellStyle name="Обычный 5 13 2" xfId="35744"/>
    <cellStyle name="Обычный 5 13 2 2" xfId="35745"/>
    <cellStyle name="Обычный 5 13 2 2 2" xfId="35746"/>
    <cellStyle name="Обычный 5 13 2 2 2 2" xfId="35747"/>
    <cellStyle name="Обычный 5 13 2 2 2 2 2" xfId="35748"/>
    <cellStyle name="Обычный 5 13 2 2 2 3" xfId="35749"/>
    <cellStyle name="Обычный 5 13 2 2 3" xfId="35750"/>
    <cellStyle name="Обычный 5 13 2 2 3 2" xfId="35751"/>
    <cellStyle name="Обычный 5 13 2 2 4" xfId="35752"/>
    <cellStyle name="Обычный 5 13 2 3" xfId="35753"/>
    <cellStyle name="Обычный 5 13 2 3 2" xfId="35754"/>
    <cellStyle name="Обычный 5 13 2 3 2 2" xfId="35755"/>
    <cellStyle name="Обычный 5 13 2 3 2 2 2" xfId="35756"/>
    <cellStyle name="Обычный 5 13 2 3 2 3" xfId="35757"/>
    <cellStyle name="Обычный 5 13 2 3 3" xfId="35758"/>
    <cellStyle name="Обычный 5 13 2 3 3 2" xfId="35759"/>
    <cellStyle name="Обычный 5 13 2 3 4" xfId="35760"/>
    <cellStyle name="Обычный 5 13 2 4" xfId="35761"/>
    <cellStyle name="Обычный 5 13 2 4 2" xfId="35762"/>
    <cellStyle name="Обычный 5 13 2 4 2 2" xfId="35763"/>
    <cellStyle name="Обычный 5 13 2 4 2 2 2" xfId="35764"/>
    <cellStyle name="Обычный 5 13 2 4 2 3" xfId="35765"/>
    <cellStyle name="Обычный 5 13 2 4 3" xfId="35766"/>
    <cellStyle name="Обычный 5 13 2 4 3 2" xfId="35767"/>
    <cellStyle name="Обычный 5 13 2 4 4" xfId="35768"/>
    <cellStyle name="Обычный 5 13 2 5" xfId="35769"/>
    <cellStyle name="Обычный 5 13 2 5 2" xfId="35770"/>
    <cellStyle name="Обычный 5 13 2 5 2 2" xfId="35771"/>
    <cellStyle name="Обычный 5 13 2 5 3" xfId="35772"/>
    <cellStyle name="Обычный 5 13 2 6" xfId="35773"/>
    <cellStyle name="Обычный 5 13 2 6 2" xfId="35774"/>
    <cellStyle name="Обычный 5 13 2 7" xfId="35775"/>
    <cellStyle name="Обычный 5 13 2 7 2" xfId="35776"/>
    <cellStyle name="Обычный 5 13 2 8" xfId="35777"/>
    <cellStyle name="Обычный 5 13 20" xfId="35778"/>
    <cellStyle name="Обычный 5 13 20 2" xfId="35779"/>
    <cellStyle name="Обычный 5 13 20 2 2" xfId="35780"/>
    <cellStyle name="Обычный 5 13 20 2 2 2" xfId="35781"/>
    <cellStyle name="Обычный 5 13 20 2 2 2 2" xfId="35782"/>
    <cellStyle name="Обычный 5 13 20 2 2 3" xfId="35783"/>
    <cellStyle name="Обычный 5 13 20 2 3" xfId="35784"/>
    <cellStyle name="Обычный 5 13 20 2 3 2" xfId="35785"/>
    <cellStyle name="Обычный 5 13 20 2 4" xfId="35786"/>
    <cellStyle name="Обычный 5 13 20 3" xfId="35787"/>
    <cellStyle name="Обычный 5 13 20 3 2" xfId="35788"/>
    <cellStyle name="Обычный 5 13 20 3 2 2" xfId="35789"/>
    <cellStyle name="Обычный 5 13 20 3 2 2 2" xfId="35790"/>
    <cellStyle name="Обычный 5 13 20 3 2 3" xfId="35791"/>
    <cellStyle name="Обычный 5 13 20 3 3" xfId="35792"/>
    <cellStyle name="Обычный 5 13 20 3 3 2" xfId="35793"/>
    <cellStyle name="Обычный 5 13 20 3 4" xfId="35794"/>
    <cellStyle name="Обычный 5 13 20 4" xfId="35795"/>
    <cellStyle name="Обычный 5 13 20 4 2" xfId="35796"/>
    <cellStyle name="Обычный 5 13 20 4 2 2" xfId="35797"/>
    <cellStyle name="Обычный 5 13 20 4 2 2 2" xfId="35798"/>
    <cellStyle name="Обычный 5 13 20 4 2 3" xfId="35799"/>
    <cellStyle name="Обычный 5 13 20 4 3" xfId="35800"/>
    <cellStyle name="Обычный 5 13 20 4 3 2" xfId="35801"/>
    <cellStyle name="Обычный 5 13 20 4 4" xfId="35802"/>
    <cellStyle name="Обычный 5 13 20 5" xfId="35803"/>
    <cellStyle name="Обычный 5 13 20 5 2" xfId="35804"/>
    <cellStyle name="Обычный 5 13 20 5 2 2" xfId="35805"/>
    <cellStyle name="Обычный 5 13 20 5 3" xfId="35806"/>
    <cellStyle name="Обычный 5 13 20 6" xfId="35807"/>
    <cellStyle name="Обычный 5 13 20 6 2" xfId="35808"/>
    <cellStyle name="Обычный 5 13 20 7" xfId="35809"/>
    <cellStyle name="Обычный 5 13 20 7 2" xfId="35810"/>
    <cellStyle name="Обычный 5 13 20 8" xfId="35811"/>
    <cellStyle name="Обычный 5 13 21" xfId="35812"/>
    <cellStyle name="Обычный 5 13 21 2" xfId="35813"/>
    <cellStyle name="Обычный 5 13 21 2 2" xfId="35814"/>
    <cellStyle name="Обычный 5 13 21 2 2 2" xfId="35815"/>
    <cellStyle name="Обычный 5 13 21 2 2 2 2" xfId="35816"/>
    <cellStyle name="Обычный 5 13 21 2 2 3" xfId="35817"/>
    <cellStyle name="Обычный 5 13 21 2 3" xfId="35818"/>
    <cellStyle name="Обычный 5 13 21 2 3 2" xfId="35819"/>
    <cellStyle name="Обычный 5 13 21 2 4" xfId="35820"/>
    <cellStyle name="Обычный 5 13 21 3" xfId="35821"/>
    <cellStyle name="Обычный 5 13 21 3 2" xfId="35822"/>
    <cellStyle name="Обычный 5 13 21 3 2 2" xfId="35823"/>
    <cellStyle name="Обычный 5 13 21 3 2 2 2" xfId="35824"/>
    <cellStyle name="Обычный 5 13 21 3 2 3" xfId="35825"/>
    <cellStyle name="Обычный 5 13 21 3 3" xfId="35826"/>
    <cellStyle name="Обычный 5 13 21 3 3 2" xfId="35827"/>
    <cellStyle name="Обычный 5 13 21 3 4" xfId="35828"/>
    <cellStyle name="Обычный 5 13 21 4" xfId="35829"/>
    <cellStyle name="Обычный 5 13 21 4 2" xfId="35830"/>
    <cellStyle name="Обычный 5 13 21 4 2 2" xfId="35831"/>
    <cellStyle name="Обычный 5 13 21 4 2 2 2" xfId="35832"/>
    <cellStyle name="Обычный 5 13 21 4 2 3" xfId="35833"/>
    <cellStyle name="Обычный 5 13 21 4 3" xfId="35834"/>
    <cellStyle name="Обычный 5 13 21 4 3 2" xfId="35835"/>
    <cellStyle name="Обычный 5 13 21 4 4" xfId="35836"/>
    <cellStyle name="Обычный 5 13 21 5" xfId="35837"/>
    <cellStyle name="Обычный 5 13 21 5 2" xfId="35838"/>
    <cellStyle name="Обычный 5 13 21 5 2 2" xfId="35839"/>
    <cellStyle name="Обычный 5 13 21 5 3" xfId="35840"/>
    <cellStyle name="Обычный 5 13 21 6" xfId="35841"/>
    <cellStyle name="Обычный 5 13 21 6 2" xfId="35842"/>
    <cellStyle name="Обычный 5 13 21 7" xfId="35843"/>
    <cellStyle name="Обычный 5 13 21 7 2" xfId="35844"/>
    <cellStyle name="Обычный 5 13 21 8" xfId="35845"/>
    <cellStyle name="Обычный 5 13 22" xfId="35846"/>
    <cellStyle name="Обычный 5 13 22 2" xfId="35847"/>
    <cellStyle name="Обычный 5 13 22 2 2" xfId="35848"/>
    <cellStyle name="Обычный 5 13 22 2 2 2" xfId="35849"/>
    <cellStyle name="Обычный 5 13 22 2 2 2 2" xfId="35850"/>
    <cellStyle name="Обычный 5 13 22 2 2 3" xfId="35851"/>
    <cellStyle name="Обычный 5 13 22 2 3" xfId="35852"/>
    <cellStyle name="Обычный 5 13 22 2 3 2" xfId="35853"/>
    <cellStyle name="Обычный 5 13 22 2 4" xfId="35854"/>
    <cellStyle name="Обычный 5 13 22 3" xfId="35855"/>
    <cellStyle name="Обычный 5 13 22 3 2" xfId="35856"/>
    <cellStyle name="Обычный 5 13 22 3 2 2" xfId="35857"/>
    <cellStyle name="Обычный 5 13 22 3 2 2 2" xfId="35858"/>
    <cellStyle name="Обычный 5 13 22 3 2 3" xfId="35859"/>
    <cellStyle name="Обычный 5 13 22 3 3" xfId="35860"/>
    <cellStyle name="Обычный 5 13 22 3 3 2" xfId="35861"/>
    <cellStyle name="Обычный 5 13 22 3 4" xfId="35862"/>
    <cellStyle name="Обычный 5 13 22 4" xfId="35863"/>
    <cellStyle name="Обычный 5 13 22 4 2" xfId="35864"/>
    <cellStyle name="Обычный 5 13 22 4 2 2" xfId="35865"/>
    <cellStyle name="Обычный 5 13 22 4 2 2 2" xfId="35866"/>
    <cellStyle name="Обычный 5 13 22 4 2 3" xfId="35867"/>
    <cellStyle name="Обычный 5 13 22 4 3" xfId="35868"/>
    <cellStyle name="Обычный 5 13 22 4 3 2" xfId="35869"/>
    <cellStyle name="Обычный 5 13 22 4 4" xfId="35870"/>
    <cellStyle name="Обычный 5 13 22 5" xfId="35871"/>
    <cellStyle name="Обычный 5 13 22 5 2" xfId="35872"/>
    <cellStyle name="Обычный 5 13 22 5 2 2" xfId="35873"/>
    <cellStyle name="Обычный 5 13 22 5 3" xfId="35874"/>
    <cellStyle name="Обычный 5 13 22 6" xfId="35875"/>
    <cellStyle name="Обычный 5 13 22 6 2" xfId="35876"/>
    <cellStyle name="Обычный 5 13 22 7" xfId="35877"/>
    <cellStyle name="Обычный 5 13 22 7 2" xfId="35878"/>
    <cellStyle name="Обычный 5 13 22 8" xfId="35879"/>
    <cellStyle name="Обычный 5 13 23" xfId="35880"/>
    <cellStyle name="Обычный 5 13 23 2" xfId="35881"/>
    <cellStyle name="Обычный 5 13 23 2 2" xfId="35882"/>
    <cellStyle name="Обычный 5 13 23 2 2 2" xfId="35883"/>
    <cellStyle name="Обычный 5 13 23 2 2 2 2" xfId="35884"/>
    <cellStyle name="Обычный 5 13 23 2 2 3" xfId="35885"/>
    <cellStyle name="Обычный 5 13 23 2 3" xfId="35886"/>
    <cellStyle name="Обычный 5 13 23 2 3 2" xfId="35887"/>
    <cellStyle name="Обычный 5 13 23 2 4" xfId="35888"/>
    <cellStyle name="Обычный 5 13 23 3" xfId="35889"/>
    <cellStyle name="Обычный 5 13 23 3 2" xfId="35890"/>
    <cellStyle name="Обычный 5 13 23 3 2 2" xfId="35891"/>
    <cellStyle name="Обычный 5 13 23 3 2 2 2" xfId="35892"/>
    <cellStyle name="Обычный 5 13 23 3 2 3" xfId="35893"/>
    <cellStyle name="Обычный 5 13 23 3 3" xfId="35894"/>
    <cellStyle name="Обычный 5 13 23 3 3 2" xfId="35895"/>
    <cellStyle name="Обычный 5 13 23 3 4" xfId="35896"/>
    <cellStyle name="Обычный 5 13 23 4" xfId="35897"/>
    <cellStyle name="Обычный 5 13 23 4 2" xfId="35898"/>
    <cellStyle name="Обычный 5 13 23 4 2 2" xfId="35899"/>
    <cellStyle name="Обычный 5 13 23 4 2 2 2" xfId="35900"/>
    <cellStyle name="Обычный 5 13 23 4 2 3" xfId="35901"/>
    <cellStyle name="Обычный 5 13 23 4 3" xfId="35902"/>
    <cellStyle name="Обычный 5 13 23 4 3 2" xfId="35903"/>
    <cellStyle name="Обычный 5 13 23 4 4" xfId="35904"/>
    <cellStyle name="Обычный 5 13 23 5" xfId="35905"/>
    <cellStyle name="Обычный 5 13 23 5 2" xfId="35906"/>
    <cellStyle name="Обычный 5 13 23 5 2 2" xfId="35907"/>
    <cellStyle name="Обычный 5 13 23 5 3" xfId="35908"/>
    <cellStyle name="Обычный 5 13 23 6" xfId="35909"/>
    <cellStyle name="Обычный 5 13 23 6 2" xfId="35910"/>
    <cellStyle name="Обычный 5 13 23 7" xfId="35911"/>
    <cellStyle name="Обычный 5 13 23 7 2" xfId="35912"/>
    <cellStyle name="Обычный 5 13 23 8" xfId="35913"/>
    <cellStyle name="Обычный 5 13 24" xfId="35914"/>
    <cellStyle name="Обычный 5 13 24 2" xfId="35915"/>
    <cellStyle name="Обычный 5 13 24 2 2" xfId="35916"/>
    <cellStyle name="Обычный 5 13 24 2 2 2" xfId="35917"/>
    <cellStyle name="Обычный 5 13 24 2 2 2 2" xfId="35918"/>
    <cellStyle name="Обычный 5 13 24 2 2 3" xfId="35919"/>
    <cellStyle name="Обычный 5 13 24 2 3" xfId="35920"/>
    <cellStyle name="Обычный 5 13 24 2 3 2" xfId="35921"/>
    <cellStyle name="Обычный 5 13 24 2 4" xfId="35922"/>
    <cellStyle name="Обычный 5 13 24 3" xfId="35923"/>
    <cellStyle name="Обычный 5 13 24 3 2" xfId="35924"/>
    <cellStyle name="Обычный 5 13 24 3 2 2" xfId="35925"/>
    <cellStyle name="Обычный 5 13 24 3 2 2 2" xfId="35926"/>
    <cellStyle name="Обычный 5 13 24 3 2 3" xfId="35927"/>
    <cellStyle name="Обычный 5 13 24 3 3" xfId="35928"/>
    <cellStyle name="Обычный 5 13 24 3 3 2" xfId="35929"/>
    <cellStyle name="Обычный 5 13 24 3 4" xfId="35930"/>
    <cellStyle name="Обычный 5 13 24 4" xfId="35931"/>
    <cellStyle name="Обычный 5 13 24 4 2" xfId="35932"/>
    <cellStyle name="Обычный 5 13 24 4 2 2" xfId="35933"/>
    <cellStyle name="Обычный 5 13 24 4 2 2 2" xfId="35934"/>
    <cellStyle name="Обычный 5 13 24 4 2 3" xfId="35935"/>
    <cellStyle name="Обычный 5 13 24 4 3" xfId="35936"/>
    <cellStyle name="Обычный 5 13 24 4 3 2" xfId="35937"/>
    <cellStyle name="Обычный 5 13 24 4 4" xfId="35938"/>
    <cellStyle name="Обычный 5 13 24 5" xfId="35939"/>
    <cellStyle name="Обычный 5 13 24 5 2" xfId="35940"/>
    <cellStyle name="Обычный 5 13 24 5 2 2" xfId="35941"/>
    <cellStyle name="Обычный 5 13 24 5 3" xfId="35942"/>
    <cellStyle name="Обычный 5 13 24 6" xfId="35943"/>
    <cellStyle name="Обычный 5 13 24 6 2" xfId="35944"/>
    <cellStyle name="Обычный 5 13 24 7" xfId="35945"/>
    <cellStyle name="Обычный 5 13 24 7 2" xfId="35946"/>
    <cellStyle name="Обычный 5 13 24 8" xfId="35947"/>
    <cellStyle name="Обычный 5 13 25" xfId="35948"/>
    <cellStyle name="Обычный 5 13 25 2" xfId="35949"/>
    <cellStyle name="Обычный 5 13 25 2 2" xfId="35950"/>
    <cellStyle name="Обычный 5 13 25 2 2 2" xfId="35951"/>
    <cellStyle name="Обычный 5 13 25 2 2 2 2" xfId="35952"/>
    <cellStyle name="Обычный 5 13 25 2 2 3" xfId="35953"/>
    <cellStyle name="Обычный 5 13 25 2 3" xfId="35954"/>
    <cellStyle name="Обычный 5 13 25 2 3 2" xfId="35955"/>
    <cellStyle name="Обычный 5 13 25 2 4" xfId="35956"/>
    <cellStyle name="Обычный 5 13 25 3" xfId="35957"/>
    <cellStyle name="Обычный 5 13 25 3 2" xfId="35958"/>
    <cellStyle name="Обычный 5 13 25 3 2 2" xfId="35959"/>
    <cellStyle name="Обычный 5 13 25 3 2 2 2" xfId="35960"/>
    <cellStyle name="Обычный 5 13 25 3 2 3" xfId="35961"/>
    <cellStyle name="Обычный 5 13 25 3 3" xfId="35962"/>
    <cellStyle name="Обычный 5 13 25 3 3 2" xfId="35963"/>
    <cellStyle name="Обычный 5 13 25 3 4" xfId="35964"/>
    <cellStyle name="Обычный 5 13 25 4" xfId="35965"/>
    <cellStyle name="Обычный 5 13 25 4 2" xfId="35966"/>
    <cellStyle name="Обычный 5 13 25 4 2 2" xfId="35967"/>
    <cellStyle name="Обычный 5 13 25 4 2 2 2" xfId="35968"/>
    <cellStyle name="Обычный 5 13 25 4 2 3" xfId="35969"/>
    <cellStyle name="Обычный 5 13 25 4 3" xfId="35970"/>
    <cellStyle name="Обычный 5 13 25 4 3 2" xfId="35971"/>
    <cellStyle name="Обычный 5 13 25 4 4" xfId="35972"/>
    <cellStyle name="Обычный 5 13 25 5" xfId="35973"/>
    <cellStyle name="Обычный 5 13 25 5 2" xfId="35974"/>
    <cellStyle name="Обычный 5 13 25 5 2 2" xfId="35975"/>
    <cellStyle name="Обычный 5 13 25 5 3" xfId="35976"/>
    <cellStyle name="Обычный 5 13 25 6" xfId="35977"/>
    <cellStyle name="Обычный 5 13 25 6 2" xfId="35978"/>
    <cellStyle name="Обычный 5 13 25 7" xfId="35979"/>
    <cellStyle name="Обычный 5 13 25 7 2" xfId="35980"/>
    <cellStyle name="Обычный 5 13 25 8" xfId="35981"/>
    <cellStyle name="Обычный 5 13 26" xfId="35982"/>
    <cellStyle name="Обычный 5 13 26 2" xfId="35983"/>
    <cellStyle name="Обычный 5 13 26 2 2" xfId="35984"/>
    <cellStyle name="Обычный 5 13 26 2 2 2" xfId="35985"/>
    <cellStyle name="Обычный 5 13 26 2 2 2 2" xfId="35986"/>
    <cellStyle name="Обычный 5 13 26 2 2 3" xfId="35987"/>
    <cellStyle name="Обычный 5 13 26 2 3" xfId="35988"/>
    <cellStyle name="Обычный 5 13 26 2 3 2" xfId="35989"/>
    <cellStyle name="Обычный 5 13 26 2 4" xfId="35990"/>
    <cellStyle name="Обычный 5 13 26 3" xfId="35991"/>
    <cellStyle name="Обычный 5 13 26 3 2" xfId="35992"/>
    <cellStyle name="Обычный 5 13 26 3 2 2" xfId="35993"/>
    <cellStyle name="Обычный 5 13 26 3 2 2 2" xfId="35994"/>
    <cellStyle name="Обычный 5 13 26 3 2 3" xfId="35995"/>
    <cellStyle name="Обычный 5 13 26 3 3" xfId="35996"/>
    <cellStyle name="Обычный 5 13 26 3 3 2" xfId="35997"/>
    <cellStyle name="Обычный 5 13 26 3 4" xfId="35998"/>
    <cellStyle name="Обычный 5 13 26 4" xfId="35999"/>
    <cellStyle name="Обычный 5 13 26 4 2" xfId="36000"/>
    <cellStyle name="Обычный 5 13 26 4 2 2" xfId="36001"/>
    <cellStyle name="Обычный 5 13 26 4 2 2 2" xfId="36002"/>
    <cellStyle name="Обычный 5 13 26 4 2 3" xfId="36003"/>
    <cellStyle name="Обычный 5 13 26 4 3" xfId="36004"/>
    <cellStyle name="Обычный 5 13 26 4 3 2" xfId="36005"/>
    <cellStyle name="Обычный 5 13 26 4 4" xfId="36006"/>
    <cellStyle name="Обычный 5 13 26 5" xfId="36007"/>
    <cellStyle name="Обычный 5 13 26 5 2" xfId="36008"/>
    <cellStyle name="Обычный 5 13 26 5 2 2" xfId="36009"/>
    <cellStyle name="Обычный 5 13 26 5 3" xfId="36010"/>
    <cellStyle name="Обычный 5 13 26 6" xfId="36011"/>
    <cellStyle name="Обычный 5 13 26 6 2" xfId="36012"/>
    <cellStyle name="Обычный 5 13 26 7" xfId="36013"/>
    <cellStyle name="Обычный 5 13 26 7 2" xfId="36014"/>
    <cellStyle name="Обычный 5 13 26 8" xfId="36015"/>
    <cellStyle name="Обычный 5 13 27" xfId="36016"/>
    <cellStyle name="Обычный 5 13 27 2" xfId="36017"/>
    <cellStyle name="Обычный 5 13 27 2 2" xfId="36018"/>
    <cellStyle name="Обычный 5 13 27 2 2 2" xfId="36019"/>
    <cellStyle name="Обычный 5 13 27 2 2 2 2" xfId="36020"/>
    <cellStyle name="Обычный 5 13 27 2 2 3" xfId="36021"/>
    <cellStyle name="Обычный 5 13 27 2 3" xfId="36022"/>
    <cellStyle name="Обычный 5 13 27 2 3 2" xfId="36023"/>
    <cellStyle name="Обычный 5 13 27 2 4" xfId="36024"/>
    <cellStyle name="Обычный 5 13 27 3" xfId="36025"/>
    <cellStyle name="Обычный 5 13 27 3 2" xfId="36026"/>
    <cellStyle name="Обычный 5 13 27 3 2 2" xfId="36027"/>
    <cellStyle name="Обычный 5 13 27 3 2 2 2" xfId="36028"/>
    <cellStyle name="Обычный 5 13 27 3 2 3" xfId="36029"/>
    <cellStyle name="Обычный 5 13 27 3 3" xfId="36030"/>
    <cellStyle name="Обычный 5 13 27 3 3 2" xfId="36031"/>
    <cellStyle name="Обычный 5 13 27 3 4" xfId="36032"/>
    <cellStyle name="Обычный 5 13 27 4" xfId="36033"/>
    <cellStyle name="Обычный 5 13 27 4 2" xfId="36034"/>
    <cellStyle name="Обычный 5 13 27 4 2 2" xfId="36035"/>
    <cellStyle name="Обычный 5 13 27 4 2 2 2" xfId="36036"/>
    <cellStyle name="Обычный 5 13 27 4 2 3" xfId="36037"/>
    <cellStyle name="Обычный 5 13 27 4 3" xfId="36038"/>
    <cellStyle name="Обычный 5 13 27 4 3 2" xfId="36039"/>
    <cellStyle name="Обычный 5 13 27 4 4" xfId="36040"/>
    <cellStyle name="Обычный 5 13 27 5" xfId="36041"/>
    <cellStyle name="Обычный 5 13 27 5 2" xfId="36042"/>
    <cellStyle name="Обычный 5 13 27 5 2 2" xfId="36043"/>
    <cellStyle name="Обычный 5 13 27 5 3" xfId="36044"/>
    <cellStyle name="Обычный 5 13 27 6" xfId="36045"/>
    <cellStyle name="Обычный 5 13 27 6 2" xfId="36046"/>
    <cellStyle name="Обычный 5 13 27 7" xfId="36047"/>
    <cellStyle name="Обычный 5 13 27 7 2" xfId="36048"/>
    <cellStyle name="Обычный 5 13 27 8" xfId="36049"/>
    <cellStyle name="Обычный 5 13 28" xfId="36050"/>
    <cellStyle name="Обычный 5 13 28 2" xfId="36051"/>
    <cellStyle name="Обычный 5 13 28 2 2" xfId="36052"/>
    <cellStyle name="Обычный 5 13 28 2 2 2" xfId="36053"/>
    <cellStyle name="Обычный 5 13 28 2 2 2 2" xfId="36054"/>
    <cellStyle name="Обычный 5 13 28 2 2 3" xfId="36055"/>
    <cellStyle name="Обычный 5 13 28 2 3" xfId="36056"/>
    <cellStyle name="Обычный 5 13 28 2 3 2" xfId="36057"/>
    <cellStyle name="Обычный 5 13 28 2 4" xfId="36058"/>
    <cellStyle name="Обычный 5 13 28 3" xfId="36059"/>
    <cellStyle name="Обычный 5 13 28 3 2" xfId="36060"/>
    <cellStyle name="Обычный 5 13 28 3 2 2" xfId="36061"/>
    <cellStyle name="Обычный 5 13 28 3 2 2 2" xfId="36062"/>
    <cellStyle name="Обычный 5 13 28 3 2 3" xfId="36063"/>
    <cellStyle name="Обычный 5 13 28 3 3" xfId="36064"/>
    <cellStyle name="Обычный 5 13 28 3 3 2" xfId="36065"/>
    <cellStyle name="Обычный 5 13 28 3 4" xfId="36066"/>
    <cellStyle name="Обычный 5 13 28 4" xfId="36067"/>
    <cellStyle name="Обычный 5 13 28 4 2" xfId="36068"/>
    <cellStyle name="Обычный 5 13 28 4 2 2" xfId="36069"/>
    <cellStyle name="Обычный 5 13 28 4 2 2 2" xfId="36070"/>
    <cellStyle name="Обычный 5 13 28 4 2 3" xfId="36071"/>
    <cellStyle name="Обычный 5 13 28 4 3" xfId="36072"/>
    <cellStyle name="Обычный 5 13 28 4 3 2" xfId="36073"/>
    <cellStyle name="Обычный 5 13 28 4 4" xfId="36074"/>
    <cellStyle name="Обычный 5 13 28 5" xfId="36075"/>
    <cellStyle name="Обычный 5 13 28 5 2" xfId="36076"/>
    <cellStyle name="Обычный 5 13 28 5 2 2" xfId="36077"/>
    <cellStyle name="Обычный 5 13 28 5 3" xfId="36078"/>
    <cellStyle name="Обычный 5 13 28 6" xfId="36079"/>
    <cellStyle name="Обычный 5 13 28 6 2" xfId="36080"/>
    <cellStyle name="Обычный 5 13 28 7" xfId="36081"/>
    <cellStyle name="Обычный 5 13 28 7 2" xfId="36082"/>
    <cellStyle name="Обычный 5 13 28 8" xfId="36083"/>
    <cellStyle name="Обычный 5 13 29" xfId="36084"/>
    <cellStyle name="Обычный 5 13 29 2" xfId="36085"/>
    <cellStyle name="Обычный 5 13 29 2 2" xfId="36086"/>
    <cellStyle name="Обычный 5 13 29 2 2 2" xfId="36087"/>
    <cellStyle name="Обычный 5 13 29 2 2 2 2" xfId="36088"/>
    <cellStyle name="Обычный 5 13 29 2 2 3" xfId="36089"/>
    <cellStyle name="Обычный 5 13 29 2 3" xfId="36090"/>
    <cellStyle name="Обычный 5 13 29 2 3 2" xfId="36091"/>
    <cellStyle name="Обычный 5 13 29 2 4" xfId="36092"/>
    <cellStyle name="Обычный 5 13 29 3" xfId="36093"/>
    <cellStyle name="Обычный 5 13 29 3 2" xfId="36094"/>
    <cellStyle name="Обычный 5 13 29 3 2 2" xfId="36095"/>
    <cellStyle name="Обычный 5 13 29 3 2 2 2" xfId="36096"/>
    <cellStyle name="Обычный 5 13 29 3 2 3" xfId="36097"/>
    <cellStyle name="Обычный 5 13 29 3 3" xfId="36098"/>
    <cellStyle name="Обычный 5 13 29 3 3 2" xfId="36099"/>
    <cellStyle name="Обычный 5 13 29 3 4" xfId="36100"/>
    <cellStyle name="Обычный 5 13 29 4" xfId="36101"/>
    <cellStyle name="Обычный 5 13 29 4 2" xfId="36102"/>
    <cellStyle name="Обычный 5 13 29 4 2 2" xfId="36103"/>
    <cellStyle name="Обычный 5 13 29 4 2 2 2" xfId="36104"/>
    <cellStyle name="Обычный 5 13 29 4 2 3" xfId="36105"/>
    <cellStyle name="Обычный 5 13 29 4 3" xfId="36106"/>
    <cellStyle name="Обычный 5 13 29 4 3 2" xfId="36107"/>
    <cellStyle name="Обычный 5 13 29 4 4" xfId="36108"/>
    <cellStyle name="Обычный 5 13 29 5" xfId="36109"/>
    <cellStyle name="Обычный 5 13 29 5 2" xfId="36110"/>
    <cellStyle name="Обычный 5 13 29 5 2 2" xfId="36111"/>
    <cellStyle name="Обычный 5 13 29 5 3" xfId="36112"/>
    <cellStyle name="Обычный 5 13 29 6" xfId="36113"/>
    <cellStyle name="Обычный 5 13 29 6 2" xfId="36114"/>
    <cellStyle name="Обычный 5 13 29 7" xfId="36115"/>
    <cellStyle name="Обычный 5 13 29 7 2" xfId="36116"/>
    <cellStyle name="Обычный 5 13 29 8" xfId="36117"/>
    <cellStyle name="Обычный 5 13 3" xfId="36118"/>
    <cellStyle name="Обычный 5 13 3 2" xfId="36119"/>
    <cellStyle name="Обычный 5 13 3 2 2" xfId="36120"/>
    <cellStyle name="Обычный 5 13 3 2 2 2" xfId="36121"/>
    <cellStyle name="Обычный 5 13 3 2 2 2 2" xfId="36122"/>
    <cellStyle name="Обычный 5 13 3 2 2 3" xfId="36123"/>
    <cellStyle name="Обычный 5 13 3 2 3" xfId="36124"/>
    <cellStyle name="Обычный 5 13 3 2 3 2" xfId="36125"/>
    <cellStyle name="Обычный 5 13 3 2 4" xfId="36126"/>
    <cellStyle name="Обычный 5 13 3 3" xfId="36127"/>
    <cellStyle name="Обычный 5 13 3 3 2" xfId="36128"/>
    <cellStyle name="Обычный 5 13 3 3 2 2" xfId="36129"/>
    <cellStyle name="Обычный 5 13 3 3 2 2 2" xfId="36130"/>
    <cellStyle name="Обычный 5 13 3 3 2 3" xfId="36131"/>
    <cellStyle name="Обычный 5 13 3 3 3" xfId="36132"/>
    <cellStyle name="Обычный 5 13 3 3 3 2" xfId="36133"/>
    <cellStyle name="Обычный 5 13 3 3 4" xfId="36134"/>
    <cellStyle name="Обычный 5 13 3 4" xfId="36135"/>
    <cellStyle name="Обычный 5 13 3 4 2" xfId="36136"/>
    <cellStyle name="Обычный 5 13 3 4 2 2" xfId="36137"/>
    <cellStyle name="Обычный 5 13 3 4 2 2 2" xfId="36138"/>
    <cellStyle name="Обычный 5 13 3 4 2 3" xfId="36139"/>
    <cellStyle name="Обычный 5 13 3 4 3" xfId="36140"/>
    <cellStyle name="Обычный 5 13 3 4 3 2" xfId="36141"/>
    <cellStyle name="Обычный 5 13 3 4 4" xfId="36142"/>
    <cellStyle name="Обычный 5 13 3 5" xfId="36143"/>
    <cellStyle name="Обычный 5 13 3 5 2" xfId="36144"/>
    <cellStyle name="Обычный 5 13 3 5 2 2" xfId="36145"/>
    <cellStyle name="Обычный 5 13 3 5 3" xfId="36146"/>
    <cellStyle name="Обычный 5 13 3 6" xfId="36147"/>
    <cellStyle name="Обычный 5 13 3 6 2" xfId="36148"/>
    <cellStyle name="Обычный 5 13 3 7" xfId="36149"/>
    <cellStyle name="Обычный 5 13 3 7 2" xfId="36150"/>
    <cellStyle name="Обычный 5 13 3 8" xfId="36151"/>
    <cellStyle name="Обычный 5 13 30" xfId="36152"/>
    <cellStyle name="Обычный 5 13 30 2" xfId="36153"/>
    <cellStyle name="Обычный 5 13 30 2 2" xfId="36154"/>
    <cellStyle name="Обычный 5 13 30 2 2 2" xfId="36155"/>
    <cellStyle name="Обычный 5 13 30 2 3" xfId="36156"/>
    <cellStyle name="Обычный 5 13 30 3" xfId="36157"/>
    <cellStyle name="Обычный 5 13 30 3 2" xfId="36158"/>
    <cellStyle name="Обычный 5 13 30 4" xfId="36159"/>
    <cellStyle name="Обычный 5 13 31" xfId="36160"/>
    <cellStyle name="Обычный 5 13 31 2" xfId="36161"/>
    <cellStyle name="Обычный 5 13 31 2 2" xfId="36162"/>
    <cellStyle name="Обычный 5 13 31 2 2 2" xfId="36163"/>
    <cellStyle name="Обычный 5 13 31 2 3" xfId="36164"/>
    <cellStyle name="Обычный 5 13 31 3" xfId="36165"/>
    <cellStyle name="Обычный 5 13 31 3 2" xfId="36166"/>
    <cellStyle name="Обычный 5 13 31 4" xfId="36167"/>
    <cellStyle name="Обычный 5 13 32" xfId="36168"/>
    <cellStyle name="Обычный 5 13 32 2" xfId="36169"/>
    <cellStyle name="Обычный 5 13 32 2 2" xfId="36170"/>
    <cellStyle name="Обычный 5 13 32 2 2 2" xfId="36171"/>
    <cellStyle name="Обычный 5 13 32 2 3" xfId="36172"/>
    <cellStyle name="Обычный 5 13 32 3" xfId="36173"/>
    <cellStyle name="Обычный 5 13 32 3 2" xfId="36174"/>
    <cellStyle name="Обычный 5 13 32 4" xfId="36175"/>
    <cellStyle name="Обычный 5 13 33" xfId="36176"/>
    <cellStyle name="Обычный 5 13 33 2" xfId="36177"/>
    <cellStyle name="Обычный 5 13 33 2 2" xfId="36178"/>
    <cellStyle name="Обычный 5 13 33 3" xfId="36179"/>
    <cellStyle name="Обычный 5 13 34" xfId="36180"/>
    <cellStyle name="Обычный 5 13 34 2" xfId="36181"/>
    <cellStyle name="Обычный 5 13 35" xfId="36182"/>
    <cellStyle name="Обычный 5 13 35 2" xfId="36183"/>
    <cellStyle name="Обычный 5 13 36" xfId="36184"/>
    <cellStyle name="Обычный 5 13 4" xfId="36185"/>
    <cellStyle name="Обычный 5 13 4 2" xfId="36186"/>
    <cellStyle name="Обычный 5 13 4 2 2" xfId="36187"/>
    <cellStyle name="Обычный 5 13 4 2 2 2" xfId="36188"/>
    <cellStyle name="Обычный 5 13 4 2 2 2 2" xfId="36189"/>
    <cellStyle name="Обычный 5 13 4 2 2 3" xfId="36190"/>
    <cellStyle name="Обычный 5 13 4 2 3" xfId="36191"/>
    <cellStyle name="Обычный 5 13 4 2 3 2" xfId="36192"/>
    <cellStyle name="Обычный 5 13 4 2 4" xfId="36193"/>
    <cellStyle name="Обычный 5 13 4 3" xfId="36194"/>
    <cellStyle name="Обычный 5 13 4 3 2" xfId="36195"/>
    <cellStyle name="Обычный 5 13 4 3 2 2" xfId="36196"/>
    <cellStyle name="Обычный 5 13 4 3 2 2 2" xfId="36197"/>
    <cellStyle name="Обычный 5 13 4 3 2 3" xfId="36198"/>
    <cellStyle name="Обычный 5 13 4 3 3" xfId="36199"/>
    <cellStyle name="Обычный 5 13 4 3 3 2" xfId="36200"/>
    <cellStyle name="Обычный 5 13 4 3 4" xfId="36201"/>
    <cellStyle name="Обычный 5 13 4 4" xfId="36202"/>
    <cellStyle name="Обычный 5 13 4 4 2" xfId="36203"/>
    <cellStyle name="Обычный 5 13 4 4 2 2" xfId="36204"/>
    <cellStyle name="Обычный 5 13 4 4 2 2 2" xfId="36205"/>
    <cellStyle name="Обычный 5 13 4 4 2 3" xfId="36206"/>
    <cellStyle name="Обычный 5 13 4 4 3" xfId="36207"/>
    <cellStyle name="Обычный 5 13 4 4 3 2" xfId="36208"/>
    <cellStyle name="Обычный 5 13 4 4 4" xfId="36209"/>
    <cellStyle name="Обычный 5 13 4 5" xfId="36210"/>
    <cellStyle name="Обычный 5 13 4 5 2" xfId="36211"/>
    <cellStyle name="Обычный 5 13 4 5 2 2" xfId="36212"/>
    <cellStyle name="Обычный 5 13 4 5 3" xfId="36213"/>
    <cellStyle name="Обычный 5 13 4 6" xfId="36214"/>
    <cellStyle name="Обычный 5 13 4 6 2" xfId="36215"/>
    <cellStyle name="Обычный 5 13 4 7" xfId="36216"/>
    <cellStyle name="Обычный 5 13 4 7 2" xfId="36217"/>
    <cellStyle name="Обычный 5 13 4 8" xfId="36218"/>
    <cellStyle name="Обычный 5 13 5" xfId="36219"/>
    <cellStyle name="Обычный 5 13 5 2" xfId="36220"/>
    <cellStyle name="Обычный 5 13 5 2 2" xfId="36221"/>
    <cellStyle name="Обычный 5 13 5 2 2 2" xfId="36222"/>
    <cellStyle name="Обычный 5 13 5 2 2 2 2" xfId="36223"/>
    <cellStyle name="Обычный 5 13 5 2 2 3" xfId="36224"/>
    <cellStyle name="Обычный 5 13 5 2 3" xfId="36225"/>
    <cellStyle name="Обычный 5 13 5 2 3 2" xfId="36226"/>
    <cellStyle name="Обычный 5 13 5 2 4" xfId="36227"/>
    <cellStyle name="Обычный 5 13 5 3" xfId="36228"/>
    <cellStyle name="Обычный 5 13 5 3 2" xfId="36229"/>
    <cellStyle name="Обычный 5 13 5 3 2 2" xfId="36230"/>
    <cellStyle name="Обычный 5 13 5 3 2 2 2" xfId="36231"/>
    <cellStyle name="Обычный 5 13 5 3 2 3" xfId="36232"/>
    <cellStyle name="Обычный 5 13 5 3 3" xfId="36233"/>
    <cellStyle name="Обычный 5 13 5 3 3 2" xfId="36234"/>
    <cellStyle name="Обычный 5 13 5 3 4" xfId="36235"/>
    <cellStyle name="Обычный 5 13 5 4" xfId="36236"/>
    <cellStyle name="Обычный 5 13 5 4 2" xfId="36237"/>
    <cellStyle name="Обычный 5 13 5 4 2 2" xfId="36238"/>
    <cellStyle name="Обычный 5 13 5 4 2 2 2" xfId="36239"/>
    <cellStyle name="Обычный 5 13 5 4 2 3" xfId="36240"/>
    <cellStyle name="Обычный 5 13 5 4 3" xfId="36241"/>
    <cellStyle name="Обычный 5 13 5 4 3 2" xfId="36242"/>
    <cellStyle name="Обычный 5 13 5 4 4" xfId="36243"/>
    <cellStyle name="Обычный 5 13 5 5" xfId="36244"/>
    <cellStyle name="Обычный 5 13 5 5 2" xfId="36245"/>
    <cellStyle name="Обычный 5 13 5 5 2 2" xfId="36246"/>
    <cellStyle name="Обычный 5 13 5 5 3" xfId="36247"/>
    <cellStyle name="Обычный 5 13 5 6" xfId="36248"/>
    <cellStyle name="Обычный 5 13 5 6 2" xfId="36249"/>
    <cellStyle name="Обычный 5 13 5 7" xfId="36250"/>
    <cellStyle name="Обычный 5 13 5 7 2" xfId="36251"/>
    <cellStyle name="Обычный 5 13 5 8" xfId="36252"/>
    <cellStyle name="Обычный 5 13 6" xfId="36253"/>
    <cellStyle name="Обычный 5 13 6 2" xfId="36254"/>
    <cellStyle name="Обычный 5 13 6 2 2" xfId="36255"/>
    <cellStyle name="Обычный 5 13 6 2 2 2" xfId="36256"/>
    <cellStyle name="Обычный 5 13 6 2 2 2 2" xfId="36257"/>
    <cellStyle name="Обычный 5 13 6 2 2 3" xfId="36258"/>
    <cellStyle name="Обычный 5 13 6 2 3" xfId="36259"/>
    <cellStyle name="Обычный 5 13 6 2 3 2" xfId="36260"/>
    <cellStyle name="Обычный 5 13 6 2 4" xfId="36261"/>
    <cellStyle name="Обычный 5 13 6 3" xfId="36262"/>
    <cellStyle name="Обычный 5 13 6 3 2" xfId="36263"/>
    <cellStyle name="Обычный 5 13 6 3 2 2" xfId="36264"/>
    <cellStyle name="Обычный 5 13 6 3 2 2 2" xfId="36265"/>
    <cellStyle name="Обычный 5 13 6 3 2 3" xfId="36266"/>
    <cellStyle name="Обычный 5 13 6 3 3" xfId="36267"/>
    <cellStyle name="Обычный 5 13 6 3 3 2" xfId="36268"/>
    <cellStyle name="Обычный 5 13 6 3 4" xfId="36269"/>
    <cellStyle name="Обычный 5 13 6 4" xfId="36270"/>
    <cellStyle name="Обычный 5 13 6 4 2" xfId="36271"/>
    <cellStyle name="Обычный 5 13 6 4 2 2" xfId="36272"/>
    <cellStyle name="Обычный 5 13 6 4 2 2 2" xfId="36273"/>
    <cellStyle name="Обычный 5 13 6 4 2 3" xfId="36274"/>
    <cellStyle name="Обычный 5 13 6 4 3" xfId="36275"/>
    <cellStyle name="Обычный 5 13 6 4 3 2" xfId="36276"/>
    <cellStyle name="Обычный 5 13 6 4 4" xfId="36277"/>
    <cellStyle name="Обычный 5 13 6 5" xfId="36278"/>
    <cellStyle name="Обычный 5 13 6 5 2" xfId="36279"/>
    <cellStyle name="Обычный 5 13 6 5 2 2" xfId="36280"/>
    <cellStyle name="Обычный 5 13 6 5 3" xfId="36281"/>
    <cellStyle name="Обычный 5 13 6 6" xfId="36282"/>
    <cellStyle name="Обычный 5 13 6 6 2" xfId="36283"/>
    <cellStyle name="Обычный 5 13 6 7" xfId="36284"/>
    <cellStyle name="Обычный 5 13 6 7 2" xfId="36285"/>
    <cellStyle name="Обычный 5 13 6 8" xfId="36286"/>
    <cellStyle name="Обычный 5 13 7" xfId="36287"/>
    <cellStyle name="Обычный 5 13 7 2" xfId="36288"/>
    <cellStyle name="Обычный 5 13 7 2 2" xfId="36289"/>
    <cellStyle name="Обычный 5 13 7 2 2 2" xfId="36290"/>
    <cellStyle name="Обычный 5 13 7 2 2 2 2" xfId="36291"/>
    <cellStyle name="Обычный 5 13 7 2 2 3" xfId="36292"/>
    <cellStyle name="Обычный 5 13 7 2 3" xfId="36293"/>
    <cellStyle name="Обычный 5 13 7 2 3 2" xfId="36294"/>
    <cellStyle name="Обычный 5 13 7 2 4" xfId="36295"/>
    <cellStyle name="Обычный 5 13 7 3" xfId="36296"/>
    <cellStyle name="Обычный 5 13 7 3 2" xfId="36297"/>
    <cellStyle name="Обычный 5 13 7 3 2 2" xfId="36298"/>
    <cellStyle name="Обычный 5 13 7 3 2 2 2" xfId="36299"/>
    <cellStyle name="Обычный 5 13 7 3 2 3" xfId="36300"/>
    <cellStyle name="Обычный 5 13 7 3 3" xfId="36301"/>
    <cellStyle name="Обычный 5 13 7 3 3 2" xfId="36302"/>
    <cellStyle name="Обычный 5 13 7 3 4" xfId="36303"/>
    <cellStyle name="Обычный 5 13 7 4" xfId="36304"/>
    <cellStyle name="Обычный 5 13 7 4 2" xfId="36305"/>
    <cellStyle name="Обычный 5 13 7 4 2 2" xfId="36306"/>
    <cellStyle name="Обычный 5 13 7 4 2 2 2" xfId="36307"/>
    <cellStyle name="Обычный 5 13 7 4 2 3" xfId="36308"/>
    <cellStyle name="Обычный 5 13 7 4 3" xfId="36309"/>
    <cellStyle name="Обычный 5 13 7 4 3 2" xfId="36310"/>
    <cellStyle name="Обычный 5 13 7 4 4" xfId="36311"/>
    <cellStyle name="Обычный 5 13 7 5" xfId="36312"/>
    <cellStyle name="Обычный 5 13 7 5 2" xfId="36313"/>
    <cellStyle name="Обычный 5 13 7 5 2 2" xfId="36314"/>
    <cellStyle name="Обычный 5 13 7 5 3" xfId="36315"/>
    <cellStyle name="Обычный 5 13 7 6" xfId="36316"/>
    <cellStyle name="Обычный 5 13 7 6 2" xfId="36317"/>
    <cellStyle name="Обычный 5 13 7 7" xfId="36318"/>
    <cellStyle name="Обычный 5 13 7 7 2" xfId="36319"/>
    <cellStyle name="Обычный 5 13 7 8" xfId="36320"/>
    <cellStyle name="Обычный 5 13 8" xfId="36321"/>
    <cellStyle name="Обычный 5 13 8 2" xfId="36322"/>
    <cellStyle name="Обычный 5 13 8 2 2" xfId="36323"/>
    <cellStyle name="Обычный 5 13 8 2 2 2" xfId="36324"/>
    <cellStyle name="Обычный 5 13 8 2 2 2 2" xfId="36325"/>
    <cellStyle name="Обычный 5 13 8 2 2 3" xfId="36326"/>
    <cellStyle name="Обычный 5 13 8 2 3" xfId="36327"/>
    <cellStyle name="Обычный 5 13 8 2 3 2" xfId="36328"/>
    <cellStyle name="Обычный 5 13 8 2 4" xfId="36329"/>
    <cellStyle name="Обычный 5 13 8 3" xfId="36330"/>
    <cellStyle name="Обычный 5 13 8 3 2" xfId="36331"/>
    <cellStyle name="Обычный 5 13 8 3 2 2" xfId="36332"/>
    <cellStyle name="Обычный 5 13 8 3 2 2 2" xfId="36333"/>
    <cellStyle name="Обычный 5 13 8 3 2 3" xfId="36334"/>
    <cellStyle name="Обычный 5 13 8 3 3" xfId="36335"/>
    <cellStyle name="Обычный 5 13 8 3 3 2" xfId="36336"/>
    <cellStyle name="Обычный 5 13 8 3 4" xfId="36337"/>
    <cellStyle name="Обычный 5 13 8 4" xfId="36338"/>
    <cellStyle name="Обычный 5 13 8 4 2" xfId="36339"/>
    <cellStyle name="Обычный 5 13 8 4 2 2" xfId="36340"/>
    <cellStyle name="Обычный 5 13 8 4 2 2 2" xfId="36341"/>
    <cellStyle name="Обычный 5 13 8 4 2 3" xfId="36342"/>
    <cellStyle name="Обычный 5 13 8 4 3" xfId="36343"/>
    <cellStyle name="Обычный 5 13 8 4 3 2" xfId="36344"/>
    <cellStyle name="Обычный 5 13 8 4 4" xfId="36345"/>
    <cellStyle name="Обычный 5 13 8 5" xfId="36346"/>
    <cellStyle name="Обычный 5 13 8 5 2" xfId="36347"/>
    <cellStyle name="Обычный 5 13 8 5 2 2" xfId="36348"/>
    <cellStyle name="Обычный 5 13 8 5 3" xfId="36349"/>
    <cellStyle name="Обычный 5 13 8 6" xfId="36350"/>
    <cellStyle name="Обычный 5 13 8 6 2" xfId="36351"/>
    <cellStyle name="Обычный 5 13 8 7" xfId="36352"/>
    <cellStyle name="Обычный 5 13 8 7 2" xfId="36353"/>
    <cellStyle name="Обычный 5 13 8 8" xfId="36354"/>
    <cellStyle name="Обычный 5 13 9" xfId="36355"/>
    <cellStyle name="Обычный 5 13 9 2" xfId="36356"/>
    <cellStyle name="Обычный 5 13 9 2 2" xfId="36357"/>
    <cellStyle name="Обычный 5 13 9 2 2 2" xfId="36358"/>
    <cellStyle name="Обычный 5 13 9 2 2 2 2" xfId="36359"/>
    <cellStyle name="Обычный 5 13 9 2 2 3" xfId="36360"/>
    <cellStyle name="Обычный 5 13 9 2 3" xfId="36361"/>
    <cellStyle name="Обычный 5 13 9 2 3 2" xfId="36362"/>
    <cellStyle name="Обычный 5 13 9 2 4" xfId="36363"/>
    <cellStyle name="Обычный 5 13 9 3" xfId="36364"/>
    <cellStyle name="Обычный 5 13 9 3 2" xfId="36365"/>
    <cellStyle name="Обычный 5 13 9 3 2 2" xfId="36366"/>
    <cellStyle name="Обычный 5 13 9 3 2 2 2" xfId="36367"/>
    <cellStyle name="Обычный 5 13 9 3 2 3" xfId="36368"/>
    <cellStyle name="Обычный 5 13 9 3 3" xfId="36369"/>
    <cellStyle name="Обычный 5 13 9 3 3 2" xfId="36370"/>
    <cellStyle name="Обычный 5 13 9 3 4" xfId="36371"/>
    <cellStyle name="Обычный 5 13 9 4" xfId="36372"/>
    <cellStyle name="Обычный 5 13 9 4 2" xfId="36373"/>
    <cellStyle name="Обычный 5 13 9 4 2 2" xfId="36374"/>
    <cellStyle name="Обычный 5 13 9 4 2 2 2" xfId="36375"/>
    <cellStyle name="Обычный 5 13 9 4 2 3" xfId="36376"/>
    <cellStyle name="Обычный 5 13 9 4 3" xfId="36377"/>
    <cellStyle name="Обычный 5 13 9 4 3 2" xfId="36378"/>
    <cellStyle name="Обычный 5 13 9 4 4" xfId="36379"/>
    <cellStyle name="Обычный 5 13 9 5" xfId="36380"/>
    <cellStyle name="Обычный 5 13 9 5 2" xfId="36381"/>
    <cellStyle name="Обычный 5 13 9 5 2 2" xfId="36382"/>
    <cellStyle name="Обычный 5 13 9 5 3" xfId="36383"/>
    <cellStyle name="Обычный 5 13 9 6" xfId="36384"/>
    <cellStyle name="Обычный 5 13 9 6 2" xfId="36385"/>
    <cellStyle name="Обычный 5 13 9 7" xfId="36386"/>
    <cellStyle name="Обычный 5 13 9 7 2" xfId="36387"/>
    <cellStyle name="Обычный 5 13 9 8" xfId="36388"/>
    <cellStyle name="Обычный 5 130" xfId="36389"/>
    <cellStyle name="Обычный 5 131" xfId="36390"/>
    <cellStyle name="Обычный 5 132" xfId="36391"/>
    <cellStyle name="Обычный 5 14" xfId="36392"/>
    <cellStyle name="Обычный 5 14 10" xfId="36393"/>
    <cellStyle name="Обычный 5 14 10 2" xfId="36394"/>
    <cellStyle name="Обычный 5 14 10 2 2" xfId="36395"/>
    <cellStyle name="Обычный 5 14 10 2 2 2" xfId="36396"/>
    <cellStyle name="Обычный 5 14 10 2 2 2 2" xfId="36397"/>
    <cellStyle name="Обычный 5 14 10 2 2 3" xfId="36398"/>
    <cellStyle name="Обычный 5 14 10 2 3" xfId="36399"/>
    <cellStyle name="Обычный 5 14 10 2 3 2" xfId="36400"/>
    <cellStyle name="Обычный 5 14 10 2 4" xfId="36401"/>
    <cellStyle name="Обычный 5 14 10 3" xfId="36402"/>
    <cellStyle name="Обычный 5 14 10 3 2" xfId="36403"/>
    <cellStyle name="Обычный 5 14 10 3 2 2" xfId="36404"/>
    <cellStyle name="Обычный 5 14 10 3 2 2 2" xfId="36405"/>
    <cellStyle name="Обычный 5 14 10 3 2 3" xfId="36406"/>
    <cellStyle name="Обычный 5 14 10 3 3" xfId="36407"/>
    <cellStyle name="Обычный 5 14 10 3 3 2" xfId="36408"/>
    <cellStyle name="Обычный 5 14 10 3 4" xfId="36409"/>
    <cellStyle name="Обычный 5 14 10 4" xfId="36410"/>
    <cellStyle name="Обычный 5 14 10 4 2" xfId="36411"/>
    <cellStyle name="Обычный 5 14 10 4 2 2" xfId="36412"/>
    <cellStyle name="Обычный 5 14 10 4 2 2 2" xfId="36413"/>
    <cellStyle name="Обычный 5 14 10 4 2 3" xfId="36414"/>
    <cellStyle name="Обычный 5 14 10 4 3" xfId="36415"/>
    <cellStyle name="Обычный 5 14 10 4 3 2" xfId="36416"/>
    <cellStyle name="Обычный 5 14 10 4 4" xfId="36417"/>
    <cellStyle name="Обычный 5 14 10 5" xfId="36418"/>
    <cellStyle name="Обычный 5 14 10 5 2" xfId="36419"/>
    <cellStyle name="Обычный 5 14 10 5 2 2" xfId="36420"/>
    <cellStyle name="Обычный 5 14 10 5 3" xfId="36421"/>
    <cellStyle name="Обычный 5 14 10 6" xfId="36422"/>
    <cellStyle name="Обычный 5 14 10 6 2" xfId="36423"/>
    <cellStyle name="Обычный 5 14 10 7" xfId="36424"/>
    <cellStyle name="Обычный 5 14 10 7 2" xfId="36425"/>
    <cellStyle name="Обычный 5 14 10 8" xfId="36426"/>
    <cellStyle name="Обычный 5 14 11" xfId="36427"/>
    <cellStyle name="Обычный 5 14 11 2" xfId="36428"/>
    <cellStyle name="Обычный 5 14 11 2 2" xfId="36429"/>
    <cellStyle name="Обычный 5 14 11 2 2 2" xfId="36430"/>
    <cellStyle name="Обычный 5 14 11 2 2 2 2" xfId="36431"/>
    <cellStyle name="Обычный 5 14 11 2 2 3" xfId="36432"/>
    <cellStyle name="Обычный 5 14 11 2 3" xfId="36433"/>
    <cellStyle name="Обычный 5 14 11 2 3 2" xfId="36434"/>
    <cellStyle name="Обычный 5 14 11 2 4" xfId="36435"/>
    <cellStyle name="Обычный 5 14 11 3" xfId="36436"/>
    <cellStyle name="Обычный 5 14 11 3 2" xfId="36437"/>
    <cellStyle name="Обычный 5 14 11 3 2 2" xfId="36438"/>
    <cellStyle name="Обычный 5 14 11 3 2 2 2" xfId="36439"/>
    <cellStyle name="Обычный 5 14 11 3 2 3" xfId="36440"/>
    <cellStyle name="Обычный 5 14 11 3 3" xfId="36441"/>
    <cellStyle name="Обычный 5 14 11 3 3 2" xfId="36442"/>
    <cellStyle name="Обычный 5 14 11 3 4" xfId="36443"/>
    <cellStyle name="Обычный 5 14 11 4" xfId="36444"/>
    <cellStyle name="Обычный 5 14 11 4 2" xfId="36445"/>
    <cellStyle name="Обычный 5 14 11 4 2 2" xfId="36446"/>
    <cellStyle name="Обычный 5 14 11 4 2 2 2" xfId="36447"/>
    <cellStyle name="Обычный 5 14 11 4 2 3" xfId="36448"/>
    <cellStyle name="Обычный 5 14 11 4 3" xfId="36449"/>
    <cellStyle name="Обычный 5 14 11 4 3 2" xfId="36450"/>
    <cellStyle name="Обычный 5 14 11 4 4" xfId="36451"/>
    <cellStyle name="Обычный 5 14 11 5" xfId="36452"/>
    <cellStyle name="Обычный 5 14 11 5 2" xfId="36453"/>
    <cellStyle name="Обычный 5 14 11 5 2 2" xfId="36454"/>
    <cellStyle name="Обычный 5 14 11 5 3" xfId="36455"/>
    <cellStyle name="Обычный 5 14 11 6" xfId="36456"/>
    <cellStyle name="Обычный 5 14 11 6 2" xfId="36457"/>
    <cellStyle name="Обычный 5 14 11 7" xfId="36458"/>
    <cellStyle name="Обычный 5 14 11 7 2" xfId="36459"/>
    <cellStyle name="Обычный 5 14 11 8" xfId="36460"/>
    <cellStyle name="Обычный 5 14 12" xfId="36461"/>
    <cellStyle name="Обычный 5 14 12 2" xfId="36462"/>
    <cellStyle name="Обычный 5 14 12 2 2" xfId="36463"/>
    <cellStyle name="Обычный 5 14 12 2 2 2" xfId="36464"/>
    <cellStyle name="Обычный 5 14 12 2 2 2 2" xfId="36465"/>
    <cellStyle name="Обычный 5 14 12 2 2 3" xfId="36466"/>
    <cellStyle name="Обычный 5 14 12 2 3" xfId="36467"/>
    <cellStyle name="Обычный 5 14 12 2 3 2" xfId="36468"/>
    <cellStyle name="Обычный 5 14 12 2 4" xfId="36469"/>
    <cellStyle name="Обычный 5 14 12 3" xfId="36470"/>
    <cellStyle name="Обычный 5 14 12 3 2" xfId="36471"/>
    <cellStyle name="Обычный 5 14 12 3 2 2" xfId="36472"/>
    <cellStyle name="Обычный 5 14 12 3 2 2 2" xfId="36473"/>
    <cellStyle name="Обычный 5 14 12 3 2 3" xfId="36474"/>
    <cellStyle name="Обычный 5 14 12 3 3" xfId="36475"/>
    <cellStyle name="Обычный 5 14 12 3 3 2" xfId="36476"/>
    <cellStyle name="Обычный 5 14 12 3 4" xfId="36477"/>
    <cellStyle name="Обычный 5 14 12 4" xfId="36478"/>
    <cellStyle name="Обычный 5 14 12 4 2" xfId="36479"/>
    <cellStyle name="Обычный 5 14 12 4 2 2" xfId="36480"/>
    <cellStyle name="Обычный 5 14 12 4 2 2 2" xfId="36481"/>
    <cellStyle name="Обычный 5 14 12 4 2 3" xfId="36482"/>
    <cellStyle name="Обычный 5 14 12 4 3" xfId="36483"/>
    <cellStyle name="Обычный 5 14 12 4 3 2" xfId="36484"/>
    <cellStyle name="Обычный 5 14 12 4 4" xfId="36485"/>
    <cellStyle name="Обычный 5 14 12 5" xfId="36486"/>
    <cellStyle name="Обычный 5 14 12 5 2" xfId="36487"/>
    <cellStyle name="Обычный 5 14 12 5 2 2" xfId="36488"/>
    <cellStyle name="Обычный 5 14 12 5 3" xfId="36489"/>
    <cellStyle name="Обычный 5 14 12 6" xfId="36490"/>
    <cellStyle name="Обычный 5 14 12 6 2" xfId="36491"/>
    <cellStyle name="Обычный 5 14 12 7" xfId="36492"/>
    <cellStyle name="Обычный 5 14 12 7 2" xfId="36493"/>
    <cellStyle name="Обычный 5 14 12 8" xfId="36494"/>
    <cellStyle name="Обычный 5 14 13" xfId="36495"/>
    <cellStyle name="Обычный 5 14 13 2" xfId="36496"/>
    <cellStyle name="Обычный 5 14 13 2 2" xfId="36497"/>
    <cellStyle name="Обычный 5 14 13 2 2 2" xfId="36498"/>
    <cellStyle name="Обычный 5 14 13 2 2 2 2" xfId="36499"/>
    <cellStyle name="Обычный 5 14 13 2 2 3" xfId="36500"/>
    <cellStyle name="Обычный 5 14 13 2 3" xfId="36501"/>
    <cellStyle name="Обычный 5 14 13 2 3 2" xfId="36502"/>
    <cellStyle name="Обычный 5 14 13 2 4" xfId="36503"/>
    <cellStyle name="Обычный 5 14 13 3" xfId="36504"/>
    <cellStyle name="Обычный 5 14 13 3 2" xfId="36505"/>
    <cellStyle name="Обычный 5 14 13 3 2 2" xfId="36506"/>
    <cellStyle name="Обычный 5 14 13 3 2 2 2" xfId="36507"/>
    <cellStyle name="Обычный 5 14 13 3 2 3" xfId="36508"/>
    <cellStyle name="Обычный 5 14 13 3 3" xfId="36509"/>
    <cellStyle name="Обычный 5 14 13 3 3 2" xfId="36510"/>
    <cellStyle name="Обычный 5 14 13 3 4" xfId="36511"/>
    <cellStyle name="Обычный 5 14 13 4" xfId="36512"/>
    <cellStyle name="Обычный 5 14 13 4 2" xfId="36513"/>
    <cellStyle name="Обычный 5 14 13 4 2 2" xfId="36514"/>
    <cellStyle name="Обычный 5 14 13 4 2 2 2" xfId="36515"/>
    <cellStyle name="Обычный 5 14 13 4 2 3" xfId="36516"/>
    <cellStyle name="Обычный 5 14 13 4 3" xfId="36517"/>
    <cellStyle name="Обычный 5 14 13 4 3 2" xfId="36518"/>
    <cellStyle name="Обычный 5 14 13 4 4" xfId="36519"/>
    <cellStyle name="Обычный 5 14 13 5" xfId="36520"/>
    <cellStyle name="Обычный 5 14 13 5 2" xfId="36521"/>
    <cellStyle name="Обычный 5 14 13 5 2 2" xfId="36522"/>
    <cellStyle name="Обычный 5 14 13 5 3" xfId="36523"/>
    <cellStyle name="Обычный 5 14 13 6" xfId="36524"/>
    <cellStyle name="Обычный 5 14 13 6 2" xfId="36525"/>
    <cellStyle name="Обычный 5 14 13 7" xfId="36526"/>
    <cellStyle name="Обычный 5 14 13 7 2" xfId="36527"/>
    <cellStyle name="Обычный 5 14 13 8" xfId="36528"/>
    <cellStyle name="Обычный 5 14 14" xfId="36529"/>
    <cellStyle name="Обычный 5 14 14 2" xfId="36530"/>
    <cellStyle name="Обычный 5 14 14 2 2" xfId="36531"/>
    <cellStyle name="Обычный 5 14 14 2 2 2" xfId="36532"/>
    <cellStyle name="Обычный 5 14 14 2 2 2 2" xfId="36533"/>
    <cellStyle name="Обычный 5 14 14 2 2 3" xfId="36534"/>
    <cellStyle name="Обычный 5 14 14 2 3" xfId="36535"/>
    <cellStyle name="Обычный 5 14 14 2 3 2" xfId="36536"/>
    <cellStyle name="Обычный 5 14 14 2 4" xfId="36537"/>
    <cellStyle name="Обычный 5 14 14 3" xfId="36538"/>
    <cellStyle name="Обычный 5 14 14 3 2" xfId="36539"/>
    <cellStyle name="Обычный 5 14 14 3 2 2" xfId="36540"/>
    <cellStyle name="Обычный 5 14 14 3 2 2 2" xfId="36541"/>
    <cellStyle name="Обычный 5 14 14 3 2 3" xfId="36542"/>
    <cellStyle name="Обычный 5 14 14 3 3" xfId="36543"/>
    <cellStyle name="Обычный 5 14 14 3 3 2" xfId="36544"/>
    <cellStyle name="Обычный 5 14 14 3 4" xfId="36545"/>
    <cellStyle name="Обычный 5 14 14 4" xfId="36546"/>
    <cellStyle name="Обычный 5 14 14 4 2" xfId="36547"/>
    <cellStyle name="Обычный 5 14 14 4 2 2" xfId="36548"/>
    <cellStyle name="Обычный 5 14 14 4 2 2 2" xfId="36549"/>
    <cellStyle name="Обычный 5 14 14 4 2 3" xfId="36550"/>
    <cellStyle name="Обычный 5 14 14 4 3" xfId="36551"/>
    <cellStyle name="Обычный 5 14 14 4 3 2" xfId="36552"/>
    <cellStyle name="Обычный 5 14 14 4 4" xfId="36553"/>
    <cellStyle name="Обычный 5 14 14 5" xfId="36554"/>
    <cellStyle name="Обычный 5 14 14 5 2" xfId="36555"/>
    <cellStyle name="Обычный 5 14 14 5 2 2" xfId="36556"/>
    <cellStyle name="Обычный 5 14 14 5 3" xfId="36557"/>
    <cellStyle name="Обычный 5 14 14 6" xfId="36558"/>
    <cellStyle name="Обычный 5 14 14 6 2" xfId="36559"/>
    <cellStyle name="Обычный 5 14 14 7" xfId="36560"/>
    <cellStyle name="Обычный 5 14 14 7 2" xfId="36561"/>
    <cellStyle name="Обычный 5 14 14 8" xfId="36562"/>
    <cellStyle name="Обычный 5 14 15" xfId="36563"/>
    <cellStyle name="Обычный 5 14 15 2" xfId="36564"/>
    <cellStyle name="Обычный 5 14 15 2 2" xfId="36565"/>
    <cellStyle name="Обычный 5 14 15 2 2 2" xfId="36566"/>
    <cellStyle name="Обычный 5 14 15 2 2 2 2" xfId="36567"/>
    <cellStyle name="Обычный 5 14 15 2 2 3" xfId="36568"/>
    <cellStyle name="Обычный 5 14 15 2 3" xfId="36569"/>
    <cellStyle name="Обычный 5 14 15 2 3 2" xfId="36570"/>
    <cellStyle name="Обычный 5 14 15 2 4" xfId="36571"/>
    <cellStyle name="Обычный 5 14 15 3" xfId="36572"/>
    <cellStyle name="Обычный 5 14 15 3 2" xfId="36573"/>
    <cellStyle name="Обычный 5 14 15 3 2 2" xfId="36574"/>
    <cellStyle name="Обычный 5 14 15 3 2 2 2" xfId="36575"/>
    <cellStyle name="Обычный 5 14 15 3 2 3" xfId="36576"/>
    <cellStyle name="Обычный 5 14 15 3 3" xfId="36577"/>
    <cellStyle name="Обычный 5 14 15 3 3 2" xfId="36578"/>
    <cellStyle name="Обычный 5 14 15 3 4" xfId="36579"/>
    <cellStyle name="Обычный 5 14 15 4" xfId="36580"/>
    <cellStyle name="Обычный 5 14 15 4 2" xfId="36581"/>
    <cellStyle name="Обычный 5 14 15 4 2 2" xfId="36582"/>
    <cellStyle name="Обычный 5 14 15 4 2 2 2" xfId="36583"/>
    <cellStyle name="Обычный 5 14 15 4 2 3" xfId="36584"/>
    <cellStyle name="Обычный 5 14 15 4 3" xfId="36585"/>
    <cellStyle name="Обычный 5 14 15 4 3 2" xfId="36586"/>
    <cellStyle name="Обычный 5 14 15 4 4" xfId="36587"/>
    <cellStyle name="Обычный 5 14 15 5" xfId="36588"/>
    <cellStyle name="Обычный 5 14 15 5 2" xfId="36589"/>
    <cellStyle name="Обычный 5 14 15 5 2 2" xfId="36590"/>
    <cellStyle name="Обычный 5 14 15 5 3" xfId="36591"/>
    <cellStyle name="Обычный 5 14 15 6" xfId="36592"/>
    <cellStyle name="Обычный 5 14 15 6 2" xfId="36593"/>
    <cellStyle name="Обычный 5 14 15 7" xfId="36594"/>
    <cellStyle name="Обычный 5 14 15 7 2" xfId="36595"/>
    <cellStyle name="Обычный 5 14 15 8" xfId="36596"/>
    <cellStyle name="Обычный 5 14 16" xfId="36597"/>
    <cellStyle name="Обычный 5 14 16 2" xfId="36598"/>
    <cellStyle name="Обычный 5 14 16 2 2" xfId="36599"/>
    <cellStyle name="Обычный 5 14 16 2 2 2" xfId="36600"/>
    <cellStyle name="Обычный 5 14 16 2 2 2 2" xfId="36601"/>
    <cellStyle name="Обычный 5 14 16 2 2 3" xfId="36602"/>
    <cellStyle name="Обычный 5 14 16 2 3" xfId="36603"/>
    <cellStyle name="Обычный 5 14 16 2 3 2" xfId="36604"/>
    <cellStyle name="Обычный 5 14 16 2 4" xfId="36605"/>
    <cellStyle name="Обычный 5 14 16 3" xfId="36606"/>
    <cellStyle name="Обычный 5 14 16 3 2" xfId="36607"/>
    <cellStyle name="Обычный 5 14 16 3 2 2" xfId="36608"/>
    <cellStyle name="Обычный 5 14 16 3 2 2 2" xfId="36609"/>
    <cellStyle name="Обычный 5 14 16 3 2 3" xfId="36610"/>
    <cellStyle name="Обычный 5 14 16 3 3" xfId="36611"/>
    <cellStyle name="Обычный 5 14 16 3 3 2" xfId="36612"/>
    <cellStyle name="Обычный 5 14 16 3 4" xfId="36613"/>
    <cellStyle name="Обычный 5 14 16 4" xfId="36614"/>
    <cellStyle name="Обычный 5 14 16 4 2" xfId="36615"/>
    <cellStyle name="Обычный 5 14 16 4 2 2" xfId="36616"/>
    <cellStyle name="Обычный 5 14 16 4 2 2 2" xfId="36617"/>
    <cellStyle name="Обычный 5 14 16 4 2 3" xfId="36618"/>
    <cellStyle name="Обычный 5 14 16 4 3" xfId="36619"/>
    <cellStyle name="Обычный 5 14 16 4 3 2" xfId="36620"/>
    <cellStyle name="Обычный 5 14 16 4 4" xfId="36621"/>
    <cellStyle name="Обычный 5 14 16 5" xfId="36622"/>
    <cellStyle name="Обычный 5 14 16 5 2" xfId="36623"/>
    <cellStyle name="Обычный 5 14 16 5 2 2" xfId="36624"/>
    <cellStyle name="Обычный 5 14 16 5 3" xfId="36625"/>
    <cellStyle name="Обычный 5 14 16 6" xfId="36626"/>
    <cellStyle name="Обычный 5 14 16 6 2" xfId="36627"/>
    <cellStyle name="Обычный 5 14 16 7" xfId="36628"/>
    <cellStyle name="Обычный 5 14 16 7 2" xfId="36629"/>
    <cellStyle name="Обычный 5 14 16 8" xfId="36630"/>
    <cellStyle name="Обычный 5 14 17" xfId="36631"/>
    <cellStyle name="Обычный 5 14 17 2" xfId="36632"/>
    <cellStyle name="Обычный 5 14 17 2 2" xfId="36633"/>
    <cellStyle name="Обычный 5 14 17 2 2 2" xfId="36634"/>
    <cellStyle name="Обычный 5 14 17 2 2 2 2" xfId="36635"/>
    <cellStyle name="Обычный 5 14 17 2 2 3" xfId="36636"/>
    <cellStyle name="Обычный 5 14 17 2 3" xfId="36637"/>
    <cellStyle name="Обычный 5 14 17 2 3 2" xfId="36638"/>
    <cellStyle name="Обычный 5 14 17 2 4" xfId="36639"/>
    <cellStyle name="Обычный 5 14 17 3" xfId="36640"/>
    <cellStyle name="Обычный 5 14 17 3 2" xfId="36641"/>
    <cellStyle name="Обычный 5 14 17 3 2 2" xfId="36642"/>
    <cellStyle name="Обычный 5 14 17 3 2 2 2" xfId="36643"/>
    <cellStyle name="Обычный 5 14 17 3 2 3" xfId="36644"/>
    <cellStyle name="Обычный 5 14 17 3 3" xfId="36645"/>
    <cellStyle name="Обычный 5 14 17 3 3 2" xfId="36646"/>
    <cellStyle name="Обычный 5 14 17 3 4" xfId="36647"/>
    <cellStyle name="Обычный 5 14 17 4" xfId="36648"/>
    <cellStyle name="Обычный 5 14 17 4 2" xfId="36649"/>
    <cellStyle name="Обычный 5 14 17 4 2 2" xfId="36650"/>
    <cellStyle name="Обычный 5 14 17 4 2 2 2" xfId="36651"/>
    <cellStyle name="Обычный 5 14 17 4 2 3" xfId="36652"/>
    <cellStyle name="Обычный 5 14 17 4 3" xfId="36653"/>
    <cellStyle name="Обычный 5 14 17 4 3 2" xfId="36654"/>
    <cellStyle name="Обычный 5 14 17 4 4" xfId="36655"/>
    <cellStyle name="Обычный 5 14 17 5" xfId="36656"/>
    <cellStyle name="Обычный 5 14 17 5 2" xfId="36657"/>
    <cellStyle name="Обычный 5 14 17 5 2 2" xfId="36658"/>
    <cellStyle name="Обычный 5 14 17 5 3" xfId="36659"/>
    <cellStyle name="Обычный 5 14 17 6" xfId="36660"/>
    <cellStyle name="Обычный 5 14 17 6 2" xfId="36661"/>
    <cellStyle name="Обычный 5 14 17 7" xfId="36662"/>
    <cellStyle name="Обычный 5 14 17 7 2" xfId="36663"/>
    <cellStyle name="Обычный 5 14 17 8" xfId="36664"/>
    <cellStyle name="Обычный 5 14 18" xfId="36665"/>
    <cellStyle name="Обычный 5 14 18 2" xfId="36666"/>
    <cellStyle name="Обычный 5 14 18 2 2" xfId="36667"/>
    <cellStyle name="Обычный 5 14 18 2 2 2" xfId="36668"/>
    <cellStyle name="Обычный 5 14 18 2 2 2 2" xfId="36669"/>
    <cellStyle name="Обычный 5 14 18 2 2 3" xfId="36670"/>
    <cellStyle name="Обычный 5 14 18 2 3" xfId="36671"/>
    <cellStyle name="Обычный 5 14 18 2 3 2" xfId="36672"/>
    <cellStyle name="Обычный 5 14 18 2 4" xfId="36673"/>
    <cellStyle name="Обычный 5 14 18 3" xfId="36674"/>
    <cellStyle name="Обычный 5 14 18 3 2" xfId="36675"/>
    <cellStyle name="Обычный 5 14 18 3 2 2" xfId="36676"/>
    <cellStyle name="Обычный 5 14 18 3 2 2 2" xfId="36677"/>
    <cellStyle name="Обычный 5 14 18 3 2 3" xfId="36678"/>
    <cellStyle name="Обычный 5 14 18 3 3" xfId="36679"/>
    <cellStyle name="Обычный 5 14 18 3 3 2" xfId="36680"/>
    <cellStyle name="Обычный 5 14 18 3 4" xfId="36681"/>
    <cellStyle name="Обычный 5 14 18 4" xfId="36682"/>
    <cellStyle name="Обычный 5 14 18 4 2" xfId="36683"/>
    <cellStyle name="Обычный 5 14 18 4 2 2" xfId="36684"/>
    <cellStyle name="Обычный 5 14 18 4 2 2 2" xfId="36685"/>
    <cellStyle name="Обычный 5 14 18 4 2 3" xfId="36686"/>
    <cellStyle name="Обычный 5 14 18 4 3" xfId="36687"/>
    <cellStyle name="Обычный 5 14 18 4 3 2" xfId="36688"/>
    <cellStyle name="Обычный 5 14 18 4 4" xfId="36689"/>
    <cellStyle name="Обычный 5 14 18 5" xfId="36690"/>
    <cellStyle name="Обычный 5 14 18 5 2" xfId="36691"/>
    <cellStyle name="Обычный 5 14 18 5 2 2" xfId="36692"/>
    <cellStyle name="Обычный 5 14 18 5 3" xfId="36693"/>
    <cellStyle name="Обычный 5 14 18 6" xfId="36694"/>
    <cellStyle name="Обычный 5 14 18 6 2" xfId="36695"/>
    <cellStyle name="Обычный 5 14 18 7" xfId="36696"/>
    <cellStyle name="Обычный 5 14 18 7 2" xfId="36697"/>
    <cellStyle name="Обычный 5 14 18 8" xfId="36698"/>
    <cellStyle name="Обычный 5 14 19" xfId="36699"/>
    <cellStyle name="Обычный 5 14 19 2" xfId="36700"/>
    <cellStyle name="Обычный 5 14 19 2 2" xfId="36701"/>
    <cellStyle name="Обычный 5 14 19 2 2 2" xfId="36702"/>
    <cellStyle name="Обычный 5 14 19 2 2 2 2" xfId="36703"/>
    <cellStyle name="Обычный 5 14 19 2 2 3" xfId="36704"/>
    <cellStyle name="Обычный 5 14 19 2 3" xfId="36705"/>
    <cellStyle name="Обычный 5 14 19 2 3 2" xfId="36706"/>
    <cellStyle name="Обычный 5 14 19 2 4" xfId="36707"/>
    <cellStyle name="Обычный 5 14 19 3" xfId="36708"/>
    <cellStyle name="Обычный 5 14 19 3 2" xfId="36709"/>
    <cellStyle name="Обычный 5 14 19 3 2 2" xfId="36710"/>
    <cellStyle name="Обычный 5 14 19 3 2 2 2" xfId="36711"/>
    <cellStyle name="Обычный 5 14 19 3 2 3" xfId="36712"/>
    <cellStyle name="Обычный 5 14 19 3 3" xfId="36713"/>
    <cellStyle name="Обычный 5 14 19 3 3 2" xfId="36714"/>
    <cellStyle name="Обычный 5 14 19 3 4" xfId="36715"/>
    <cellStyle name="Обычный 5 14 19 4" xfId="36716"/>
    <cellStyle name="Обычный 5 14 19 4 2" xfId="36717"/>
    <cellStyle name="Обычный 5 14 19 4 2 2" xfId="36718"/>
    <cellStyle name="Обычный 5 14 19 4 2 2 2" xfId="36719"/>
    <cellStyle name="Обычный 5 14 19 4 2 3" xfId="36720"/>
    <cellStyle name="Обычный 5 14 19 4 3" xfId="36721"/>
    <cellStyle name="Обычный 5 14 19 4 3 2" xfId="36722"/>
    <cellStyle name="Обычный 5 14 19 4 4" xfId="36723"/>
    <cellStyle name="Обычный 5 14 19 5" xfId="36724"/>
    <cellStyle name="Обычный 5 14 19 5 2" xfId="36725"/>
    <cellStyle name="Обычный 5 14 19 5 2 2" xfId="36726"/>
    <cellStyle name="Обычный 5 14 19 5 3" xfId="36727"/>
    <cellStyle name="Обычный 5 14 19 6" xfId="36728"/>
    <cellStyle name="Обычный 5 14 19 6 2" xfId="36729"/>
    <cellStyle name="Обычный 5 14 19 7" xfId="36730"/>
    <cellStyle name="Обычный 5 14 19 7 2" xfId="36731"/>
    <cellStyle name="Обычный 5 14 19 8" xfId="36732"/>
    <cellStyle name="Обычный 5 14 2" xfId="36733"/>
    <cellStyle name="Обычный 5 14 2 2" xfId="36734"/>
    <cellStyle name="Обычный 5 14 2 2 2" xfId="36735"/>
    <cellStyle name="Обычный 5 14 2 2 2 2" xfId="36736"/>
    <cellStyle name="Обычный 5 14 2 2 2 2 2" xfId="36737"/>
    <cellStyle name="Обычный 5 14 2 2 2 3" xfId="36738"/>
    <cellStyle name="Обычный 5 14 2 2 3" xfId="36739"/>
    <cellStyle name="Обычный 5 14 2 2 3 2" xfId="36740"/>
    <cellStyle name="Обычный 5 14 2 2 4" xfId="36741"/>
    <cellStyle name="Обычный 5 14 2 3" xfId="36742"/>
    <cellStyle name="Обычный 5 14 2 3 2" xfId="36743"/>
    <cellStyle name="Обычный 5 14 2 3 2 2" xfId="36744"/>
    <cellStyle name="Обычный 5 14 2 3 2 2 2" xfId="36745"/>
    <cellStyle name="Обычный 5 14 2 3 2 3" xfId="36746"/>
    <cellStyle name="Обычный 5 14 2 3 3" xfId="36747"/>
    <cellStyle name="Обычный 5 14 2 3 3 2" xfId="36748"/>
    <cellStyle name="Обычный 5 14 2 3 4" xfId="36749"/>
    <cellStyle name="Обычный 5 14 2 4" xfId="36750"/>
    <cellStyle name="Обычный 5 14 2 4 2" xfId="36751"/>
    <cellStyle name="Обычный 5 14 2 4 2 2" xfId="36752"/>
    <cellStyle name="Обычный 5 14 2 4 2 2 2" xfId="36753"/>
    <cellStyle name="Обычный 5 14 2 4 2 3" xfId="36754"/>
    <cellStyle name="Обычный 5 14 2 4 3" xfId="36755"/>
    <cellStyle name="Обычный 5 14 2 4 3 2" xfId="36756"/>
    <cellStyle name="Обычный 5 14 2 4 4" xfId="36757"/>
    <cellStyle name="Обычный 5 14 2 5" xfId="36758"/>
    <cellStyle name="Обычный 5 14 2 5 2" xfId="36759"/>
    <cellStyle name="Обычный 5 14 2 5 2 2" xfId="36760"/>
    <cellStyle name="Обычный 5 14 2 5 3" xfId="36761"/>
    <cellStyle name="Обычный 5 14 2 6" xfId="36762"/>
    <cellStyle name="Обычный 5 14 2 6 2" xfId="36763"/>
    <cellStyle name="Обычный 5 14 2 7" xfId="36764"/>
    <cellStyle name="Обычный 5 14 2 7 2" xfId="36765"/>
    <cellStyle name="Обычный 5 14 2 8" xfId="36766"/>
    <cellStyle name="Обычный 5 14 20" xfId="36767"/>
    <cellStyle name="Обычный 5 14 20 2" xfId="36768"/>
    <cellStyle name="Обычный 5 14 20 2 2" xfId="36769"/>
    <cellStyle name="Обычный 5 14 20 2 2 2" xfId="36770"/>
    <cellStyle name="Обычный 5 14 20 2 2 2 2" xfId="36771"/>
    <cellStyle name="Обычный 5 14 20 2 2 3" xfId="36772"/>
    <cellStyle name="Обычный 5 14 20 2 3" xfId="36773"/>
    <cellStyle name="Обычный 5 14 20 2 3 2" xfId="36774"/>
    <cellStyle name="Обычный 5 14 20 2 4" xfId="36775"/>
    <cellStyle name="Обычный 5 14 20 3" xfId="36776"/>
    <cellStyle name="Обычный 5 14 20 3 2" xfId="36777"/>
    <cellStyle name="Обычный 5 14 20 3 2 2" xfId="36778"/>
    <cellStyle name="Обычный 5 14 20 3 2 2 2" xfId="36779"/>
    <cellStyle name="Обычный 5 14 20 3 2 3" xfId="36780"/>
    <cellStyle name="Обычный 5 14 20 3 3" xfId="36781"/>
    <cellStyle name="Обычный 5 14 20 3 3 2" xfId="36782"/>
    <cellStyle name="Обычный 5 14 20 3 4" xfId="36783"/>
    <cellStyle name="Обычный 5 14 20 4" xfId="36784"/>
    <cellStyle name="Обычный 5 14 20 4 2" xfId="36785"/>
    <cellStyle name="Обычный 5 14 20 4 2 2" xfId="36786"/>
    <cellStyle name="Обычный 5 14 20 4 2 2 2" xfId="36787"/>
    <cellStyle name="Обычный 5 14 20 4 2 3" xfId="36788"/>
    <cellStyle name="Обычный 5 14 20 4 3" xfId="36789"/>
    <cellStyle name="Обычный 5 14 20 4 3 2" xfId="36790"/>
    <cellStyle name="Обычный 5 14 20 4 4" xfId="36791"/>
    <cellStyle name="Обычный 5 14 20 5" xfId="36792"/>
    <cellStyle name="Обычный 5 14 20 5 2" xfId="36793"/>
    <cellStyle name="Обычный 5 14 20 5 2 2" xfId="36794"/>
    <cellStyle name="Обычный 5 14 20 5 3" xfId="36795"/>
    <cellStyle name="Обычный 5 14 20 6" xfId="36796"/>
    <cellStyle name="Обычный 5 14 20 6 2" xfId="36797"/>
    <cellStyle name="Обычный 5 14 20 7" xfId="36798"/>
    <cellStyle name="Обычный 5 14 20 7 2" xfId="36799"/>
    <cellStyle name="Обычный 5 14 20 8" xfId="36800"/>
    <cellStyle name="Обычный 5 14 21" xfId="36801"/>
    <cellStyle name="Обычный 5 14 21 2" xfId="36802"/>
    <cellStyle name="Обычный 5 14 21 2 2" xfId="36803"/>
    <cellStyle name="Обычный 5 14 21 2 2 2" xfId="36804"/>
    <cellStyle name="Обычный 5 14 21 2 2 2 2" xfId="36805"/>
    <cellStyle name="Обычный 5 14 21 2 2 3" xfId="36806"/>
    <cellStyle name="Обычный 5 14 21 2 3" xfId="36807"/>
    <cellStyle name="Обычный 5 14 21 2 3 2" xfId="36808"/>
    <cellStyle name="Обычный 5 14 21 2 4" xfId="36809"/>
    <cellStyle name="Обычный 5 14 21 3" xfId="36810"/>
    <cellStyle name="Обычный 5 14 21 3 2" xfId="36811"/>
    <cellStyle name="Обычный 5 14 21 3 2 2" xfId="36812"/>
    <cellStyle name="Обычный 5 14 21 3 2 2 2" xfId="36813"/>
    <cellStyle name="Обычный 5 14 21 3 2 3" xfId="36814"/>
    <cellStyle name="Обычный 5 14 21 3 3" xfId="36815"/>
    <cellStyle name="Обычный 5 14 21 3 3 2" xfId="36816"/>
    <cellStyle name="Обычный 5 14 21 3 4" xfId="36817"/>
    <cellStyle name="Обычный 5 14 21 4" xfId="36818"/>
    <cellStyle name="Обычный 5 14 21 4 2" xfId="36819"/>
    <cellStyle name="Обычный 5 14 21 4 2 2" xfId="36820"/>
    <cellStyle name="Обычный 5 14 21 4 2 2 2" xfId="36821"/>
    <cellStyle name="Обычный 5 14 21 4 2 3" xfId="36822"/>
    <cellStyle name="Обычный 5 14 21 4 3" xfId="36823"/>
    <cellStyle name="Обычный 5 14 21 4 3 2" xfId="36824"/>
    <cellStyle name="Обычный 5 14 21 4 4" xfId="36825"/>
    <cellStyle name="Обычный 5 14 21 5" xfId="36826"/>
    <cellStyle name="Обычный 5 14 21 5 2" xfId="36827"/>
    <cellStyle name="Обычный 5 14 21 5 2 2" xfId="36828"/>
    <cellStyle name="Обычный 5 14 21 5 3" xfId="36829"/>
    <cellStyle name="Обычный 5 14 21 6" xfId="36830"/>
    <cellStyle name="Обычный 5 14 21 6 2" xfId="36831"/>
    <cellStyle name="Обычный 5 14 21 7" xfId="36832"/>
    <cellStyle name="Обычный 5 14 21 7 2" xfId="36833"/>
    <cellStyle name="Обычный 5 14 21 8" xfId="36834"/>
    <cellStyle name="Обычный 5 14 22" xfId="36835"/>
    <cellStyle name="Обычный 5 14 22 2" xfId="36836"/>
    <cellStyle name="Обычный 5 14 22 2 2" xfId="36837"/>
    <cellStyle name="Обычный 5 14 22 2 2 2" xfId="36838"/>
    <cellStyle name="Обычный 5 14 22 2 2 2 2" xfId="36839"/>
    <cellStyle name="Обычный 5 14 22 2 2 3" xfId="36840"/>
    <cellStyle name="Обычный 5 14 22 2 3" xfId="36841"/>
    <cellStyle name="Обычный 5 14 22 2 3 2" xfId="36842"/>
    <cellStyle name="Обычный 5 14 22 2 4" xfId="36843"/>
    <cellStyle name="Обычный 5 14 22 3" xfId="36844"/>
    <cellStyle name="Обычный 5 14 22 3 2" xfId="36845"/>
    <cellStyle name="Обычный 5 14 22 3 2 2" xfId="36846"/>
    <cellStyle name="Обычный 5 14 22 3 2 2 2" xfId="36847"/>
    <cellStyle name="Обычный 5 14 22 3 2 3" xfId="36848"/>
    <cellStyle name="Обычный 5 14 22 3 3" xfId="36849"/>
    <cellStyle name="Обычный 5 14 22 3 3 2" xfId="36850"/>
    <cellStyle name="Обычный 5 14 22 3 4" xfId="36851"/>
    <cellStyle name="Обычный 5 14 22 4" xfId="36852"/>
    <cellStyle name="Обычный 5 14 22 4 2" xfId="36853"/>
    <cellStyle name="Обычный 5 14 22 4 2 2" xfId="36854"/>
    <cellStyle name="Обычный 5 14 22 4 2 2 2" xfId="36855"/>
    <cellStyle name="Обычный 5 14 22 4 2 3" xfId="36856"/>
    <cellStyle name="Обычный 5 14 22 4 3" xfId="36857"/>
    <cellStyle name="Обычный 5 14 22 4 3 2" xfId="36858"/>
    <cellStyle name="Обычный 5 14 22 4 4" xfId="36859"/>
    <cellStyle name="Обычный 5 14 22 5" xfId="36860"/>
    <cellStyle name="Обычный 5 14 22 5 2" xfId="36861"/>
    <cellStyle name="Обычный 5 14 22 5 2 2" xfId="36862"/>
    <cellStyle name="Обычный 5 14 22 5 3" xfId="36863"/>
    <cellStyle name="Обычный 5 14 22 6" xfId="36864"/>
    <cellStyle name="Обычный 5 14 22 6 2" xfId="36865"/>
    <cellStyle name="Обычный 5 14 22 7" xfId="36866"/>
    <cellStyle name="Обычный 5 14 22 7 2" xfId="36867"/>
    <cellStyle name="Обычный 5 14 22 8" xfId="36868"/>
    <cellStyle name="Обычный 5 14 23" xfId="36869"/>
    <cellStyle name="Обычный 5 14 23 2" xfId="36870"/>
    <cellStyle name="Обычный 5 14 23 2 2" xfId="36871"/>
    <cellStyle name="Обычный 5 14 23 2 2 2" xfId="36872"/>
    <cellStyle name="Обычный 5 14 23 2 2 2 2" xfId="36873"/>
    <cellStyle name="Обычный 5 14 23 2 2 3" xfId="36874"/>
    <cellStyle name="Обычный 5 14 23 2 3" xfId="36875"/>
    <cellStyle name="Обычный 5 14 23 2 3 2" xfId="36876"/>
    <cellStyle name="Обычный 5 14 23 2 4" xfId="36877"/>
    <cellStyle name="Обычный 5 14 23 3" xfId="36878"/>
    <cellStyle name="Обычный 5 14 23 3 2" xfId="36879"/>
    <cellStyle name="Обычный 5 14 23 3 2 2" xfId="36880"/>
    <cellStyle name="Обычный 5 14 23 3 2 2 2" xfId="36881"/>
    <cellStyle name="Обычный 5 14 23 3 2 3" xfId="36882"/>
    <cellStyle name="Обычный 5 14 23 3 3" xfId="36883"/>
    <cellStyle name="Обычный 5 14 23 3 3 2" xfId="36884"/>
    <cellStyle name="Обычный 5 14 23 3 4" xfId="36885"/>
    <cellStyle name="Обычный 5 14 23 4" xfId="36886"/>
    <cellStyle name="Обычный 5 14 23 4 2" xfId="36887"/>
    <cellStyle name="Обычный 5 14 23 4 2 2" xfId="36888"/>
    <cellStyle name="Обычный 5 14 23 4 2 2 2" xfId="36889"/>
    <cellStyle name="Обычный 5 14 23 4 2 3" xfId="36890"/>
    <cellStyle name="Обычный 5 14 23 4 3" xfId="36891"/>
    <cellStyle name="Обычный 5 14 23 4 3 2" xfId="36892"/>
    <cellStyle name="Обычный 5 14 23 4 4" xfId="36893"/>
    <cellStyle name="Обычный 5 14 23 5" xfId="36894"/>
    <cellStyle name="Обычный 5 14 23 5 2" xfId="36895"/>
    <cellStyle name="Обычный 5 14 23 5 2 2" xfId="36896"/>
    <cellStyle name="Обычный 5 14 23 5 3" xfId="36897"/>
    <cellStyle name="Обычный 5 14 23 6" xfId="36898"/>
    <cellStyle name="Обычный 5 14 23 6 2" xfId="36899"/>
    <cellStyle name="Обычный 5 14 23 7" xfId="36900"/>
    <cellStyle name="Обычный 5 14 23 7 2" xfId="36901"/>
    <cellStyle name="Обычный 5 14 23 8" xfId="36902"/>
    <cellStyle name="Обычный 5 14 24" xfId="36903"/>
    <cellStyle name="Обычный 5 14 24 2" xfId="36904"/>
    <cellStyle name="Обычный 5 14 24 2 2" xfId="36905"/>
    <cellStyle name="Обычный 5 14 24 2 2 2" xfId="36906"/>
    <cellStyle name="Обычный 5 14 24 2 2 2 2" xfId="36907"/>
    <cellStyle name="Обычный 5 14 24 2 2 3" xfId="36908"/>
    <cellStyle name="Обычный 5 14 24 2 3" xfId="36909"/>
    <cellStyle name="Обычный 5 14 24 2 3 2" xfId="36910"/>
    <cellStyle name="Обычный 5 14 24 2 4" xfId="36911"/>
    <cellStyle name="Обычный 5 14 24 3" xfId="36912"/>
    <cellStyle name="Обычный 5 14 24 3 2" xfId="36913"/>
    <cellStyle name="Обычный 5 14 24 3 2 2" xfId="36914"/>
    <cellStyle name="Обычный 5 14 24 3 2 2 2" xfId="36915"/>
    <cellStyle name="Обычный 5 14 24 3 2 3" xfId="36916"/>
    <cellStyle name="Обычный 5 14 24 3 3" xfId="36917"/>
    <cellStyle name="Обычный 5 14 24 3 3 2" xfId="36918"/>
    <cellStyle name="Обычный 5 14 24 3 4" xfId="36919"/>
    <cellStyle name="Обычный 5 14 24 4" xfId="36920"/>
    <cellStyle name="Обычный 5 14 24 4 2" xfId="36921"/>
    <cellStyle name="Обычный 5 14 24 4 2 2" xfId="36922"/>
    <cellStyle name="Обычный 5 14 24 4 2 2 2" xfId="36923"/>
    <cellStyle name="Обычный 5 14 24 4 2 3" xfId="36924"/>
    <cellStyle name="Обычный 5 14 24 4 3" xfId="36925"/>
    <cellStyle name="Обычный 5 14 24 4 3 2" xfId="36926"/>
    <cellStyle name="Обычный 5 14 24 4 4" xfId="36927"/>
    <cellStyle name="Обычный 5 14 24 5" xfId="36928"/>
    <cellStyle name="Обычный 5 14 24 5 2" xfId="36929"/>
    <cellStyle name="Обычный 5 14 24 5 2 2" xfId="36930"/>
    <cellStyle name="Обычный 5 14 24 5 3" xfId="36931"/>
    <cellStyle name="Обычный 5 14 24 6" xfId="36932"/>
    <cellStyle name="Обычный 5 14 24 6 2" xfId="36933"/>
    <cellStyle name="Обычный 5 14 24 7" xfId="36934"/>
    <cellStyle name="Обычный 5 14 24 7 2" xfId="36935"/>
    <cellStyle name="Обычный 5 14 24 8" xfId="36936"/>
    <cellStyle name="Обычный 5 14 25" xfId="36937"/>
    <cellStyle name="Обычный 5 14 25 2" xfId="36938"/>
    <cellStyle name="Обычный 5 14 25 2 2" xfId="36939"/>
    <cellStyle name="Обычный 5 14 25 2 2 2" xfId="36940"/>
    <cellStyle name="Обычный 5 14 25 2 2 2 2" xfId="36941"/>
    <cellStyle name="Обычный 5 14 25 2 2 3" xfId="36942"/>
    <cellStyle name="Обычный 5 14 25 2 3" xfId="36943"/>
    <cellStyle name="Обычный 5 14 25 2 3 2" xfId="36944"/>
    <cellStyle name="Обычный 5 14 25 2 4" xfId="36945"/>
    <cellStyle name="Обычный 5 14 25 3" xfId="36946"/>
    <cellStyle name="Обычный 5 14 25 3 2" xfId="36947"/>
    <cellStyle name="Обычный 5 14 25 3 2 2" xfId="36948"/>
    <cellStyle name="Обычный 5 14 25 3 2 2 2" xfId="36949"/>
    <cellStyle name="Обычный 5 14 25 3 2 3" xfId="36950"/>
    <cellStyle name="Обычный 5 14 25 3 3" xfId="36951"/>
    <cellStyle name="Обычный 5 14 25 3 3 2" xfId="36952"/>
    <cellStyle name="Обычный 5 14 25 3 4" xfId="36953"/>
    <cellStyle name="Обычный 5 14 25 4" xfId="36954"/>
    <cellStyle name="Обычный 5 14 25 4 2" xfId="36955"/>
    <cellStyle name="Обычный 5 14 25 4 2 2" xfId="36956"/>
    <cellStyle name="Обычный 5 14 25 4 2 2 2" xfId="36957"/>
    <cellStyle name="Обычный 5 14 25 4 2 3" xfId="36958"/>
    <cellStyle name="Обычный 5 14 25 4 3" xfId="36959"/>
    <cellStyle name="Обычный 5 14 25 4 3 2" xfId="36960"/>
    <cellStyle name="Обычный 5 14 25 4 4" xfId="36961"/>
    <cellStyle name="Обычный 5 14 25 5" xfId="36962"/>
    <cellStyle name="Обычный 5 14 25 5 2" xfId="36963"/>
    <cellStyle name="Обычный 5 14 25 5 2 2" xfId="36964"/>
    <cellStyle name="Обычный 5 14 25 5 3" xfId="36965"/>
    <cellStyle name="Обычный 5 14 25 6" xfId="36966"/>
    <cellStyle name="Обычный 5 14 25 6 2" xfId="36967"/>
    <cellStyle name="Обычный 5 14 25 7" xfId="36968"/>
    <cellStyle name="Обычный 5 14 25 7 2" xfId="36969"/>
    <cellStyle name="Обычный 5 14 25 8" xfId="36970"/>
    <cellStyle name="Обычный 5 14 26" xfId="36971"/>
    <cellStyle name="Обычный 5 14 26 2" xfId="36972"/>
    <cellStyle name="Обычный 5 14 26 2 2" xfId="36973"/>
    <cellStyle name="Обычный 5 14 26 2 2 2" xfId="36974"/>
    <cellStyle name="Обычный 5 14 26 2 2 2 2" xfId="36975"/>
    <cellStyle name="Обычный 5 14 26 2 2 3" xfId="36976"/>
    <cellStyle name="Обычный 5 14 26 2 3" xfId="36977"/>
    <cellStyle name="Обычный 5 14 26 2 3 2" xfId="36978"/>
    <cellStyle name="Обычный 5 14 26 2 4" xfId="36979"/>
    <cellStyle name="Обычный 5 14 26 3" xfId="36980"/>
    <cellStyle name="Обычный 5 14 26 3 2" xfId="36981"/>
    <cellStyle name="Обычный 5 14 26 3 2 2" xfId="36982"/>
    <cellStyle name="Обычный 5 14 26 3 2 2 2" xfId="36983"/>
    <cellStyle name="Обычный 5 14 26 3 2 3" xfId="36984"/>
    <cellStyle name="Обычный 5 14 26 3 3" xfId="36985"/>
    <cellStyle name="Обычный 5 14 26 3 3 2" xfId="36986"/>
    <cellStyle name="Обычный 5 14 26 3 4" xfId="36987"/>
    <cellStyle name="Обычный 5 14 26 4" xfId="36988"/>
    <cellStyle name="Обычный 5 14 26 4 2" xfId="36989"/>
    <cellStyle name="Обычный 5 14 26 4 2 2" xfId="36990"/>
    <cellStyle name="Обычный 5 14 26 4 2 2 2" xfId="36991"/>
    <cellStyle name="Обычный 5 14 26 4 2 3" xfId="36992"/>
    <cellStyle name="Обычный 5 14 26 4 3" xfId="36993"/>
    <cellStyle name="Обычный 5 14 26 4 3 2" xfId="36994"/>
    <cellStyle name="Обычный 5 14 26 4 4" xfId="36995"/>
    <cellStyle name="Обычный 5 14 26 5" xfId="36996"/>
    <cellStyle name="Обычный 5 14 26 5 2" xfId="36997"/>
    <cellStyle name="Обычный 5 14 26 5 2 2" xfId="36998"/>
    <cellStyle name="Обычный 5 14 26 5 3" xfId="36999"/>
    <cellStyle name="Обычный 5 14 26 6" xfId="37000"/>
    <cellStyle name="Обычный 5 14 26 6 2" xfId="37001"/>
    <cellStyle name="Обычный 5 14 26 7" xfId="37002"/>
    <cellStyle name="Обычный 5 14 26 7 2" xfId="37003"/>
    <cellStyle name="Обычный 5 14 26 8" xfId="37004"/>
    <cellStyle name="Обычный 5 14 27" xfId="37005"/>
    <cellStyle name="Обычный 5 14 27 2" xfId="37006"/>
    <cellStyle name="Обычный 5 14 27 2 2" xfId="37007"/>
    <cellStyle name="Обычный 5 14 27 2 2 2" xfId="37008"/>
    <cellStyle name="Обычный 5 14 27 2 2 2 2" xfId="37009"/>
    <cellStyle name="Обычный 5 14 27 2 2 3" xfId="37010"/>
    <cellStyle name="Обычный 5 14 27 2 3" xfId="37011"/>
    <cellStyle name="Обычный 5 14 27 2 3 2" xfId="37012"/>
    <cellStyle name="Обычный 5 14 27 2 4" xfId="37013"/>
    <cellStyle name="Обычный 5 14 27 3" xfId="37014"/>
    <cellStyle name="Обычный 5 14 27 3 2" xfId="37015"/>
    <cellStyle name="Обычный 5 14 27 3 2 2" xfId="37016"/>
    <cellStyle name="Обычный 5 14 27 3 2 2 2" xfId="37017"/>
    <cellStyle name="Обычный 5 14 27 3 2 3" xfId="37018"/>
    <cellStyle name="Обычный 5 14 27 3 3" xfId="37019"/>
    <cellStyle name="Обычный 5 14 27 3 3 2" xfId="37020"/>
    <cellStyle name="Обычный 5 14 27 3 4" xfId="37021"/>
    <cellStyle name="Обычный 5 14 27 4" xfId="37022"/>
    <cellStyle name="Обычный 5 14 27 4 2" xfId="37023"/>
    <cellStyle name="Обычный 5 14 27 4 2 2" xfId="37024"/>
    <cellStyle name="Обычный 5 14 27 4 2 2 2" xfId="37025"/>
    <cellStyle name="Обычный 5 14 27 4 2 3" xfId="37026"/>
    <cellStyle name="Обычный 5 14 27 4 3" xfId="37027"/>
    <cellStyle name="Обычный 5 14 27 4 3 2" xfId="37028"/>
    <cellStyle name="Обычный 5 14 27 4 4" xfId="37029"/>
    <cellStyle name="Обычный 5 14 27 5" xfId="37030"/>
    <cellStyle name="Обычный 5 14 27 5 2" xfId="37031"/>
    <cellStyle name="Обычный 5 14 27 5 2 2" xfId="37032"/>
    <cellStyle name="Обычный 5 14 27 5 3" xfId="37033"/>
    <cellStyle name="Обычный 5 14 27 6" xfId="37034"/>
    <cellStyle name="Обычный 5 14 27 6 2" xfId="37035"/>
    <cellStyle name="Обычный 5 14 27 7" xfId="37036"/>
    <cellStyle name="Обычный 5 14 27 7 2" xfId="37037"/>
    <cellStyle name="Обычный 5 14 27 8" xfId="37038"/>
    <cellStyle name="Обычный 5 14 28" xfId="37039"/>
    <cellStyle name="Обычный 5 14 28 2" xfId="37040"/>
    <cellStyle name="Обычный 5 14 28 2 2" xfId="37041"/>
    <cellStyle name="Обычный 5 14 28 2 2 2" xfId="37042"/>
    <cellStyle name="Обычный 5 14 28 2 2 2 2" xfId="37043"/>
    <cellStyle name="Обычный 5 14 28 2 2 3" xfId="37044"/>
    <cellStyle name="Обычный 5 14 28 2 3" xfId="37045"/>
    <cellStyle name="Обычный 5 14 28 2 3 2" xfId="37046"/>
    <cellStyle name="Обычный 5 14 28 2 4" xfId="37047"/>
    <cellStyle name="Обычный 5 14 28 3" xfId="37048"/>
    <cellStyle name="Обычный 5 14 28 3 2" xfId="37049"/>
    <cellStyle name="Обычный 5 14 28 3 2 2" xfId="37050"/>
    <cellStyle name="Обычный 5 14 28 3 2 2 2" xfId="37051"/>
    <cellStyle name="Обычный 5 14 28 3 2 3" xfId="37052"/>
    <cellStyle name="Обычный 5 14 28 3 3" xfId="37053"/>
    <cellStyle name="Обычный 5 14 28 3 3 2" xfId="37054"/>
    <cellStyle name="Обычный 5 14 28 3 4" xfId="37055"/>
    <cellStyle name="Обычный 5 14 28 4" xfId="37056"/>
    <cellStyle name="Обычный 5 14 28 4 2" xfId="37057"/>
    <cellStyle name="Обычный 5 14 28 4 2 2" xfId="37058"/>
    <cellStyle name="Обычный 5 14 28 4 2 2 2" xfId="37059"/>
    <cellStyle name="Обычный 5 14 28 4 2 3" xfId="37060"/>
    <cellStyle name="Обычный 5 14 28 4 3" xfId="37061"/>
    <cellStyle name="Обычный 5 14 28 4 3 2" xfId="37062"/>
    <cellStyle name="Обычный 5 14 28 4 4" xfId="37063"/>
    <cellStyle name="Обычный 5 14 28 5" xfId="37064"/>
    <cellStyle name="Обычный 5 14 28 5 2" xfId="37065"/>
    <cellStyle name="Обычный 5 14 28 5 2 2" xfId="37066"/>
    <cellStyle name="Обычный 5 14 28 5 3" xfId="37067"/>
    <cellStyle name="Обычный 5 14 28 6" xfId="37068"/>
    <cellStyle name="Обычный 5 14 28 6 2" xfId="37069"/>
    <cellStyle name="Обычный 5 14 28 7" xfId="37070"/>
    <cellStyle name="Обычный 5 14 28 7 2" xfId="37071"/>
    <cellStyle name="Обычный 5 14 28 8" xfId="37072"/>
    <cellStyle name="Обычный 5 14 29" xfId="37073"/>
    <cellStyle name="Обычный 5 14 29 2" xfId="37074"/>
    <cellStyle name="Обычный 5 14 29 2 2" xfId="37075"/>
    <cellStyle name="Обычный 5 14 29 2 2 2" xfId="37076"/>
    <cellStyle name="Обычный 5 14 29 2 2 2 2" xfId="37077"/>
    <cellStyle name="Обычный 5 14 29 2 2 3" xfId="37078"/>
    <cellStyle name="Обычный 5 14 29 2 3" xfId="37079"/>
    <cellStyle name="Обычный 5 14 29 2 3 2" xfId="37080"/>
    <cellStyle name="Обычный 5 14 29 2 4" xfId="37081"/>
    <cellStyle name="Обычный 5 14 29 3" xfId="37082"/>
    <cellStyle name="Обычный 5 14 29 3 2" xfId="37083"/>
    <cellStyle name="Обычный 5 14 29 3 2 2" xfId="37084"/>
    <cellStyle name="Обычный 5 14 29 3 2 2 2" xfId="37085"/>
    <cellStyle name="Обычный 5 14 29 3 2 3" xfId="37086"/>
    <cellStyle name="Обычный 5 14 29 3 3" xfId="37087"/>
    <cellStyle name="Обычный 5 14 29 3 3 2" xfId="37088"/>
    <cellStyle name="Обычный 5 14 29 3 4" xfId="37089"/>
    <cellStyle name="Обычный 5 14 29 4" xfId="37090"/>
    <cellStyle name="Обычный 5 14 29 4 2" xfId="37091"/>
    <cellStyle name="Обычный 5 14 29 4 2 2" xfId="37092"/>
    <cellStyle name="Обычный 5 14 29 4 2 2 2" xfId="37093"/>
    <cellStyle name="Обычный 5 14 29 4 2 3" xfId="37094"/>
    <cellStyle name="Обычный 5 14 29 4 3" xfId="37095"/>
    <cellStyle name="Обычный 5 14 29 4 3 2" xfId="37096"/>
    <cellStyle name="Обычный 5 14 29 4 4" xfId="37097"/>
    <cellStyle name="Обычный 5 14 29 5" xfId="37098"/>
    <cellStyle name="Обычный 5 14 29 5 2" xfId="37099"/>
    <cellStyle name="Обычный 5 14 29 5 2 2" xfId="37100"/>
    <cellStyle name="Обычный 5 14 29 5 3" xfId="37101"/>
    <cellStyle name="Обычный 5 14 29 6" xfId="37102"/>
    <cellStyle name="Обычный 5 14 29 6 2" xfId="37103"/>
    <cellStyle name="Обычный 5 14 29 7" xfId="37104"/>
    <cellStyle name="Обычный 5 14 29 7 2" xfId="37105"/>
    <cellStyle name="Обычный 5 14 29 8" xfId="37106"/>
    <cellStyle name="Обычный 5 14 3" xfId="37107"/>
    <cellStyle name="Обычный 5 14 3 2" xfId="37108"/>
    <cellStyle name="Обычный 5 14 3 2 2" xfId="37109"/>
    <cellStyle name="Обычный 5 14 3 2 2 2" xfId="37110"/>
    <cellStyle name="Обычный 5 14 3 2 2 2 2" xfId="37111"/>
    <cellStyle name="Обычный 5 14 3 2 2 3" xfId="37112"/>
    <cellStyle name="Обычный 5 14 3 2 3" xfId="37113"/>
    <cellStyle name="Обычный 5 14 3 2 3 2" xfId="37114"/>
    <cellStyle name="Обычный 5 14 3 2 4" xfId="37115"/>
    <cellStyle name="Обычный 5 14 3 3" xfId="37116"/>
    <cellStyle name="Обычный 5 14 3 3 2" xfId="37117"/>
    <cellStyle name="Обычный 5 14 3 3 2 2" xfId="37118"/>
    <cellStyle name="Обычный 5 14 3 3 2 2 2" xfId="37119"/>
    <cellStyle name="Обычный 5 14 3 3 2 3" xfId="37120"/>
    <cellStyle name="Обычный 5 14 3 3 3" xfId="37121"/>
    <cellStyle name="Обычный 5 14 3 3 3 2" xfId="37122"/>
    <cellStyle name="Обычный 5 14 3 3 4" xfId="37123"/>
    <cellStyle name="Обычный 5 14 3 4" xfId="37124"/>
    <cellStyle name="Обычный 5 14 3 4 2" xfId="37125"/>
    <cellStyle name="Обычный 5 14 3 4 2 2" xfId="37126"/>
    <cellStyle name="Обычный 5 14 3 4 2 2 2" xfId="37127"/>
    <cellStyle name="Обычный 5 14 3 4 2 3" xfId="37128"/>
    <cellStyle name="Обычный 5 14 3 4 3" xfId="37129"/>
    <cellStyle name="Обычный 5 14 3 4 3 2" xfId="37130"/>
    <cellStyle name="Обычный 5 14 3 4 4" xfId="37131"/>
    <cellStyle name="Обычный 5 14 3 5" xfId="37132"/>
    <cellStyle name="Обычный 5 14 3 5 2" xfId="37133"/>
    <cellStyle name="Обычный 5 14 3 5 2 2" xfId="37134"/>
    <cellStyle name="Обычный 5 14 3 5 3" xfId="37135"/>
    <cellStyle name="Обычный 5 14 3 6" xfId="37136"/>
    <cellStyle name="Обычный 5 14 3 6 2" xfId="37137"/>
    <cellStyle name="Обычный 5 14 3 7" xfId="37138"/>
    <cellStyle name="Обычный 5 14 3 7 2" xfId="37139"/>
    <cellStyle name="Обычный 5 14 3 8" xfId="37140"/>
    <cellStyle name="Обычный 5 14 30" xfId="37141"/>
    <cellStyle name="Обычный 5 14 30 2" xfId="37142"/>
    <cellStyle name="Обычный 5 14 30 2 2" xfId="37143"/>
    <cellStyle name="Обычный 5 14 30 2 2 2" xfId="37144"/>
    <cellStyle name="Обычный 5 14 30 2 3" xfId="37145"/>
    <cellStyle name="Обычный 5 14 30 3" xfId="37146"/>
    <cellStyle name="Обычный 5 14 30 3 2" xfId="37147"/>
    <cellStyle name="Обычный 5 14 30 4" xfId="37148"/>
    <cellStyle name="Обычный 5 14 31" xfId="37149"/>
    <cellStyle name="Обычный 5 14 31 2" xfId="37150"/>
    <cellStyle name="Обычный 5 14 31 2 2" xfId="37151"/>
    <cellStyle name="Обычный 5 14 31 2 2 2" xfId="37152"/>
    <cellStyle name="Обычный 5 14 31 2 3" xfId="37153"/>
    <cellStyle name="Обычный 5 14 31 3" xfId="37154"/>
    <cellStyle name="Обычный 5 14 31 3 2" xfId="37155"/>
    <cellStyle name="Обычный 5 14 31 4" xfId="37156"/>
    <cellStyle name="Обычный 5 14 32" xfId="37157"/>
    <cellStyle name="Обычный 5 14 32 2" xfId="37158"/>
    <cellStyle name="Обычный 5 14 32 2 2" xfId="37159"/>
    <cellStyle name="Обычный 5 14 32 2 2 2" xfId="37160"/>
    <cellStyle name="Обычный 5 14 32 2 3" xfId="37161"/>
    <cellStyle name="Обычный 5 14 32 3" xfId="37162"/>
    <cellStyle name="Обычный 5 14 32 3 2" xfId="37163"/>
    <cellStyle name="Обычный 5 14 32 4" xfId="37164"/>
    <cellStyle name="Обычный 5 14 33" xfId="37165"/>
    <cellStyle name="Обычный 5 14 33 2" xfId="37166"/>
    <cellStyle name="Обычный 5 14 33 2 2" xfId="37167"/>
    <cellStyle name="Обычный 5 14 33 3" xfId="37168"/>
    <cellStyle name="Обычный 5 14 34" xfId="37169"/>
    <cellStyle name="Обычный 5 14 34 2" xfId="37170"/>
    <cellStyle name="Обычный 5 14 35" xfId="37171"/>
    <cellStyle name="Обычный 5 14 35 2" xfId="37172"/>
    <cellStyle name="Обычный 5 14 36" xfId="37173"/>
    <cellStyle name="Обычный 5 14 4" xfId="37174"/>
    <cellStyle name="Обычный 5 14 4 2" xfId="37175"/>
    <cellStyle name="Обычный 5 14 4 2 2" xfId="37176"/>
    <cellStyle name="Обычный 5 14 4 2 2 2" xfId="37177"/>
    <cellStyle name="Обычный 5 14 4 2 2 2 2" xfId="37178"/>
    <cellStyle name="Обычный 5 14 4 2 2 3" xfId="37179"/>
    <cellStyle name="Обычный 5 14 4 2 3" xfId="37180"/>
    <cellStyle name="Обычный 5 14 4 2 3 2" xfId="37181"/>
    <cellStyle name="Обычный 5 14 4 2 4" xfId="37182"/>
    <cellStyle name="Обычный 5 14 4 3" xfId="37183"/>
    <cellStyle name="Обычный 5 14 4 3 2" xfId="37184"/>
    <cellStyle name="Обычный 5 14 4 3 2 2" xfId="37185"/>
    <cellStyle name="Обычный 5 14 4 3 2 2 2" xfId="37186"/>
    <cellStyle name="Обычный 5 14 4 3 2 3" xfId="37187"/>
    <cellStyle name="Обычный 5 14 4 3 3" xfId="37188"/>
    <cellStyle name="Обычный 5 14 4 3 3 2" xfId="37189"/>
    <cellStyle name="Обычный 5 14 4 3 4" xfId="37190"/>
    <cellStyle name="Обычный 5 14 4 4" xfId="37191"/>
    <cellStyle name="Обычный 5 14 4 4 2" xfId="37192"/>
    <cellStyle name="Обычный 5 14 4 4 2 2" xfId="37193"/>
    <cellStyle name="Обычный 5 14 4 4 2 2 2" xfId="37194"/>
    <cellStyle name="Обычный 5 14 4 4 2 3" xfId="37195"/>
    <cellStyle name="Обычный 5 14 4 4 3" xfId="37196"/>
    <cellStyle name="Обычный 5 14 4 4 3 2" xfId="37197"/>
    <cellStyle name="Обычный 5 14 4 4 4" xfId="37198"/>
    <cellStyle name="Обычный 5 14 4 5" xfId="37199"/>
    <cellStyle name="Обычный 5 14 4 5 2" xfId="37200"/>
    <cellStyle name="Обычный 5 14 4 5 2 2" xfId="37201"/>
    <cellStyle name="Обычный 5 14 4 5 3" xfId="37202"/>
    <cellStyle name="Обычный 5 14 4 6" xfId="37203"/>
    <cellStyle name="Обычный 5 14 4 6 2" xfId="37204"/>
    <cellStyle name="Обычный 5 14 4 7" xfId="37205"/>
    <cellStyle name="Обычный 5 14 4 7 2" xfId="37206"/>
    <cellStyle name="Обычный 5 14 4 8" xfId="37207"/>
    <cellStyle name="Обычный 5 14 5" xfId="37208"/>
    <cellStyle name="Обычный 5 14 5 2" xfId="37209"/>
    <cellStyle name="Обычный 5 14 5 2 2" xfId="37210"/>
    <cellStyle name="Обычный 5 14 5 2 2 2" xfId="37211"/>
    <cellStyle name="Обычный 5 14 5 2 2 2 2" xfId="37212"/>
    <cellStyle name="Обычный 5 14 5 2 2 3" xfId="37213"/>
    <cellStyle name="Обычный 5 14 5 2 3" xfId="37214"/>
    <cellStyle name="Обычный 5 14 5 2 3 2" xfId="37215"/>
    <cellStyle name="Обычный 5 14 5 2 4" xfId="37216"/>
    <cellStyle name="Обычный 5 14 5 3" xfId="37217"/>
    <cellStyle name="Обычный 5 14 5 3 2" xfId="37218"/>
    <cellStyle name="Обычный 5 14 5 3 2 2" xfId="37219"/>
    <cellStyle name="Обычный 5 14 5 3 2 2 2" xfId="37220"/>
    <cellStyle name="Обычный 5 14 5 3 2 3" xfId="37221"/>
    <cellStyle name="Обычный 5 14 5 3 3" xfId="37222"/>
    <cellStyle name="Обычный 5 14 5 3 3 2" xfId="37223"/>
    <cellStyle name="Обычный 5 14 5 3 4" xfId="37224"/>
    <cellStyle name="Обычный 5 14 5 4" xfId="37225"/>
    <cellStyle name="Обычный 5 14 5 4 2" xfId="37226"/>
    <cellStyle name="Обычный 5 14 5 4 2 2" xfId="37227"/>
    <cellStyle name="Обычный 5 14 5 4 2 2 2" xfId="37228"/>
    <cellStyle name="Обычный 5 14 5 4 2 3" xfId="37229"/>
    <cellStyle name="Обычный 5 14 5 4 3" xfId="37230"/>
    <cellStyle name="Обычный 5 14 5 4 3 2" xfId="37231"/>
    <cellStyle name="Обычный 5 14 5 4 4" xfId="37232"/>
    <cellStyle name="Обычный 5 14 5 5" xfId="37233"/>
    <cellStyle name="Обычный 5 14 5 5 2" xfId="37234"/>
    <cellStyle name="Обычный 5 14 5 5 2 2" xfId="37235"/>
    <cellStyle name="Обычный 5 14 5 5 3" xfId="37236"/>
    <cellStyle name="Обычный 5 14 5 6" xfId="37237"/>
    <cellStyle name="Обычный 5 14 5 6 2" xfId="37238"/>
    <cellStyle name="Обычный 5 14 5 7" xfId="37239"/>
    <cellStyle name="Обычный 5 14 5 7 2" xfId="37240"/>
    <cellStyle name="Обычный 5 14 5 8" xfId="37241"/>
    <cellStyle name="Обычный 5 14 6" xfId="37242"/>
    <cellStyle name="Обычный 5 14 6 2" xfId="37243"/>
    <cellStyle name="Обычный 5 14 6 2 2" xfId="37244"/>
    <cellStyle name="Обычный 5 14 6 2 2 2" xfId="37245"/>
    <cellStyle name="Обычный 5 14 6 2 2 2 2" xfId="37246"/>
    <cellStyle name="Обычный 5 14 6 2 2 3" xfId="37247"/>
    <cellStyle name="Обычный 5 14 6 2 3" xfId="37248"/>
    <cellStyle name="Обычный 5 14 6 2 3 2" xfId="37249"/>
    <cellStyle name="Обычный 5 14 6 2 4" xfId="37250"/>
    <cellStyle name="Обычный 5 14 6 3" xfId="37251"/>
    <cellStyle name="Обычный 5 14 6 3 2" xfId="37252"/>
    <cellStyle name="Обычный 5 14 6 3 2 2" xfId="37253"/>
    <cellStyle name="Обычный 5 14 6 3 2 2 2" xfId="37254"/>
    <cellStyle name="Обычный 5 14 6 3 2 3" xfId="37255"/>
    <cellStyle name="Обычный 5 14 6 3 3" xfId="37256"/>
    <cellStyle name="Обычный 5 14 6 3 3 2" xfId="37257"/>
    <cellStyle name="Обычный 5 14 6 3 4" xfId="37258"/>
    <cellStyle name="Обычный 5 14 6 4" xfId="37259"/>
    <cellStyle name="Обычный 5 14 6 4 2" xfId="37260"/>
    <cellStyle name="Обычный 5 14 6 4 2 2" xfId="37261"/>
    <cellStyle name="Обычный 5 14 6 4 2 2 2" xfId="37262"/>
    <cellStyle name="Обычный 5 14 6 4 2 3" xfId="37263"/>
    <cellStyle name="Обычный 5 14 6 4 3" xfId="37264"/>
    <cellStyle name="Обычный 5 14 6 4 3 2" xfId="37265"/>
    <cellStyle name="Обычный 5 14 6 4 4" xfId="37266"/>
    <cellStyle name="Обычный 5 14 6 5" xfId="37267"/>
    <cellStyle name="Обычный 5 14 6 5 2" xfId="37268"/>
    <cellStyle name="Обычный 5 14 6 5 2 2" xfId="37269"/>
    <cellStyle name="Обычный 5 14 6 5 3" xfId="37270"/>
    <cellStyle name="Обычный 5 14 6 6" xfId="37271"/>
    <cellStyle name="Обычный 5 14 6 6 2" xfId="37272"/>
    <cellStyle name="Обычный 5 14 6 7" xfId="37273"/>
    <cellStyle name="Обычный 5 14 6 7 2" xfId="37274"/>
    <cellStyle name="Обычный 5 14 6 8" xfId="37275"/>
    <cellStyle name="Обычный 5 14 7" xfId="37276"/>
    <cellStyle name="Обычный 5 14 7 2" xfId="37277"/>
    <cellStyle name="Обычный 5 14 7 2 2" xfId="37278"/>
    <cellStyle name="Обычный 5 14 7 2 2 2" xfId="37279"/>
    <cellStyle name="Обычный 5 14 7 2 2 2 2" xfId="37280"/>
    <cellStyle name="Обычный 5 14 7 2 2 3" xfId="37281"/>
    <cellStyle name="Обычный 5 14 7 2 3" xfId="37282"/>
    <cellStyle name="Обычный 5 14 7 2 3 2" xfId="37283"/>
    <cellStyle name="Обычный 5 14 7 2 4" xfId="37284"/>
    <cellStyle name="Обычный 5 14 7 3" xfId="37285"/>
    <cellStyle name="Обычный 5 14 7 3 2" xfId="37286"/>
    <cellStyle name="Обычный 5 14 7 3 2 2" xfId="37287"/>
    <cellStyle name="Обычный 5 14 7 3 2 2 2" xfId="37288"/>
    <cellStyle name="Обычный 5 14 7 3 2 3" xfId="37289"/>
    <cellStyle name="Обычный 5 14 7 3 3" xfId="37290"/>
    <cellStyle name="Обычный 5 14 7 3 3 2" xfId="37291"/>
    <cellStyle name="Обычный 5 14 7 3 4" xfId="37292"/>
    <cellStyle name="Обычный 5 14 7 4" xfId="37293"/>
    <cellStyle name="Обычный 5 14 7 4 2" xfId="37294"/>
    <cellStyle name="Обычный 5 14 7 4 2 2" xfId="37295"/>
    <cellStyle name="Обычный 5 14 7 4 2 2 2" xfId="37296"/>
    <cellStyle name="Обычный 5 14 7 4 2 3" xfId="37297"/>
    <cellStyle name="Обычный 5 14 7 4 3" xfId="37298"/>
    <cellStyle name="Обычный 5 14 7 4 3 2" xfId="37299"/>
    <cellStyle name="Обычный 5 14 7 4 4" xfId="37300"/>
    <cellStyle name="Обычный 5 14 7 5" xfId="37301"/>
    <cellStyle name="Обычный 5 14 7 5 2" xfId="37302"/>
    <cellStyle name="Обычный 5 14 7 5 2 2" xfId="37303"/>
    <cellStyle name="Обычный 5 14 7 5 3" xfId="37304"/>
    <cellStyle name="Обычный 5 14 7 6" xfId="37305"/>
    <cellStyle name="Обычный 5 14 7 6 2" xfId="37306"/>
    <cellStyle name="Обычный 5 14 7 7" xfId="37307"/>
    <cellStyle name="Обычный 5 14 7 7 2" xfId="37308"/>
    <cellStyle name="Обычный 5 14 7 8" xfId="37309"/>
    <cellStyle name="Обычный 5 14 8" xfId="37310"/>
    <cellStyle name="Обычный 5 14 8 2" xfId="37311"/>
    <cellStyle name="Обычный 5 14 8 2 2" xfId="37312"/>
    <cellStyle name="Обычный 5 14 8 2 2 2" xfId="37313"/>
    <cellStyle name="Обычный 5 14 8 2 2 2 2" xfId="37314"/>
    <cellStyle name="Обычный 5 14 8 2 2 3" xfId="37315"/>
    <cellStyle name="Обычный 5 14 8 2 3" xfId="37316"/>
    <cellStyle name="Обычный 5 14 8 2 3 2" xfId="37317"/>
    <cellStyle name="Обычный 5 14 8 2 4" xfId="37318"/>
    <cellStyle name="Обычный 5 14 8 3" xfId="37319"/>
    <cellStyle name="Обычный 5 14 8 3 2" xfId="37320"/>
    <cellStyle name="Обычный 5 14 8 3 2 2" xfId="37321"/>
    <cellStyle name="Обычный 5 14 8 3 2 2 2" xfId="37322"/>
    <cellStyle name="Обычный 5 14 8 3 2 3" xfId="37323"/>
    <cellStyle name="Обычный 5 14 8 3 3" xfId="37324"/>
    <cellStyle name="Обычный 5 14 8 3 3 2" xfId="37325"/>
    <cellStyle name="Обычный 5 14 8 3 4" xfId="37326"/>
    <cellStyle name="Обычный 5 14 8 4" xfId="37327"/>
    <cellStyle name="Обычный 5 14 8 4 2" xfId="37328"/>
    <cellStyle name="Обычный 5 14 8 4 2 2" xfId="37329"/>
    <cellStyle name="Обычный 5 14 8 4 2 2 2" xfId="37330"/>
    <cellStyle name="Обычный 5 14 8 4 2 3" xfId="37331"/>
    <cellStyle name="Обычный 5 14 8 4 3" xfId="37332"/>
    <cellStyle name="Обычный 5 14 8 4 3 2" xfId="37333"/>
    <cellStyle name="Обычный 5 14 8 4 4" xfId="37334"/>
    <cellStyle name="Обычный 5 14 8 5" xfId="37335"/>
    <cellStyle name="Обычный 5 14 8 5 2" xfId="37336"/>
    <cellStyle name="Обычный 5 14 8 5 2 2" xfId="37337"/>
    <cellStyle name="Обычный 5 14 8 5 3" xfId="37338"/>
    <cellStyle name="Обычный 5 14 8 6" xfId="37339"/>
    <cellStyle name="Обычный 5 14 8 6 2" xfId="37340"/>
    <cellStyle name="Обычный 5 14 8 7" xfId="37341"/>
    <cellStyle name="Обычный 5 14 8 7 2" xfId="37342"/>
    <cellStyle name="Обычный 5 14 8 8" xfId="37343"/>
    <cellStyle name="Обычный 5 14 9" xfId="37344"/>
    <cellStyle name="Обычный 5 14 9 2" xfId="37345"/>
    <cellStyle name="Обычный 5 14 9 2 2" xfId="37346"/>
    <cellStyle name="Обычный 5 14 9 2 2 2" xfId="37347"/>
    <cellStyle name="Обычный 5 14 9 2 2 2 2" xfId="37348"/>
    <cellStyle name="Обычный 5 14 9 2 2 3" xfId="37349"/>
    <cellStyle name="Обычный 5 14 9 2 3" xfId="37350"/>
    <cellStyle name="Обычный 5 14 9 2 3 2" xfId="37351"/>
    <cellStyle name="Обычный 5 14 9 2 4" xfId="37352"/>
    <cellStyle name="Обычный 5 14 9 3" xfId="37353"/>
    <cellStyle name="Обычный 5 14 9 3 2" xfId="37354"/>
    <cellStyle name="Обычный 5 14 9 3 2 2" xfId="37355"/>
    <cellStyle name="Обычный 5 14 9 3 2 2 2" xfId="37356"/>
    <cellStyle name="Обычный 5 14 9 3 2 3" xfId="37357"/>
    <cellStyle name="Обычный 5 14 9 3 3" xfId="37358"/>
    <cellStyle name="Обычный 5 14 9 3 3 2" xfId="37359"/>
    <cellStyle name="Обычный 5 14 9 3 4" xfId="37360"/>
    <cellStyle name="Обычный 5 14 9 4" xfId="37361"/>
    <cellStyle name="Обычный 5 14 9 4 2" xfId="37362"/>
    <cellStyle name="Обычный 5 14 9 4 2 2" xfId="37363"/>
    <cellStyle name="Обычный 5 14 9 4 2 2 2" xfId="37364"/>
    <cellStyle name="Обычный 5 14 9 4 2 3" xfId="37365"/>
    <cellStyle name="Обычный 5 14 9 4 3" xfId="37366"/>
    <cellStyle name="Обычный 5 14 9 4 3 2" xfId="37367"/>
    <cellStyle name="Обычный 5 14 9 4 4" xfId="37368"/>
    <cellStyle name="Обычный 5 14 9 5" xfId="37369"/>
    <cellStyle name="Обычный 5 14 9 5 2" xfId="37370"/>
    <cellStyle name="Обычный 5 14 9 5 2 2" xfId="37371"/>
    <cellStyle name="Обычный 5 14 9 5 3" xfId="37372"/>
    <cellStyle name="Обычный 5 14 9 6" xfId="37373"/>
    <cellStyle name="Обычный 5 14 9 6 2" xfId="37374"/>
    <cellStyle name="Обычный 5 14 9 7" xfId="37375"/>
    <cellStyle name="Обычный 5 14 9 7 2" xfId="37376"/>
    <cellStyle name="Обычный 5 14 9 8" xfId="37377"/>
    <cellStyle name="Обычный 5 15" xfId="37378"/>
    <cellStyle name="Обычный 5 15 10" xfId="37379"/>
    <cellStyle name="Обычный 5 15 10 2" xfId="37380"/>
    <cellStyle name="Обычный 5 15 10 2 2" xfId="37381"/>
    <cellStyle name="Обычный 5 15 10 2 2 2" xfId="37382"/>
    <cellStyle name="Обычный 5 15 10 2 2 2 2" xfId="37383"/>
    <cellStyle name="Обычный 5 15 10 2 2 3" xfId="37384"/>
    <cellStyle name="Обычный 5 15 10 2 3" xfId="37385"/>
    <cellStyle name="Обычный 5 15 10 2 3 2" xfId="37386"/>
    <cellStyle name="Обычный 5 15 10 2 4" xfId="37387"/>
    <cellStyle name="Обычный 5 15 10 3" xfId="37388"/>
    <cellStyle name="Обычный 5 15 10 3 2" xfId="37389"/>
    <cellStyle name="Обычный 5 15 10 3 2 2" xfId="37390"/>
    <cellStyle name="Обычный 5 15 10 3 2 2 2" xfId="37391"/>
    <cellStyle name="Обычный 5 15 10 3 2 3" xfId="37392"/>
    <cellStyle name="Обычный 5 15 10 3 3" xfId="37393"/>
    <cellStyle name="Обычный 5 15 10 3 3 2" xfId="37394"/>
    <cellStyle name="Обычный 5 15 10 3 4" xfId="37395"/>
    <cellStyle name="Обычный 5 15 10 4" xfId="37396"/>
    <cellStyle name="Обычный 5 15 10 4 2" xfId="37397"/>
    <cellStyle name="Обычный 5 15 10 4 2 2" xfId="37398"/>
    <cellStyle name="Обычный 5 15 10 4 2 2 2" xfId="37399"/>
    <cellStyle name="Обычный 5 15 10 4 2 3" xfId="37400"/>
    <cellStyle name="Обычный 5 15 10 4 3" xfId="37401"/>
    <cellStyle name="Обычный 5 15 10 4 3 2" xfId="37402"/>
    <cellStyle name="Обычный 5 15 10 4 4" xfId="37403"/>
    <cellStyle name="Обычный 5 15 10 5" xfId="37404"/>
    <cellStyle name="Обычный 5 15 10 5 2" xfId="37405"/>
    <cellStyle name="Обычный 5 15 10 5 2 2" xfId="37406"/>
    <cellStyle name="Обычный 5 15 10 5 3" xfId="37407"/>
    <cellStyle name="Обычный 5 15 10 6" xfId="37408"/>
    <cellStyle name="Обычный 5 15 10 6 2" xfId="37409"/>
    <cellStyle name="Обычный 5 15 10 7" xfId="37410"/>
    <cellStyle name="Обычный 5 15 10 7 2" xfId="37411"/>
    <cellStyle name="Обычный 5 15 10 8" xfId="37412"/>
    <cellStyle name="Обычный 5 15 11" xfId="37413"/>
    <cellStyle name="Обычный 5 15 11 2" xfId="37414"/>
    <cellStyle name="Обычный 5 15 11 2 2" xfId="37415"/>
    <cellStyle name="Обычный 5 15 11 2 2 2" xfId="37416"/>
    <cellStyle name="Обычный 5 15 11 2 2 2 2" xfId="37417"/>
    <cellStyle name="Обычный 5 15 11 2 2 3" xfId="37418"/>
    <cellStyle name="Обычный 5 15 11 2 3" xfId="37419"/>
    <cellStyle name="Обычный 5 15 11 2 3 2" xfId="37420"/>
    <cellStyle name="Обычный 5 15 11 2 4" xfId="37421"/>
    <cellStyle name="Обычный 5 15 11 3" xfId="37422"/>
    <cellStyle name="Обычный 5 15 11 3 2" xfId="37423"/>
    <cellStyle name="Обычный 5 15 11 3 2 2" xfId="37424"/>
    <cellStyle name="Обычный 5 15 11 3 2 2 2" xfId="37425"/>
    <cellStyle name="Обычный 5 15 11 3 2 3" xfId="37426"/>
    <cellStyle name="Обычный 5 15 11 3 3" xfId="37427"/>
    <cellStyle name="Обычный 5 15 11 3 3 2" xfId="37428"/>
    <cellStyle name="Обычный 5 15 11 3 4" xfId="37429"/>
    <cellStyle name="Обычный 5 15 11 4" xfId="37430"/>
    <cellStyle name="Обычный 5 15 11 4 2" xfId="37431"/>
    <cellStyle name="Обычный 5 15 11 4 2 2" xfId="37432"/>
    <cellStyle name="Обычный 5 15 11 4 2 2 2" xfId="37433"/>
    <cellStyle name="Обычный 5 15 11 4 2 3" xfId="37434"/>
    <cellStyle name="Обычный 5 15 11 4 3" xfId="37435"/>
    <cellStyle name="Обычный 5 15 11 4 3 2" xfId="37436"/>
    <cellStyle name="Обычный 5 15 11 4 4" xfId="37437"/>
    <cellStyle name="Обычный 5 15 11 5" xfId="37438"/>
    <cellStyle name="Обычный 5 15 11 5 2" xfId="37439"/>
    <cellStyle name="Обычный 5 15 11 5 2 2" xfId="37440"/>
    <cellStyle name="Обычный 5 15 11 5 3" xfId="37441"/>
    <cellStyle name="Обычный 5 15 11 6" xfId="37442"/>
    <cellStyle name="Обычный 5 15 11 6 2" xfId="37443"/>
    <cellStyle name="Обычный 5 15 11 7" xfId="37444"/>
    <cellStyle name="Обычный 5 15 11 7 2" xfId="37445"/>
    <cellStyle name="Обычный 5 15 11 8" xfId="37446"/>
    <cellStyle name="Обычный 5 15 12" xfId="37447"/>
    <cellStyle name="Обычный 5 15 12 2" xfId="37448"/>
    <cellStyle name="Обычный 5 15 12 2 2" xfId="37449"/>
    <cellStyle name="Обычный 5 15 12 2 2 2" xfId="37450"/>
    <cellStyle name="Обычный 5 15 12 2 2 2 2" xfId="37451"/>
    <cellStyle name="Обычный 5 15 12 2 2 3" xfId="37452"/>
    <cellStyle name="Обычный 5 15 12 2 3" xfId="37453"/>
    <cellStyle name="Обычный 5 15 12 2 3 2" xfId="37454"/>
    <cellStyle name="Обычный 5 15 12 2 4" xfId="37455"/>
    <cellStyle name="Обычный 5 15 12 3" xfId="37456"/>
    <cellStyle name="Обычный 5 15 12 3 2" xfId="37457"/>
    <cellStyle name="Обычный 5 15 12 3 2 2" xfId="37458"/>
    <cellStyle name="Обычный 5 15 12 3 2 2 2" xfId="37459"/>
    <cellStyle name="Обычный 5 15 12 3 2 3" xfId="37460"/>
    <cellStyle name="Обычный 5 15 12 3 3" xfId="37461"/>
    <cellStyle name="Обычный 5 15 12 3 3 2" xfId="37462"/>
    <cellStyle name="Обычный 5 15 12 3 4" xfId="37463"/>
    <cellStyle name="Обычный 5 15 12 4" xfId="37464"/>
    <cellStyle name="Обычный 5 15 12 4 2" xfId="37465"/>
    <cellStyle name="Обычный 5 15 12 4 2 2" xfId="37466"/>
    <cellStyle name="Обычный 5 15 12 4 2 2 2" xfId="37467"/>
    <cellStyle name="Обычный 5 15 12 4 2 3" xfId="37468"/>
    <cellStyle name="Обычный 5 15 12 4 3" xfId="37469"/>
    <cellStyle name="Обычный 5 15 12 4 3 2" xfId="37470"/>
    <cellStyle name="Обычный 5 15 12 4 4" xfId="37471"/>
    <cellStyle name="Обычный 5 15 12 5" xfId="37472"/>
    <cellStyle name="Обычный 5 15 12 5 2" xfId="37473"/>
    <cellStyle name="Обычный 5 15 12 5 2 2" xfId="37474"/>
    <cellStyle name="Обычный 5 15 12 5 3" xfId="37475"/>
    <cellStyle name="Обычный 5 15 12 6" xfId="37476"/>
    <cellStyle name="Обычный 5 15 12 6 2" xfId="37477"/>
    <cellStyle name="Обычный 5 15 12 7" xfId="37478"/>
    <cellStyle name="Обычный 5 15 12 7 2" xfId="37479"/>
    <cellStyle name="Обычный 5 15 12 8" xfId="37480"/>
    <cellStyle name="Обычный 5 15 13" xfId="37481"/>
    <cellStyle name="Обычный 5 15 13 2" xfId="37482"/>
    <cellStyle name="Обычный 5 15 13 2 2" xfId="37483"/>
    <cellStyle name="Обычный 5 15 13 2 2 2" xfId="37484"/>
    <cellStyle name="Обычный 5 15 13 2 2 2 2" xfId="37485"/>
    <cellStyle name="Обычный 5 15 13 2 2 3" xfId="37486"/>
    <cellStyle name="Обычный 5 15 13 2 3" xfId="37487"/>
    <cellStyle name="Обычный 5 15 13 2 3 2" xfId="37488"/>
    <cellStyle name="Обычный 5 15 13 2 4" xfId="37489"/>
    <cellStyle name="Обычный 5 15 13 3" xfId="37490"/>
    <cellStyle name="Обычный 5 15 13 3 2" xfId="37491"/>
    <cellStyle name="Обычный 5 15 13 3 2 2" xfId="37492"/>
    <cellStyle name="Обычный 5 15 13 3 2 2 2" xfId="37493"/>
    <cellStyle name="Обычный 5 15 13 3 2 3" xfId="37494"/>
    <cellStyle name="Обычный 5 15 13 3 3" xfId="37495"/>
    <cellStyle name="Обычный 5 15 13 3 3 2" xfId="37496"/>
    <cellStyle name="Обычный 5 15 13 3 4" xfId="37497"/>
    <cellStyle name="Обычный 5 15 13 4" xfId="37498"/>
    <cellStyle name="Обычный 5 15 13 4 2" xfId="37499"/>
    <cellStyle name="Обычный 5 15 13 4 2 2" xfId="37500"/>
    <cellStyle name="Обычный 5 15 13 4 2 2 2" xfId="37501"/>
    <cellStyle name="Обычный 5 15 13 4 2 3" xfId="37502"/>
    <cellStyle name="Обычный 5 15 13 4 3" xfId="37503"/>
    <cellStyle name="Обычный 5 15 13 4 3 2" xfId="37504"/>
    <cellStyle name="Обычный 5 15 13 4 4" xfId="37505"/>
    <cellStyle name="Обычный 5 15 13 5" xfId="37506"/>
    <cellStyle name="Обычный 5 15 13 5 2" xfId="37507"/>
    <cellStyle name="Обычный 5 15 13 5 2 2" xfId="37508"/>
    <cellStyle name="Обычный 5 15 13 5 3" xfId="37509"/>
    <cellStyle name="Обычный 5 15 13 6" xfId="37510"/>
    <cellStyle name="Обычный 5 15 13 6 2" xfId="37511"/>
    <cellStyle name="Обычный 5 15 13 7" xfId="37512"/>
    <cellStyle name="Обычный 5 15 13 7 2" xfId="37513"/>
    <cellStyle name="Обычный 5 15 13 8" xfId="37514"/>
    <cellStyle name="Обычный 5 15 14" xfId="37515"/>
    <cellStyle name="Обычный 5 15 14 2" xfId="37516"/>
    <cellStyle name="Обычный 5 15 14 2 2" xfId="37517"/>
    <cellStyle name="Обычный 5 15 14 2 2 2" xfId="37518"/>
    <cellStyle name="Обычный 5 15 14 2 2 2 2" xfId="37519"/>
    <cellStyle name="Обычный 5 15 14 2 2 3" xfId="37520"/>
    <cellStyle name="Обычный 5 15 14 2 3" xfId="37521"/>
    <cellStyle name="Обычный 5 15 14 2 3 2" xfId="37522"/>
    <cellStyle name="Обычный 5 15 14 2 4" xfId="37523"/>
    <cellStyle name="Обычный 5 15 14 3" xfId="37524"/>
    <cellStyle name="Обычный 5 15 14 3 2" xfId="37525"/>
    <cellStyle name="Обычный 5 15 14 3 2 2" xfId="37526"/>
    <cellStyle name="Обычный 5 15 14 3 2 2 2" xfId="37527"/>
    <cellStyle name="Обычный 5 15 14 3 2 3" xfId="37528"/>
    <cellStyle name="Обычный 5 15 14 3 3" xfId="37529"/>
    <cellStyle name="Обычный 5 15 14 3 3 2" xfId="37530"/>
    <cellStyle name="Обычный 5 15 14 3 4" xfId="37531"/>
    <cellStyle name="Обычный 5 15 14 4" xfId="37532"/>
    <cellStyle name="Обычный 5 15 14 4 2" xfId="37533"/>
    <cellStyle name="Обычный 5 15 14 4 2 2" xfId="37534"/>
    <cellStyle name="Обычный 5 15 14 4 2 2 2" xfId="37535"/>
    <cellStyle name="Обычный 5 15 14 4 2 3" xfId="37536"/>
    <cellStyle name="Обычный 5 15 14 4 3" xfId="37537"/>
    <cellStyle name="Обычный 5 15 14 4 3 2" xfId="37538"/>
    <cellStyle name="Обычный 5 15 14 4 4" xfId="37539"/>
    <cellStyle name="Обычный 5 15 14 5" xfId="37540"/>
    <cellStyle name="Обычный 5 15 14 5 2" xfId="37541"/>
    <cellStyle name="Обычный 5 15 14 5 2 2" xfId="37542"/>
    <cellStyle name="Обычный 5 15 14 5 3" xfId="37543"/>
    <cellStyle name="Обычный 5 15 14 6" xfId="37544"/>
    <cellStyle name="Обычный 5 15 14 6 2" xfId="37545"/>
    <cellStyle name="Обычный 5 15 14 7" xfId="37546"/>
    <cellStyle name="Обычный 5 15 14 7 2" xfId="37547"/>
    <cellStyle name="Обычный 5 15 14 8" xfId="37548"/>
    <cellStyle name="Обычный 5 15 15" xfId="37549"/>
    <cellStyle name="Обычный 5 15 15 2" xfId="37550"/>
    <cellStyle name="Обычный 5 15 15 2 2" xfId="37551"/>
    <cellStyle name="Обычный 5 15 15 2 2 2" xfId="37552"/>
    <cellStyle name="Обычный 5 15 15 2 2 2 2" xfId="37553"/>
    <cellStyle name="Обычный 5 15 15 2 2 3" xfId="37554"/>
    <cellStyle name="Обычный 5 15 15 2 3" xfId="37555"/>
    <cellStyle name="Обычный 5 15 15 2 3 2" xfId="37556"/>
    <cellStyle name="Обычный 5 15 15 2 4" xfId="37557"/>
    <cellStyle name="Обычный 5 15 15 3" xfId="37558"/>
    <cellStyle name="Обычный 5 15 15 3 2" xfId="37559"/>
    <cellStyle name="Обычный 5 15 15 3 2 2" xfId="37560"/>
    <cellStyle name="Обычный 5 15 15 3 2 2 2" xfId="37561"/>
    <cellStyle name="Обычный 5 15 15 3 2 3" xfId="37562"/>
    <cellStyle name="Обычный 5 15 15 3 3" xfId="37563"/>
    <cellStyle name="Обычный 5 15 15 3 3 2" xfId="37564"/>
    <cellStyle name="Обычный 5 15 15 3 4" xfId="37565"/>
    <cellStyle name="Обычный 5 15 15 4" xfId="37566"/>
    <cellStyle name="Обычный 5 15 15 4 2" xfId="37567"/>
    <cellStyle name="Обычный 5 15 15 4 2 2" xfId="37568"/>
    <cellStyle name="Обычный 5 15 15 4 2 2 2" xfId="37569"/>
    <cellStyle name="Обычный 5 15 15 4 2 3" xfId="37570"/>
    <cellStyle name="Обычный 5 15 15 4 3" xfId="37571"/>
    <cellStyle name="Обычный 5 15 15 4 3 2" xfId="37572"/>
    <cellStyle name="Обычный 5 15 15 4 4" xfId="37573"/>
    <cellStyle name="Обычный 5 15 15 5" xfId="37574"/>
    <cellStyle name="Обычный 5 15 15 5 2" xfId="37575"/>
    <cellStyle name="Обычный 5 15 15 5 2 2" xfId="37576"/>
    <cellStyle name="Обычный 5 15 15 5 3" xfId="37577"/>
    <cellStyle name="Обычный 5 15 15 6" xfId="37578"/>
    <cellStyle name="Обычный 5 15 15 6 2" xfId="37579"/>
    <cellStyle name="Обычный 5 15 15 7" xfId="37580"/>
    <cellStyle name="Обычный 5 15 15 7 2" xfId="37581"/>
    <cellStyle name="Обычный 5 15 15 8" xfId="37582"/>
    <cellStyle name="Обычный 5 15 16" xfId="37583"/>
    <cellStyle name="Обычный 5 15 16 2" xfId="37584"/>
    <cellStyle name="Обычный 5 15 16 2 2" xfId="37585"/>
    <cellStyle name="Обычный 5 15 16 2 2 2" xfId="37586"/>
    <cellStyle name="Обычный 5 15 16 2 2 2 2" xfId="37587"/>
    <cellStyle name="Обычный 5 15 16 2 2 3" xfId="37588"/>
    <cellStyle name="Обычный 5 15 16 2 3" xfId="37589"/>
    <cellStyle name="Обычный 5 15 16 2 3 2" xfId="37590"/>
    <cellStyle name="Обычный 5 15 16 2 4" xfId="37591"/>
    <cellStyle name="Обычный 5 15 16 3" xfId="37592"/>
    <cellStyle name="Обычный 5 15 16 3 2" xfId="37593"/>
    <cellStyle name="Обычный 5 15 16 3 2 2" xfId="37594"/>
    <cellStyle name="Обычный 5 15 16 3 2 2 2" xfId="37595"/>
    <cellStyle name="Обычный 5 15 16 3 2 3" xfId="37596"/>
    <cellStyle name="Обычный 5 15 16 3 3" xfId="37597"/>
    <cellStyle name="Обычный 5 15 16 3 3 2" xfId="37598"/>
    <cellStyle name="Обычный 5 15 16 3 4" xfId="37599"/>
    <cellStyle name="Обычный 5 15 16 4" xfId="37600"/>
    <cellStyle name="Обычный 5 15 16 4 2" xfId="37601"/>
    <cellStyle name="Обычный 5 15 16 4 2 2" xfId="37602"/>
    <cellStyle name="Обычный 5 15 16 4 2 2 2" xfId="37603"/>
    <cellStyle name="Обычный 5 15 16 4 2 3" xfId="37604"/>
    <cellStyle name="Обычный 5 15 16 4 3" xfId="37605"/>
    <cellStyle name="Обычный 5 15 16 4 3 2" xfId="37606"/>
    <cellStyle name="Обычный 5 15 16 4 4" xfId="37607"/>
    <cellStyle name="Обычный 5 15 16 5" xfId="37608"/>
    <cellStyle name="Обычный 5 15 16 5 2" xfId="37609"/>
    <cellStyle name="Обычный 5 15 16 5 2 2" xfId="37610"/>
    <cellStyle name="Обычный 5 15 16 5 3" xfId="37611"/>
    <cellStyle name="Обычный 5 15 16 6" xfId="37612"/>
    <cellStyle name="Обычный 5 15 16 6 2" xfId="37613"/>
    <cellStyle name="Обычный 5 15 16 7" xfId="37614"/>
    <cellStyle name="Обычный 5 15 16 7 2" xfId="37615"/>
    <cellStyle name="Обычный 5 15 16 8" xfId="37616"/>
    <cellStyle name="Обычный 5 15 17" xfId="37617"/>
    <cellStyle name="Обычный 5 15 17 2" xfId="37618"/>
    <cellStyle name="Обычный 5 15 17 2 2" xfId="37619"/>
    <cellStyle name="Обычный 5 15 17 2 2 2" xfId="37620"/>
    <cellStyle name="Обычный 5 15 17 2 2 2 2" xfId="37621"/>
    <cellStyle name="Обычный 5 15 17 2 2 3" xfId="37622"/>
    <cellStyle name="Обычный 5 15 17 2 3" xfId="37623"/>
    <cellStyle name="Обычный 5 15 17 2 3 2" xfId="37624"/>
    <cellStyle name="Обычный 5 15 17 2 4" xfId="37625"/>
    <cellStyle name="Обычный 5 15 17 3" xfId="37626"/>
    <cellStyle name="Обычный 5 15 17 3 2" xfId="37627"/>
    <cellStyle name="Обычный 5 15 17 3 2 2" xfId="37628"/>
    <cellStyle name="Обычный 5 15 17 3 2 2 2" xfId="37629"/>
    <cellStyle name="Обычный 5 15 17 3 2 3" xfId="37630"/>
    <cellStyle name="Обычный 5 15 17 3 3" xfId="37631"/>
    <cellStyle name="Обычный 5 15 17 3 3 2" xfId="37632"/>
    <cellStyle name="Обычный 5 15 17 3 4" xfId="37633"/>
    <cellStyle name="Обычный 5 15 17 4" xfId="37634"/>
    <cellStyle name="Обычный 5 15 17 4 2" xfId="37635"/>
    <cellStyle name="Обычный 5 15 17 4 2 2" xfId="37636"/>
    <cellStyle name="Обычный 5 15 17 4 2 2 2" xfId="37637"/>
    <cellStyle name="Обычный 5 15 17 4 2 3" xfId="37638"/>
    <cellStyle name="Обычный 5 15 17 4 3" xfId="37639"/>
    <cellStyle name="Обычный 5 15 17 4 3 2" xfId="37640"/>
    <cellStyle name="Обычный 5 15 17 4 4" xfId="37641"/>
    <cellStyle name="Обычный 5 15 17 5" xfId="37642"/>
    <cellStyle name="Обычный 5 15 17 5 2" xfId="37643"/>
    <cellStyle name="Обычный 5 15 17 5 2 2" xfId="37644"/>
    <cellStyle name="Обычный 5 15 17 5 3" xfId="37645"/>
    <cellStyle name="Обычный 5 15 17 6" xfId="37646"/>
    <cellStyle name="Обычный 5 15 17 6 2" xfId="37647"/>
    <cellStyle name="Обычный 5 15 17 7" xfId="37648"/>
    <cellStyle name="Обычный 5 15 17 7 2" xfId="37649"/>
    <cellStyle name="Обычный 5 15 17 8" xfId="37650"/>
    <cellStyle name="Обычный 5 15 18" xfId="37651"/>
    <cellStyle name="Обычный 5 15 18 2" xfId="37652"/>
    <cellStyle name="Обычный 5 15 18 2 2" xfId="37653"/>
    <cellStyle name="Обычный 5 15 18 2 2 2" xfId="37654"/>
    <cellStyle name="Обычный 5 15 18 2 2 2 2" xfId="37655"/>
    <cellStyle name="Обычный 5 15 18 2 2 3" xfId="37656"/>
    <cellStyle name="Обычный 5 15 18 2 3" xfId="37657"/>
    <cellStyle name="Обычный 5 15 18 2 3 2" xfId="37658"/>
    <cellStyle name="Обычный 5 15 18 2 4" xfId="37659"/>
    <cellStyle name="Обычный 5 15 18 3" xfId="37660"/>
    <cellStyle name="Обычный 5 15 18 3 2" xfId="37661"/>
    <cellStyle name="Обычный 5 15 18 3 2 2" xfId="37662"/>
    <cellStyle name="Обычный 5 15 18 3 2 2 2" xfId="37663"/>
    <cellStyle name="Обычный 5 15 18 3 2 3" xfId="37664"/>
    <cellStyle name="Обычный 5 15 18 3 3" xfId="37665"/>
    <cellStyle name="Обычный 5 15 18 3 3 2" xfId="37666"/>
    <cellStyle name="Обычный 5 15 18 3 4" xfId="37667"/>
    <cellStyle name="Обычный 5 15 18 4" xfId="37668"/>
    <cellStyle name="Обычный 5 15 18 4 2" xfId="37669"/>
    <cellStyle name="Обычный 5 15 18 4 2 2" xfId="37670"/>
    <cellStyle name="Обычный 5 15 18 4 2 2 2" xfId="37671"/>
    <cellStyle name="Обычный 5 15 18 4 2 3" xfId="37672"/>
    <cellStyle name="Обычный 5 15 18 4 3" xfId="37673"/>
    <cellStyle name="Обычный 5 15 18 4 3 2" xfId="37674"/>
    <cellStyle name="Обычный 5 15 18 4 4" xfId="37675"/>
    <cellStyle name="Обычный 5 15 18 5" xfId="37676"/>
    <cellStyle name="Обычный 5 15 18 5 2" xfId="37677"/>
    <cellStyle name="Обычный 5 15 18 5 2 2" xfId="37678"/>
    <cellStyle name="Обычный 5 15 18 5 3" xfId="37679"/>
    <cellStyle name="Обычный 5 15 18 6" xfId="37680"/>
    <cellStyle name="Обычный 5 15 18 6 2" xfId="37681"/>
    <cellStyle name="Обычный 5 15 18 7" xfId="37682"/>
    <cellStyle name="Обычный 5 15 18 7 2" xfId="37683"/>
    <cellStyle name="Обычный 5 15 18 8" xfId="37684"/>
    <cellStyle name="Обычный 5 15 19" xfId="37685"/>
    <cellStyle name="Обычный 5 15 19 2" xfId="37686"/>
    <cellStyle name="Обычный 5 15 19 2 2" xfId="37687"/>
    <cellStyle name="Обычный 5 15 19 2 2 2" xfId="37688"/>
    <cellStyle name="Обычный 5 15 19 2 2 2 2" xfId="37689"/>
    <cellStyle name="Обычный 5 15 19 2 2 3" xfId="37690"/>
    <cellStyle name="Обычный 5 15 19 2 3" xfId="37691"/>
    <cellStyle name="Обычный 5 15 19 2 3 2" xfId="37692"/>
    <cellStyle name="Обычный 5 15 19 2 4" xfId="37693"/>
    <cellStyle name="Обычный 5 15 19 3" xfId="37694"/>
    <cellStyle name="Обычный 5 15 19 3 2" xfId="37695"/>
    <cellStyle name="Обычный 5 15 19 3 2 2" xfId="37696"/>
    <cellStyle name="Обычный 5 15 19 3 2 2 2" xfId="37697"/>
    <cellStyle name="Обычный 5 15 19 3 2 3" xfId="37698"/>
    <cellStyle name="Обычный 5 15 19 3 3" xfId="37699"/>
    <cellStyle name="Обычный 5 15 19 3 3 2" xfId="37700"/>
    <cellStyle name="Обычный 5 15 19 3 4" xfId="37701"/>
    <cellStyle name="Обычный 5 15 19 4" xfId="37702"/>
    <cellStyle name="Обычный 5 15 19 4 2" xfId="37703"/>
    <cellStyle name="Обычный 5 15 19 4 2 2" xfId="37704"/>
    <cellStyle name="Обычный 5 15 19 4 2 2 2" xfId="37705"/>
    <cellStyle name="Обычный 5 15 19 4 2 3" xfId="37706"/>
    <cellStyle name="Обычный 5 15 19 4 3" xfId="37707"/>
    <cellStyle name="Обычный 5 15 19 4 3 2" xfId="37708"/>
    <cellStyle name="Обычный 5 15 19 4 4" xfId="37709"/>
    <cellStyle name="Обычный 5 15 19 5" xfId="37710"/>
    <cellStyle name="Обычный 5 15 19 5 2" xfId="37711"/>
    <cellStyle name="Обычный 5 15 19 5 2 2" xfId="37712"/>
    <cellStyle name="Обычный 5 15 19 5 3" xfId="37713"/>
    <cellStyle name="Обычный 5 15 19 6" xfId="37714"/>
    <cellStyle name="Обычный 5 15 19 6 2" xfId="37715"/>
    <cellStyle name="Обычный 5 15 19 7" xfId="37716"/>
    <cellStyle name="Обычный 5 15 19 7 2" xfId="37717"/>
    <cellStyle name="Обычный 5 15 19 8" xfId="37718"/>
    <cellStyle name="Обычный 5 15 2" xfId="37719"/>
    <cellStyle name="Обычный 5 15 2 2" xfId="37720"/>
    <cellStyle name="Обычный 5 15 2 2 2" xfId="37721"/>
    <cellStyle name="Обычный 5 15 2 2 2 2" xfId="37722"/>
    <cellStyle name="Обычный 5 15 2 2 2 2 2" xfId="37723"/>
    <cellStyle name="Обычный 5 15 2 2 2 3" xfId="37724"/>
    <cellStyle name="Обычный 5 15 2 2 3" xfId="37725"/>
    <cellStyle name="Обычный 5 15 2 2 3 2" xfId="37726"/>
    <cellStyle name="Обычный 5 15 2 2 4" xfId="37727"/>
    <cellStyle name="Обычный 5 15 2 3" xfId="37728"/>
    <cellStyle name="Обычный 5 15 2 3 2" xfId="37729"/>
    <cellStyle name="Обычный 5 15 2 3 2 2" xfId="37730"/>
    <cellStyle name="Обычный 5 15 2 3 2 2 2" xfId="37731"/>
    <cellStyle name="Обычный 5 15 2 3 2 3" xfId="37732"/>
    <cellStyle name="Обычный 5 15 2 3 3" xfId="37733"/>
    <cellStyle name="Обычный 5 15 2 3 3 2" xfId="37734"/>
    <cellStyle name="Обычный 5 15 2 3 4" xfId="37735"/>
    <cellStyle name="Обычный 5 15 2 4" xfId="37736"/>
    <cellStyle name="Обычный 5 15 2 4 2" xfId="37737"/>
    <cellStyle name="Обычный 5 15 2 4 2 2" xfId="37738"/>
    <cellStyle name="Обычный 5 15 2 4 2 2 2" xfId="37739"/>
    <cellStyle name="Обычный 5 15 2 4 2 3" xfId="37740"/>
    <cellStyle name="Обычный 5 15 2 4 3" xfId="37741"/>
    <cellStyle name="Обычный 5 15 2 4 3 2" xfId="37742"/>
    <cellStyle name="Обычный 5 15 2 4 4" xfId="37743"/>
    <cellStyle name="Обычный 5 15 2 5" xfId="37744"/>
    <cellStyle name="Обычный 5 15 2 5 2" xfId="37745"/>
    <cellStyle name="Обычный 5 15 2 5 2 2" xfId="37746"/>
    <cellStyle name="Обычный 5 15 2 5 3" xfId="37747"/>
    <cellStyle name="Обычный 5 15 2 6" xfId="37748"/>
    <cellStyle name="Обычный 5 15 2 6 2" xfId="37749"/>
    <cellStyle name="Обычный 5 15 2 7" xfId="37750"/>
    <cellStyle name="Обычный 5 15 2 7 2" xfId="37751"/>
    <cellStyle name="Обычный 5 15 2 8" xfId="37752"/>
    <cellStyle name="Обычный 5 15 20" xfId="37753"/>
    <cellStyle name="Обычный 5 15 20 2" xfId="37754"/>
    <cellStyle name="Обычный 5 15 20 2 2" xfId="37755"/>
    <cellStyle name="Обычный 5 15 20 2 2 2" xfId="37756"/>
    <cellStyle name="Обычный 5 15 20 2 2 2 2" xfId="37757"/>
    <cellStyle name="Обычный 5 15 20 2 2 3" xfId="37758"/>
    <cellStyle name="Обычный 5 15 20 2 3" xfId="37759"/>
    <cellStyle name="Обычный 5 15 20 2 3 2" xfId="37760"/>
    <cellStyle name="Обычный 5 15 20 2 4" xfId="37761"/>
    <cellStyle name="Обычный 5 15 20 3" xfId="37762"/>
    <cellStyle name="Обычный 5 15 20 3 2" xfId="37763"/>
    <cellStyle name="Обычный 5 15 20 3 2 2" xfId="37764"/>
    <cellStyle name="Обычный 5 15 20 3 2 2 2" xfId="37765"/>
    <cellStyle name="Обычный 5 15 20 3 2 3" xfId="37766"/>
    <cellStyle name="Обычный 5 15 20 3 3" xfId="37767"/>
    <cellStyle name="Обычный 5 15 20 3 3 2" xfId="37768"/>
    <cellStyle name="Обычный 5 15 20 3 4" xfId="37769"/>
    <cellStyle name="Обычный 5 15 20 4" xfId="37770"/>
    <cellStyle name="Обычный 5 15 20 4 2" xfId="37771"/>
    <cellStyle name="Обычный 5 15 20 4 2 2" xfId="37772"/>
    <cellStyle name="Обычный 5 15 20 4 2 2 2" xfId="37773"/>
    <cellStyle name="Обычный 5 15 20 4 2 3" xfId="37774"/>
    <cellStyle name="Обычный 5 15 20 4 3" xfId="37775"/>
    <cellStyle name="Обычный 5 15 20 4 3 2" xfId="37776"/>
    <cellStyle name="Обычный 5 15 20 4 4" xfId="37777"/>
    <cellStyle name="Обычный 5 15 20 5" xfId="37778"/>
    <cellStyle name="Обычный 5 15 20 5 2" xfId="37779"/>
    <cellStyle name="Обычный 5 15 20 5 2 2" xfId="37780"/>
    <cellStyle name="Обычный 5 15 20 5 3" xfId="37781"/>
    <cellStyle name="Обычный 5 15 20 6" xfId="37782"/>
    <cellStyle name="Обычный 5 15 20 6 2" xfId="37783"/>
    <cellStyle name="Обычный 5 15 20 7" xfId="37784"/>
    <cellStyle name="Обычный 5 15 20 7 2" xfId="37785"/>
    <cellStyle name="Обычный 5 15 20 8" xfId="37786"/>
    <cellStyle name="Обычный 5 15 21" xfId="37787"/>
    <cellStyle name="Обычный 5 15 21 2" xfId="37788"/>
    <cellStyle name="Обычный 5 15 21 2 2" xfId="37789"/>
    <cellStyle name="Обычный 5 15 21 2 2 2" xfId="37790"/>
    <cellStyle name="Обычный 5 15 21 2 2 2 2" xfId="37791"/>
    <cellStyle name="Обычный 5 15 21 2 2 3" xfId="37792"/>
    <cellStyle name="Обычный 5 15 21 2 3" xfId="37793"/>
    <cellStyle name="Обычный 5 15 21 2 3 2" xfId="37794"/>
    <cellStyle name="Обычный 5 15 21 2 4" xfId="37795"/>
    <cellStyle name="Обычный 5 15 21 3" xfId="37796"/>
    <cellStyle name="Обычный 5 15 21 3 2" xfId="37797"/>
    <cellStyle name="Обычный 5 15 21 3 2 2" xfId="37798"/>
    <cellStyle name="Обычный 5 15 21 3 2 2 2" xfId="37799"/>
    <cellStyle name="Обычный 5 15 21 3 2 3" xfId="37800"/>
    <cellStyle name="Обычный 5 15 21 3 3" xfId="37801"/>
    <cellStyle name="Обычный 5 15 21 3 3 2" xfId="37802"/>
    <cellStyle name="Обычный 5 15 21 3 4" xfId="37803"/>
    <cellStyle name="Обычный 5 15 21 4" xfId="37804"/>
    <cellStyle name="Обычный 5 15 21 4 2" xfId="37805"/>
    <cellStyle name="Обычный 5 15 21 4 2 2" xfId="37806"/>
    <cellStyle name="Обычный 5 15 21 4 2 2 2" xfId="37807"/>
    <cellStyle name="Обычный 5 15 21 4 2 3" xfId="37808"/>
    <cellStyle name="Обычный 5 15 21 4 3" xfId="37809"/>
    <cellStyle name="Обычный 5 15 21 4 3 2" xfId="37810"/>
    <cellStyle name="Обычный 5 15 21 4 4" xfId="37811"/>
    <cellStyle name="Обычный 5 15 21 5" xfId="37812"/>
    <cellStyle name="Обычный 5 15 21 5 2" xfId="37813"/>
    <cellStyle name="Обычный 5 15 21 5 2 2" xfId="37814"/>
    <cellStyle name="Обычный 5 15 21 5 3" xfId="37815"/>
    <cellStyle name="Обычный 5 15 21 6" xfId="37816"/>
    <cellStyle name="Обычный 5 15 21 6 2" xfId="37817"/>
    <cellStyle name="Обычный 5 15 21 7" xfId="37818"/>
    <cellStyle name="Обычный 5 15 21 7 2" xfId="37819"/>
    <cellStyle name="Обычный 5 15 21 8" xfId="37820"/>
    <cellStyle name="Обычный 5 15 22" xfId="37821"/>
    <cellStyle name="Обычный 5 15 22 2" xfId="37822"/>
    <cellStyle name="Обычный 5 15 22 2 2" xfId="37823"/>
    <cellStyle name="Обычный 5 15 22 2 2 2" xfId="37824"/>
    <cellStyle name="Обычный 5 15 22 2 2 2 2" xfId="37825"/>
    <cellStyle name="Обычный 5 15 22 2 2 3" xfId="37826"/>
    <cellStyle name="Обычный 5 15 22 2 3" xfId="37827"/>
    <cellStyle name="Обычный 5 15 22 2 3 2" xfId="37828"/>
    <cellStyle name="Обычный 5 15 22 2 4" xfId="37829"/>
    <cellStyle name="Обычный 5 15 22 3" xfId="37830"/>
    <cellStyle name="Обычный 5 15 22 3 2" xfId="37831"/>
    <cellStyle name="Обычный 5 15 22 3 2 2" xfId="37832"/>
    <cellStyle name="Обычный 5 15 22 3 2 2 2" xfId="37833"/>
    <cellStyle name="Обычный 5 15 22 3 2 3" xfId="37834"/>
    <cellStyle name="Обычный 5 15 22 3 3" xfId="37835"/>
    <cellStyle name="Обычный 5 15 22 3 3 2" xfId="37836"/>
    <cellStyle name="Обычный 5 15 22 3 4" xfId="37837"/>
    <cellStyle name="Обычный 5 15 22 4" xfId="37838"/>
    <cellStyle name="Обычный 5 15 22 4 2" xfId="37839"/>
    <cellStyle name="Обычный 5 15 22 4 2 2" xfId="37840"/>
    <cellStyle name="Обычный 5 15 22 4 2 2 2" xfId="37841"/>
    <cellStyle name="Обычный 5 15 22 4 2 3" xfId="37842"/>
    <cellStyle name="Обычный 5 15 22 4 3" xfId="37843"/>
    <cellStyle name="Обычный 5 15 22 4 3 2" xfId="37844"/>
    <cellStyle name="Обычный 5 15 22 4 4" xfId="37845"/>
    <cellStyle name="Обычный 5 15 22 5" xfId="37846"/>
    <cellStyle name="Обычный 5 15 22 5 2" xfId="37847"/>
    <cellStyle name="Обычный 5 15 22 5 2 2" xfId="37848"/>
    <cellStyle name="Обычный 5 15 22 5 3" xfId="37849"/>
    <cellStyle name="Обычный 5 15 22 6" xfId="37850"/>
    <cellStyle name="Обычный 5 15 22 6 2" xfId="37851"/>
    <cellStyle name="Обычный 5 15 22 7" xfId="37852"/>
    <cellStyle name="Обычный 5 15 22 7 2" xfId="37853"/>
    <cellStyle name="Обычный 5 15 22 8" xfId="37854"/>
    <cellStyle name="Обычный 5 15 23" xfId="37855"/>
    <cellStyle name="Обычный 5 15 23 2" xfId="37856"/>
    <cellStyle name="Обычный 5 15 23 2 2" xfId="37857"/>
    <cellStyle name="Обычный 5 15 23 2 2 2" xfId="37858"/>
    <cellStyle name="Обычный 5 15 23 2 2 2 2" xfId="37859"/>
    <cellStyle name="Обычный 5 15 23 2 2 3" xfId="37860"/>
    <cellStyle name="Обычный 5 15 23 2 3" xfId="37861"/>
    <cellStyle name="Обычный 5 15 23 2 3 2" xfId="37862"/>
    <cellStyle name="Обычный 5 15 23 2 4" xfId="37863"/>
    <cellStyle name="Обычный 5 15 23 3" xfId="37864"/>
    <cellStyle name="Обычный 5 15 23 3 2" xfId="37865"/>
    <cellStyle name="Обычный 5 15 23 3 2 2" xfId="37866"/>
    <cellStyle name="Обычный 5 15 23 3 2 2 2" xfId="37867"/>
    <cellStyle name="Обычный 5 15 23 3 2 3" xfId="37868"/>
    <cellStyle name="Обычный 5 15 23 3 3" xfId="37869"/>
    <cellStyle name="Обычный 5 15 23 3 3 2" xfId="37870"/>
    <cellStyle name="Обычный 5 15 23 3 4" xfId="37871"/>
    <cellStyle name="Обычный 5 15 23 4" xfId="37872"/>
    <cellStyle name="Обычный 5 15 23 4 2" xfId="37873"/>
    <cellStyle name="Обычный 5 15 23 4 2 2" xfId="37874"/>
    <cellStyle name="Обычный 5 15 23 4 2 2 2" xfId="37875"/>
    <cellStyle name="Обычный 5 15 23 4 2 3" xfId="37876"/>
    <cellStyle name="Обычный 5 15 23 4 3" xfId="37877"/>
    <cellStyle name="Обычный 5 15 23 4 3 2" xfId="37878"/>
    <cellStyle name="Обычный 5 15 23 4 4" xfId="37879"/>
    <cellStyle name="Обычный 5 15 23 5" xfId="37880"/>
    <cellStyle name="Обычный 5 15 23 5 2" xfId="37881"/>
    <cellStyle name="Обычный 5 15 23 5 2 2" xfId="37882"/>
    <cellStyle name="Обычный 5 15 23 5 3" xfId="37883"/>
    <cellStyle name="Обычный 5 15 23 6" xfId="37884"/>
    <cellStyle name="Обычный 5 15 23 6 2" xfId="37885"/>
    <cellStyle name="Обычный 5 15 23 7" xfId="37886"/>
    <cellStyle name="Обычный 5 15 23 7 2" xfId="37887"/>
    <cellStyle name="Обычный 5 15 23 8" xfId="37888"/>
    <cellStyle name="Обычный 5 15 24" xfId="37889"/>
    <cellStyle name="Обычный 5 15 24 2" xfId="37890"/>
    <cellStyle name="Обычный 5 15 24 2 2" xfId="37891"/>
    <cellStyle name="Обычный 5 15 24 2 2 2" xfId="37892"/>
    <cellStyle name="Обычный 5 15 24 2 2 2 2" xfId="37893"/>
    <cellStyle name="Обычный 5 15 24 2 2 3" xfId="37894"/>
    <cellStyle name="Обычный 5 15 24 2 3" xfId="37895"/>
    <cellStyle name="Обычный 5 15 24 2 3 2" xfId="37896"/>
    <cellStyle name="Обычный 5 15 24 2 4" xfId="37897"/>
    <cellStyle name="Обычный 5 15 24 3" xfId="37898"/>
    <cellStyle name="Обычный 5 15 24 3 2" xfId="37899"/>
    <cellStyle name="Обычный 5 15 24 3 2 2" xfId="37900"/>
    <cellStyle name="Обычный 5 15 24 3 2 2 2" xfId="37901"/>
    <cellStyle name="Обычный 5 15 24 3 2 3" xfId="37902"/>
    <cellStyle name="Обычный 5 15 24 3 3" xfId="37903"/>
    <cellStyle name="Обычный 5 15 24 3 3 2" xfId="37904"/>
    <cellStyle name="Обычный 5 15 24 3 4" xfId="37905"/>
    <cellStyle name="Обычный 5 15 24 4" xfId="37906"/>
    <cellStyle name="Обычный 5 15 24 4 2" xfId="37907"/>
    <cellStyle name="Обычный 5 15 24 4 2 2" xfId="37908"/>
    <cellStyle name="Обычный 5 15 24 4 2 2 2" xfId="37909"/>
    <cellStyle name="Обычный 5 15 24 4 2 3" xfId="37910"/>
    <cellStyle name="Обычный 5 15 24 4 3" xfId="37911"/>
    <cellStyle name="Обычный 5 15 24 4 3 2" xfId="37912"/>
    <cellStyle name="Обычный 5 15 24 4 4" xfId="37913"/>
    <cellStyle name="Обычный 5 15 24 5" xfId="37914"/>
    <cellStyle name="Обычный 5 15 24 5 2" xfId="37915"/>
    <cellStyle name="Обычный 5 15 24 5 2 2" xfId="37916"/>
    <cellStyle name="Обычный 5 15 24 5 3" xfId="37917"/>
    <cellStyle name="Обычный 5 15 24 6" xfId="37918"/>
    <cellStyle name="Обычный 5 15 24 6 2" xfId="37919"/>
    <cellStyle name="Обычный 5 15 24 7" xfId="37920"/>
    <cellStyle name="Обычный 5 15 24 7 2" xfId="37921"/>
    <cellStyle name="Обычный 5 15 24 8" xfId="37922"/>
    <cellStyle name="Обычный 5 15 25" xfId="37923"/>
    <cellStyle name="Обычный 5 15 25 2" xfId="37924"/>
    <cellStyle name="Обычный 5 15 25 2 2" xfId="37925"/>
    <cellStyle name="Обычный 5 15 25 2 2 2" xfId="37926"/>
    <cellStyle name="Обычный 5 15 25 2 2 2 2" xfId="37927"/>
    <cellStyle name="Обычный 5 15 25 2 2 3" xfId="37928"/>
    <cellStyle name="Обычный 5 15 25 2 3" xfId="37929"/>
    <cellStyle name="Обычный 5 15 25 2 3 2" xfId="37930"/>
    <cellStyle name="Обычный 5 15 25 2 4" xfId="37931"/>
    <cellStyle name="Обычный 5 15 25 3" xfId="37932"/>
    <cellStyle name="Обычный 5 15 25 3 2" xfId="37933"/>
    <cellStyle name="Обычный 5 15 25 3 2 2" xfId="37934"/>
    <cellStyle name="Обычный 5 15 25 3 2 2 2" xfId="37935"/>
    <cellStyle name="Обычный 5 15 25 3 2 3" xfId="37936"/>
    <cellStyle name="Обычный 5 15 25 3 3" xfId="37937"/>
    <cellStyle name="Обычный 5 15 25 3 3 2" xfId="37938"/>
    <cellStyle name="Обычный 5 15 25 3 4" xfId="37939"/>
    <cellStyle name="Обычный 5 15 25 4" xfId="37940"/>
    <cellStyle name="Обычный 5 15 25 4 2" xfId="37941"/>
    <cellStyle name="Обычный 5 15 25 4 2 2" xfId="37942"/>
    <cellStyle name="Обычный 5 15 25 4 2 2 2" xfId="37943"/>
    <cellStyle name="Обычный 5 15 25 4 2 3" xfId="37944"/>
    <cellStyle name="Обычный 5 15 25 4 3" xfId="37945"/>
    <cellStyle name="Обычный 5 15 25 4 3 2" xfId="37946"/>
    <cellStyle name="Обычный 5 15 25 4 4" xfId="37947"/>
    <cellStyle name="Обычный 5 15 25 5" xfId="37948"/>
    <cellStyle name="Обычный 5 15 25 5 2" xfId="37949"/>
    <cellStyle name="Обычный 5 15 25 5 2 2" xfId="37950"/>
    <cellStyle name="Обычный 5 15 25 5 3" xfId="37951"/>
    <cellStyle name="Обычный 5 15 25 6" xfId="37952"/>
    <cellStyle name="Обычный 5 15 25 6 2" xfId="37953"/>
    <cellStyle name="Обычный 5 15 25 7" xfId="37954"/>
    <cellStyle name="Обычный 5 15 25 7 2" xfId="37955"/>
    <cellStyle name="Обычный 5 15 25 8" xfId="37956"/>
    <cellStyle name="Обычный 5 15 26" xfId="37957"/>
    <cellStyle name="Обычный 5 15 26 2" xfId="37958"/>
    <cellStyle name="Обычный 5 15 26 2 2" xfId="37959"/>
    <cellStyle name="Обычный 5 15 26 2 2 2" xfId="37960"/>
    <cellStyle name="Обычный 5 15 26 2 2 2 2" xfId="37961"/>
    <cellStyle name="Обычный 5 15 26 2 2 3" xfId="37962"/>
    <cellStyle name="Обычный 5 15 26 2 3" xfId="37963"/>
    <cellStyle name="Обычный 5 15 26 2 3 2" xfId="37964"/>
    <cellStyle name="Обычный 5 15 26 2 4" xfId="37965"/>
    <cellStyle name="Обычный 5 15 26 3" xfId="37966"/>
    <cellStyle name="Обычный 5 15 26 3 2" xfId="37967"/>
    <cellStyle name="Обычный 5 15 26 3 2 2" xfId="37968"/>
    <cellStyle name="Обычный 5 15 26 3 2 2 2" xfId="37969"/>
    <cellStyle name="Обычный 5 15 26 3 2 3" xfId="37970"/>
    <cellStyle name="Обычный 5 15 26 3 3" xfId="37971"/>
    <cellStyle name="Обычный 5 15 26 3 3 2" xfId="37972"/>
    <cellStyle name="Обычный 5 15 26 3 4" xfId="37973"/>
    <cellStyle name="Обычный 5 15 26 4" xfId="37974"/>
    <cellStyle name="Обычный 5 15 26 4 2" xfId="37975"/>
    <cellStyle name="Обычный 5 15 26 4 2 2" xfId="37976"/>
    <cellStyle name="Обычный 5 15 26 4 2 2 2" xfId="37977"/>
    <cellStyle name="Обычный 5 15 26 4 2 3" xfId="37978"/>
    <cellStyle name="Обычный 5 15 26 4 3" xfId="37979"/>
    <cellStyle name="Обычный 5 15 26 4 3 2" xfId="37980"/>
    <cellStyle name="Обычный 5 15 26 4 4" xfId="37981"/>
    <cellStyle name="Обычный 5 15 26 5" xfId="37982"/>
    <cellStyle name="Обычный 5 15 26 5 2" xfId="37983"/>
    <cellStyle name="Обычный 5 15 26 5 2 2" xfId="37984"/>
    <cellStyle name="Обычный 5 15 26 5 3" xfId="37985"/>
    <cellStyle name="Обычный 5 15 26 6" xfId="37986"/>
    <cellStyle name="Обычный 5 15 26 6 2" xfId="37987"/>
    <cellStyle name="Обычный 5 15 26 7" xfId="37988"/>
    <cellStyle name="Обычный 5 15 26 7 2" xfId="37989"/>
    <cellStyle name="Обычный 5 15 26 8" xfId="37990"/>
    <cellStyle name="Обычный 5 15 27" xfId="37991"/>
    <cellStyle name="Обычный 5 15 27 2" xfId="37992"/>
    <cellStyle name="Обычный 5 15 27 2 2" xfId="37993"/>
    <cellStyle name="Обычный 5 15 27 2 2 2" xfId="37994"/>
    <cellStyle name="Обычный 5 15 27 2 2 2 2" xfId="37995"/>
    <cellStyle name="Обычный 5 15 27 2 2 3" xfId="37996"/>
    <cellStyle name="Обычный 5 15 27 2 3" xfId="37997"/>
    <cellStyle name="Обычный 5 15 27 2 3 2" xfId="37998"/>
    <cellStyle name="Обычный 5 15 27 2 4" xfId="37999"/>
    <cellStyle name="Обычный 5 15 27 3" xfId="38000"/>
    <cellStyle name="Обычный 5 15 27 3 2" xfId="38001"/>
    <cellStyle name="Обычный 5 15 27 3 2 2" xfId="38002"/>
    <cellStyle name="Обычный 5 15 27 3 2 2 2" xfId="38003"/>
    <cellStyle name="Обычный 5 15 27 3 2 3" xfId="38004"/>
    <cellStyle name="Обычный 5 15 27 3 3" xfId="38005"/>
    <cellStyle name="Обычный 5 15 27 3 3 2" xfId="38006"/>
    <cellStyle name="Обычный 5 15 27 3 4" xfId="38007"/>
    <cellStyle name="Обычный 5 15 27 4" xfId="38008"/>
    <cellStyle name="Обычный 5 15 27 4 2" xfId="38009"/>
    <cellStyle name="Обычный 5 15 27 4 2 2" xfId="38010"/>
    <cellStyle name="Обычный 5 15 27 4 2 2 2" xfId="38011"/>
    <cellStyle name="Обычный 5 15 27 4 2 3" xfId="38012"/>
    <cellStyle name="Обычный 5 15 27 4 3" xfId="38013"/>
    <cellStyle name="Обычный 5 15 27 4 3 2" xfId="38014"/>
    <cellStyle name="Обычный 5 15 27 4 4" xfId="38015"/>
    <cellStyle name="Обычный 5 15 27 5" xfId="38016"/>
    <cellStyle name="Обычный 5 15 27 5 2" xfId="38017"/>
    <cellStyle name="Обычный 5 15 27 5 2 2" xfId="38018"/>
    <cellStyle name="Обычный 5 15 27 5 3" xfId="38019"/>
    <cellStyle name="Обычный 5 15 27 6" xfId="38020"/>
    <cellStyle name="Обычный 5 15 27 6 2" xfId="38021"/>
    <cellStyle name="Обычный 5 15 27 7" xfId="38022"/>
    <cellStyle name="Обычный 5 15 27 7 2" xfId="38023"/>
    <cellStyle name="Обычный 5 15 27 8" xfId="38024"/>
    <cellStyle name="Обычный 5 15 28" xfId="38025"/>
    <cellStyle name="Обычный 5 15 28 2" xfId="38026"/>
    <cellStyle name="Обычный 5 15 28 2 2" xfId="38027"/>
    <cellStyle name="Обычный 5 15 28 2 2 2" xfId="38028"/>
    <cellStyle name="Обычный 5 15 28 2 2 2 2" xfId="38029"/>
    <cellStyle name="Обычный 5 15 28 2 2 3" xfId="38030"/>
    <cellStyle name="Обычный 5 15 28 2 3" xfId="38031"/>
    <cellStyle name="Обычный 5 15 28 2 3 2" xfId="38032"/>
    <cellStyle name="Обычный 5 15 28 2 4" xfId="38033"/>
    <cellStyle name="Обычный 5 15 28 3" xfId="38034"/>
    <cellStyle name="Обычный 5 15 28 3 2" xfId="38035"/>
    <cellStyle name="Обычный 5 15 28 3 2 2" xfId="38036"/>
    <cellStyle name="Обычный 5 15 28 3 2 2 2" xfId="38037"/>
    <cellStyle name="Обычный 5 15 28 3 2 3" xfId="38038"/>
    <cellStyle name="Обычный 5 15 28 3 3" xfId="38039"/>
    <cellStyle name="Обычный 5 15 28 3 3 2" xfId="38040"/>
    <cellStyle name="Обычный 5 15 28 3 4" xfId="38041"/>
    <cellStyle name="Обычный 5 15 28 4" xfId="38042"/>
    <cellStyle name="Обычный 5 15 28 4 2" xfId="38043"/>
    <cellStyle name="Обычный 5 15 28 4 2 2" xfId="38044"/>
    <cellStyle name="Обычный 5 15 28 4 2 2 2" xfId="38045"/>
    <cellStyle name="Обычный 5 15 28 4 2 3" xfId="38046"/>
    <cellStyle name="Обычный 5 15 28 4 3" xfId="38047"/>
    <cellStyle name="Обычный 5 15 28 4 3 2" xfId="38048"/>
    <cellStyle name="Обычный 5 15 28 4 4" xfId="38049"/>
    <cellStyle name="Обычный 5 15 28 5" xfId="38050"/>
    <cellStyle name="Обычный 5 15 28 5 2" xfId="38051"/>
    <cellStyle name="Обычный 5 15 28 5 2 2" xfId="38052"/>
    <cellStyle name="Обычный 5 15 28 5 3" xfId="38053"/>
    <cellStyle name="Обычный 5 15 28 6" xfId="38054"/>
    <cellStyle name="Обычный 5 15 28 6 2" xfId="38055"/>
    <cellStyle name="Обычный 5 15 28 7" xfId="38056"/>
    <cellStyle name="Обычный 5 15 28 7 2" xfId="38057"/>
    <cellStyle name="Обычный 5 15 28 8" xfId="38058"/>
    <cellStyle name="Обычный 5 15 29" xfId="38059"/>
    <cellStyle name="Обычный 5 15 29 2" xfId="38060"/>
    <cellStyle name="Обычный 5 15 29 2 2" xfId="38061"/>
    <cellStyle name="Обычный 5 15 29 2 2 2" xfId="38062"/>
    <cellStyle name="Обычный 5 15 29 2 2 2 2" xfId="38063"/>
    <cellStyle name="Обычный 5 15 29 2 2 3" xfId="38064"/>
    <cellStyle name="Обычный 5 15 29 2 3" xfId="38065"/>
    <cellStyle name="Обычный 5 15 29 2 3 2" xfId="38066"/>
    <cellStyle name="Обычный 5 15 29 2 4" xfId="38067"/>
    <cellStyle name="Обычный 5 15 29 3" xfId="38068"/>
    <cellStyle name="Обычный 5 15 29 3 2" xfId="38069"/>
    <cellStyle name="Обычный 5 15 29 3 2 2" xfId="38070"/>
    <cellStyle name="Обычный 5 15 29 3 2 2 2" xfId="38071"/>
    <cellStyle name="Обычный 5 15 29 3 2 3" xfId="38072"/>
    <cellStyle name="Обычный 5 15 29 3 3" xfId="38073"/>
    <cellStyle name="Обычный 5 15 29 3 3 2" xfId="38074"/>
    <cellStyle name="Обычный 5 15 29 3 4" xfId="38075"/>
    <cellStyle name="Обычный 5 15 29 4" xfId="38076"/>
    <cellStyle name="Обычный 5 15 29 4 2" xfId="38077"/>
    <cellStyle name="Обычный 5 15 29 4 2 2" xfId="38078"/>
    <cellStyle name="Обычный 5 15 29 4 2 2 2" xfId="38079"/>
    <cellStyle name="Обычный 5 15 29 4 2 3" xfId="38080"/>
    <cellStyle name="Обычный 5 15 29 4 3" xfId="38081"/>
    <cellStyle name="Обычный 5 15 29 4 3 2" xfId="38082"/>
    <cellStyle name="Обычный 5 15 29 4 4" xfId="38083"/>
    <cellStyle name="Обычный 5 15 29 5" xfId="38084"/>
    <cellStyle name="Обычный 5 15 29 5 2" xfId="38085"/>
    <cellStyle name="Обычный 5 15 29 5 2 2" xfId="38086"/>
    <cellStyle name="Обычный 5 15 29 5 3" xfId="38087"/>
    <cellStyle name="Обычный 5 15 29 6" xfId="38088"/>
    <cellStyle name="Обычный 5 15 29 6 2" xfId="38089"/>
    <cellStyle name="Обычный 5 15 29 7" xfId="38090"/>
    <cellStyle name="Обычный 5 15 29 7 2" xfId="38091"/>
    <cellStyle name="Обычный 5 15 29 8" xfId="38092"/>
    <cellStyle name="Обычный 5 15 3" xfId="38093"/>
    <cellStyle name="Обычный 5 15 3 2" xfId="38094"/>
    <cellStyle name="Обычный 5 15 3 2 2" xfId="38095"/>
    <cellStyle name="Обычный 5 15 3 2 2 2" xfId="38096"/>
    <cellStyle name="Обычный 5 15 3 2 2 2 2" xfId="38097"/>
    <cellStyle name="Обычный 5 15 3 2 2 3" xfId="38098"/>
    <cellStyle name="Обычный 5 15 3 2 3" xfId="38099"/>
    <cellStyle name="Обычный 5 15 3 2 3 2" xfId="38100"/>
    <cellStyle name="Обычный 5 15 3 2 4" xfId="38101"/>
    <cellStyle name="Обычный 5 15 3 3" xfId="38102"/>
    <cellStyle name="Обычный 5 15 3 3 2" xfId="38103"/>
    <cellStyle name="Обычный 5 15 3 3 2 2" xfId="38104"/>
    <cellStyle name="Обычный 5 15 3 3 2 2 2" xfId="38105"/>
    <cellStyle name="Обычный 5 15 3 3 2 3" xfId="38106"/>
    <cellStyle name="Обычный 5 15 3 3 3" xfId="38107"/>
    <cellStyle name="Обычный 5 15 3 3 3 2" xfId="38108"/>
    <cellStyle name="Обычный 5 15 3 3 4" xfId="38109"/>
    <cellStyle name="Обычный 5 15 3 4" xfId="38110"/>
    <cellStyle name="Обычный 5 15 3 4 2" xfId="38111"/>
    <cellStyle name="Обычный 5 15 3 4 2 2" xfId="38112"/>
    <cellStyle name="Обычный 5 15 3 4 2 2 2" xfId="38113"/>
    <cellStyle name="Обычный 5 15 3 4 2 3" xfId="38114"/>
    <cellStyle name="Обычный 5 15 3 4 3" xfId="38115"/>
    <cellStyle name="Обычный 5 15 3 4 3 2" xfId="38116"/>
    <cellStyle name="Обычный 5 15 3 4 4" xfId="38117"/>
    <cellStyle name="Обычный 5 15 3 5" xfId="38118"/>
    <cellStyle name="Обычный 5 15 3 5 2" xfId="38119"/>
    <cellStyle name="Обычный 5 15 3 5 2 2" xfId="38120"/>
    <cellStyle name="Обычный 5 15 3 5 3" xfId="38121"/>
    <cellStyle name="Обычный 5 15 3 6" xfId="38122"/>
    <cellStyle name="Обычный 5 15 3 6 2" xfId="38123"/>
    <cellStyle name="Обычный 5 15 3 7" xfId="38124"/>
    <cellStyle name="Обычный 5 15 3 7 2" xfId="38125"/>
    <cellStyle name="Обычный 5 15 3 8" xfId="38126"/>
    <cellStyle name="Обычный 5 15 30" xfId="38127"/>
    <cellStyle name="Обычный 5 15 30 2" xfId="38128"/>
    <cellStyle name="Обычный 5 15 30 2 2" xfId="38129"/>
    <cellStyle name="Обычный 5 15 30 2 2 2" xfId="38130"/>
    <cellStyle name="Обычный 5 15 30 2 3" xfId="38131"/>
    <cellStyle name="Обычный 5 15 30 3" xfId="38132"/>
    <cellStyle name="Обычный 5 15 30 3 2" xfId="38133"/>
    <cellStyle name="Обычный 5 15 30 4" xfId="38134"/>
    <cellStyle name="Обычный 5 15 31" xfId="38135"/>
    <cellStyle name="Обычный 5 15 31 2" xfId="38136"/>
    <cellStyle name="Обычный 5 15 31 2 2" xfId="38137"/>
    <cellStyle name="Обычный 5 15 31 2 2 2" xfId="38138"/>
    <cellStyle name="Обычный 5 15 31 2 3" xfId="38139"/>
    <cellStyle name="Обычный 5 15 31 3" xfId="38140"/>
    <cellStyle name="Обычный 5 15 31 3 2" xfId="38141"/>
    <cellStyle name="Обычный 5 15 31 4" xfId="38142"/>
    <cellStyle name="Обычный 5 15 32" xfId="38143"/>
    <cellStyle name="Обычный 5 15 32 2" xfId="38144"/>
    <cellStyle name="Обычный 5 15 32 2 2" xfId="38145"/>
    <cellStyle name="Обычный 5 15 32 2 2 2" xfId="38146"/>
    <cellStyle name="Обычный 5 15 32 2 3" xfId="38147"/>
    <cellStyle name="Обычный 5 15 32 3" xfId="38148"/>
    <cellStyle name="Обычный 5 15 32 3 2" xfId="38149"/>
    <cellStyle name="Обычный 5 15 32 4" xfId="38150"/>
    <cellStyle name="Обычный 5 15 33" xfId="38151"/>
    <cellStyle name="Обычный 5 15 33 2" xfId="38152"/>
    <cellStyle name="Обычный 5 15 33 2 2" xfId="38153"/>
    <cellStyle name="Обычный 5 15 33 3" xfId="38154"/>
    <cellStyle name="Обычный 5 15 34" xfId="38155"/>
    <cellStyle name="Обычный 5 15 34 2" xfId="38156"/>
    <cellStyle name="Обычный 5 15 35" xfId="38157"/>
    <cellStyle name="Обычный 5 15 35 2" xfId="38158"/>
    <cellStyle name="Обычный 5 15 36" xfId="38159"/>
    <cellStyle name="Обычный 5 15 4" xfId="38160"/>
    <cellStyle name="Обычный 5 15 4 2" xfId="38161"/>
    <cellStyle name="Обычный 5 15 4 2 2" xfId="38162"/>
    <cellStyle name="Обычный 5 15 4 2 2 2" xfId="38163"/>
    <cellStyle name="Обычный 5 15 4 2 2 2 2" xfId="38164"/>
    <cellStyle name="Обычный 5 15 4 2 2 3" xfId="38165"/>
    <cellStyle name="Обычный 5 15 4 2 3" xfId="38166"/>
    <cellStyle name="Обычный 5 15 4 2 3 2" xfId="38167"/>
    <cellStyle name="Обычный 5 15 4 2 4" xfId="38168"/>
    <cellStyle name="Обычный 5 15 4 3" xfId="38169"/>
    <cellStyle name="Обычный 5 15 4 3 2" xfId="38170"/>
    <cellStyle name="Обычный 5 15 4 3 2 2" xfId="38171"/>
    <cellStyle name="Обычный 5 15 4 3 2 2 2" xfId="38172"/>
    <cellStyle name="Обычный 5 15 4 3 2 3" xfId="38173"/>
    <cellStyle name="Обычный 5 15 4 3 3" xfId="38174"/>
    <cellStyle name="Обычный 5 15 4 3 3 2" xfId="38175"/>
    <cellStyle name="Обычный 5 15 4 3 4" xfId="38176"/>
    <cellStyle name="Обычный 5 15 4 4" xfId="38177"/>
    <cellStyle name="Обычный 5 15 4 4 2" xfId="38178"/>
    <cellStyle name="Обычный 5 15 4 4 2 2" xfId="38179"/>
    <cellStyle name="Обычный 5 15 4 4 2 2 2" xfId="38180"/>
    <cellStyle name="Обычный 5 15 4 4 2 3" xfId="38181"/>
    <cellStyle name="Обычный 5 15 4 4 3" xfId="38182"/>
    <cellStyle name="Обычный 5 15 4 4 3 2" xfId="38183"/>
    <cellStyle name="Обычный 5 15 4 4 4" xfId="38184"/>
    <cellStyle name="Обычный 5 15 4 5" xfId="38185"/>
    <cellStyle name="Обычный 5 15 4 5 2" xfId="38186"/>
    <cellStyle name="Обычный 5 15 4 5 2 2" xfId="38187"/>
    <cellStyle name="Обычный 5 15 4 5 3" xfId="38188"/>
    <cellStyle name="Обычный 5 15 4 6" xfId="38189"/>
    <cellStyle name="Обычный 5 15 4 6 2" xfId="38190"/>
    <cellStyle name="Обычный 5 15 4 7" xfId="38191"/>
    <cellStyle name="Обычный 5 15 4 7 2" xfId="38192"/>
    <cellStyle name="Обычный 5 15 4 8" xfId="38193"/>
    <cellStyle name="Обычный 5 15 5" xfId="38194"/>
    <cellStyle name="Обычный 5 15 5 2" xfId="38195"/>
    <cellStyle name="Обычный 5 15 5 2 2" xfId="38196"/>
    <cellStyle name="Обычный 5 15 5 2 2 2" xfId="38197"/>
    <cellStyle name="Обычный 5 15 5 2 2 2 2" xfId="38198"/>
    <cellStyle name="Обычный 5 15 5 2 2 3" xfId="38199"/>
    <cellStyle name="Обычный 5 15 5 2 3" xfId="38200"/>
    <cellStyle name="Обычный 5 15 5 2 3 2" xfId="38201"/>
    <cellStyle name="Обычный 5 15 5 2 4" xfId="38202"/>
    <cellStyle name="Обычный 5 15 5 3" xfId="38203"/>
    <cellStyle name="Обычный 5 15 5 3 2" xfId="38204"/>
    <cellStyle name="Обычный 5 15 5 3 2 2" xfId="38205"/>
    <cellStyle name="Обычный 5 15 5 3 2 2 2" xfId="38206"/>
    <cellStyle name="Обычный 5 15 5 3 2 3" xfId="38207"/>
    <cellStyle name="Обычный 5 15 5 3 3" xfId="38208"/>
    <cellStyle name="Обычный 5 15 5 3 3 2" xfId="38209"/>
    <cellStyle name="Обычный 5 15 5 3 4" xfId="38210"/>
    <cellStyle name="Обычный 5 15 5 4" xfId="38211"/>
    <cellStyle name="Обычный 5 15 5 4 2" xfId="38212"/>
    <cellStyle name="Обычный 5 15 5 4 2 2" xfId="38213"/>
    <cellStyle name="Обычный 5 15 5 4 2 2 2" xfId="38214"/>
    <cellStyle name="Обычный 5 15 5 4 2 3" xfId="38215"/>
    <cellStyle name="Обычный 5 15 5 4 3" xfId="38216"/>
    <cellStyle name="Обычный 5 15 5 4 3 2" xfId="38217"/>
    <cellStyle name="Обычный 5 15 5 4 4" xfId="38218"/>
    <cellStyle name="Обычный 5 15 5 5" xfId="38219"/>
    <cellStyle name="Обычный 5 15 5 5 2" xfId="38220"/>
    <cellStyle name="Обычный 5 15 5 5 2 2" xfId="38221"/>
    <cellStyle name="Обычный 5 15 5 5 3" xfId="38222"/>
    <cellStyle name="Обычный 5 15 5 6" xfId="38223"/>
    <cellStyle name="Обычный 5 15 5 6 2" xfId="38224"/>
    <cellStyle name="Обычный 5 15 5 7" xfId="38225"/>
    <cellStyle name="Обычный 5 15 5 7 2" xfId="38226"/>
    <cellStyle name="Обычный 5 15 5 8" xfId="38227"/>
    <cellStyle name="Обычный 5 15 6" xfId="38228"/>
    <cellStyle name="Обычный 5 15 6 2" xfId="38229"/>
    <cellStyle name="Обычный 5 15 6 2 2" xfId="38230"/>
    <cellStyle name="Обычный 5 15 6 2 2 2" xfId="38231"/>
    <cellStyle name="Обычный 5 15 6 2 2 2 2" xfId="38232"/>
    <cellStyle name="Обычный 5 15 6 2 2 3" xfId="38233"/>
    <cellStyle name="Обычный 5 15 6 2 3" xfId="38234"/>
    <cellStyle name="Обычный 5 15 6 2 3 2" xfId="38235"/>
    <cellStyle name="Обычный 5 15 6 2 4" xfId="38236"/>
    <cellStyle name="Обычный 5 15 6 3" xfId="38237"/>
    <cellStyle name="Обычный 5 15 6 3 2" xfId="38238"/>
    <cellStyle name="Обычный 5 15 6 3 2 2" xfId="38239"/>
    <cellStyle name="Обычный 5 15 6 3 2 2 2" xfId="38240"/>
    <cellStyle name="Обычный 5 15 6 3 2 3" xfId="38241"/>
    <cellStyle name="Обычный 5 15 6 3 3" xfId="38242"/>
    <cellStyle name="Обычный 5 15 6 3 3 2" xfId="38243"/>
    <cellStyle name="Обычный 5 15 6 3 4" xfId="38244"/>
    <cellStyle name="Обычный 5 15 6 4" xfId="38245"/>
    <cellStyle name="Обычный 5 15 6 4 2" xfId="38246"/>
    <cellStyle name="Обычный 5 15 6 4 2 2" xfId="38247"/>
    <cellStyle name="Обычный 5 15 6 4 2 2 2" xfId="38248"/>
    <cellStyle name="Обычный 5 15 6 4 2 3" xfId="38249"/>
    <cellStyle name="Обычный 5 15 6 4 3" xfId="38250"/>
    <cellStyle name="Обычный 5 15 6 4 3 2" xfId="38251"/>
    <cellStyle name="Обычный 5 15 6 4 4" xfId="38252"/>
    <cellStyle name="Обычный 5 15 6 5" xfId="38253"/>
    <cellStyle name="Обычный 5 15 6 5 2" xfId="38254"/>
    <cellStyle name="Обычный 5 15 6 5 2 2" xfId="38255"/>
    <cellStyle name="Обычный 5 15 6 5 3" xfId="38256"/>
    <cellStyle name="Обычный 5 15 6 6" xfId="38257"/>
    <cellStyle name="Обычный 5 15 6 6 2" xfId="38258"/>
    <cellStyle name="Обычный 5 15 6 7" xfId="38259"/>
    <cellStyle name="Обычный 5 15 6 7 2" xfId="38260"/>
    <cellStyle name="Обычный 5 15 6 8" xfId="38261"/>
    <cellStyle name="Обычный 5 15 7" xfId="38262"/>
    <cellStyle name="Обычный 5 15 7 2" xfId="38263"/>
    <cellStyle name="Обычный 5 15 7 2 2" xfId="38264"/>
    <cellStyle name="Обычный 5 15 7 2 2 2" xfId="38265"/>
    <cellStyle name="Обычный 5 15 7 2 2 2 2" xfId="38266"/>
    <cellStyle name="Обычный 5 15 7 2 2 3" xfId="38267"/>
    <cellStyle name="Обычный 5 15 7 2 3" xfId="38268"/>
    <cellStyle name="Обычный 5 15 7 2 3 2" xfId="38269"/>
    <cellStyle name="Обычный 5 15 7 2 4" xfId="38270"/>
    <cellStyle name="Обычный 5 15 7 3" xfId="38271"/>
    <cellStyle name="Обычный 5 15 7 3 2" xfId="38272"/>
    <cellStyle name="Обычный 5 15 7 3 2 2" xfId="38273"/>
    <cellStyle name="Обычный 5 15 7 3 2 2 2" xfId="38274"/>
    <cellStyle name="Обычный 5 15 7 3 2 3" xfId="38275"/>
    <cellStyle name="Обычный 5 15 7 3 3" xfId="38276"/>
    <cellStyle name="Обычный 5 15 7 3 3 2" xfId="38277"/>
    <cellStyle name="Обычный 5 15 7 3 4" xfId="38278"/>
    <cellStyle name="Обычный 5 15 7 4" xfId="38279"/>
    <cellStyle name="Обычный 5 15 7 4 2" xfId="38280"/>
    <cellStyle name="Обычный 5 15 7 4 2 2" xfId="38281"/>
    <cellStyle name="Обычный 5 15 7 4 2 2 2" xfId="38282"/>
    <cellStyle name="Обычный 5 15 7 4 2 3" xfId="38283"/>
    <cellStyle name="Обычный 5 15 7 4 3" xfId="38284"/>
    <cellStyle name="Обычный 5 15 7 4 3 2" xfId="38285"/>
    <cellStyle name="Обычный 5 15 7 4 4" xfId="38286"/>
    <cellStyle name="Обычный 5 15 7 5" xfId="38287"/>
    <cellStyle name="Обычный 5 15 7 5 2" xfId="38288"/>
    <cellStyle name="Обычный 5 15 7 5 2 2" xfId="38289"/>
    <cellStyle name="Обычный 5 15 7 5 3" xfId="38290"/>
    <cellStyle name="Обычный 5 15 7 6" xfId="38291"/>
    <cellStyle name="Обычный 5 15 7 6 2" xfId="38292"/>
    <cellStyle name="Обычный 5 15 7 7" xfId="38293"/>
    <cellStyle name="Обычный 5 15 7 7 2" xfId="38294"/>
    <cellStyle name="Обычный 5 15 7 8" xfId="38295"/>
    <cellStyle name="Обычный 5 15 8" xfId="38296"/>
    <cellStyle name="Обычный 5 15 8 2" xfId="38297"/>
    <cellStyle name="Обычный 5 15 8 2 2" xfId="38298"/>
    <cellStyle name="Обычный 5 15 8 2 2 2" xfId="38299"/>
    <cellStyle name="Обычный 5 15 8 2 2 2 2" xfId="38300"/>
    <cellStyle name="Обычный 5 15 8 2 2 3" xfId="38301"/>
    <cellStyle name="Обычный 5 15 8 2 3" xfId="38302"/>
    <cellStyle name="Обычный 5 15 8 2 3 2" xfId="38303"/>
    <cellStyle name="Обычный 5 15 8 2 4" xfId="38304"/>
    <cellStyle name="Обычный 5 15 8 3" xfId="38305"/>
    <cellStyle name="Обычный 5 15 8 3 2" xfId="38306"/>
    <cellStyle name="Обычный 5 15 8 3 2 2" xfId="38307"/>
    <cellStyle name="Обычный 5 15 8 3 2 2 2" xfId="38308"/>
    <cellStyle name="Обычный 5 15 8 3 2 3" xfId="38309"/>
    <cellStyle name="Обычный 5 15 8 3 3" xfId="38310"/>
    <cellStyle name="Обычный 5 15 8 3 3 2" xfId="38311"/>
    <cellStyle name="Обычный 5 15 8 3 4" xfId="38312"/>
    <cellStyle name="Обычный 5 15 8 4" xfId="38313"/>
    <cellStyle name="Обычный 5 15 8 4 2" xfId="38314"/>
    <cellStyle name="Обычный 5 15 8 4 2 2" xfId="38315"/>
    <cellStyle name="Обычный 5 15 8 4 2 2 2" xfId="38316"/>
    <cellStyle name="Обычный 5 15 8 4 2 3" xfId="38317"/>
    <cellStyle name="Обычный 5 15 8 4 3" xfId="38318"/>
    <cellStyle name="Обычный 5 15 8 4 3 2" xfId="38319"/>
    <cellStyle name="Обычный 5 15 8 4 4" xfId="38320"/>
    <cellStyle name="Обычный 5 15 8 5" xfId="38321"/>
    <cellStyle name="Обычный 5 15 8 5 2" xfId="38322"/>
    <cellStyle name="Обычный 5 15 8 5 2 2" xfId="38323"/>
    <cellStyle name="Обычный 5 15 8 5 3" xfId="38324"/>
    <cellStyle name="Обычный 5 15 8 6" xfId="38325"/>
    <cellStyle name="Обычный 5 15 8 6 2" xfId="38326"/>
    <cellStyle name="Обычный 5 15 8 7" xfId="38327"/>
    <cellStyle name="Обычный 5 15 8 7 2" xfId="38328"/>
    <cellStyle name="Обычный 5 15 8 8" xfId="38329"/>
    <cellStyle name="Обычный 5 15 9" xfId="38330"/>
    <cellStyle name="Обычный 5 15 9 2" xfId="38331"/>
    <cellStyle name="Обычный 5 15 9 2 2" xfId="38332"/>
    <cellStyle name="Обычный 5 15 9 2 2 2" xfId="38333"/>
    <cellStyle name="Обычный 5 15 9 2 2 2 2" xfId="38334"/>
    <cellStyle name="Обычный 5 15 9 2 2 3" xfId="38335"/>
    <cellStyle name="Обычный 5 15 9 2 3" xfId="38336"/>
    <cellStyle name="Обычный 5 15 9 2 3 2" xfId="38337"/>
    <cellStyle name="Обычный 5 15 9 2 4" xfId="38338"/>
    <cellStyle name="Обычный 5 15 9 3" xfId="38339"/>
    <cellStyle name="Обычный 5 15 9 3 2" xfId="38340"/>
    <cellStyle name="Обычный 5 15 9 3 2 2" xfId="38341"/>
    <cellStyle name="Обычный 5 15 9 3 2 2 2" xfId="38342"/>
    <cellStyle name="Обычный 5 15 9 3 2 3" xfId="38343"/>
    <cellStyle name="Обычный 5 15 9 3 3" xfId="38344"/>
    <cellStyle name="Обычный 5 15 9 3 3 2" xfId="38345"/>
    <cellStyle name="Обычный 5 15 9 3 4" xfId="38346"/>
    <cellStyle name="Обычный 5 15 9 4" xfId="38347"/>
    <cellStyle name="Обычный 5 15 9 4 2" xfId="38348"/>
    <cellStyle name="Обычный 5 15 9 4 2 2" xfId="38349"/>
    <cellStyle name="Обычный 5 15 9 4 2 2 2" xfId="38350"/>
    <cellStyle name="Обычный 5 15 9 4 2 3" xfId="38351"/>
    <cellStyle name="Обычный 5 15 9 4 3" xfId="38352"/>
    <cellStyle name="Обычный 5 15 9 4 3 2" xfId="38353"/>
    <cellStyle name="Обычный 5 15 9 4 4" xfId="38354"/>
    <cellStyle name="Обычный 5 15 9 5" xfId="38355"/>
    <cellStyle name="Обычный 5 15 9 5 2" xfId="38356"/>
    <cellStyle name="Обычный 5 15 9 5 2 2" xfId="38357"/>
    <cellStyle name="Обычный 5 15 9 5 3" xfId="38358"/>
    <cellStyle name="Обычный 5 15 9 6" xfId="38359"/>
    <cellStyle name="Обычный 5 15 9 6 2" xfId="38360"/>
    <cellStyle name="Обычный 5 15 9 7" xfId="38361"/>
    <cellStyle name="Обычный 5 15 9 7 2" xfId="38362"/>
    <cellStyle name="Обычный 5 15 9 8" xfId="38363"/>
    <cellStyle name="Обычный 5 16" xfId="38364"/>
    <cellStyle name="Обычный 5 16 10" xfId="38365"/>
    <cellStyle name="Обычный 5 16 10 2" xfId="38366"/>
    <cellStyle name="Обычный 5 16 10 2 2" xfId="38367"/>
    <cellStyle name="Обычный 5 16 10 2 2 2" xfId="38368"/>
    <cellStyle name="Обычный 5 16 10 2 2 2 2" xfId="38369"/>
    <cellStyle name="Обычный 5 16 10 2 2 3" xfId="38370"/>
    <cellStyle name="Обычный 5 16 10 2 3" xfId="38371"/>
    <cellStyle name="Обычный 5 16 10 2 3 2" xfId="38372"/>
    <cellStyle name="Обычный 5 16 10 2 4" xfId="38373"/>
    <cellStyle name="Обычный 5 16 10 3" xfId="38374"/>
    <cellStyle name="Обычный 5 16 10 3 2" xfId="38375"/>
    <cellStyle name="Обычный 5 16 10 3 2 2" xfId="38376"/>
    <cellStyle name="Обычный 5 16 10 3 2 2 2" xfId="38377"/>
    <cellStyle name="Обычный 5 16 10 3 2 3" xfId="38378"/>
    <cellStyle name="Обычный 5 16 10 3 3" xfId="38379"/>
    <cellStyle name="Обычный 5 16 10 3 3 2" xfId="38380"/>
    <cellStyle name="Обычный 5 16 10 3 4" xfId="38381"/>
    <cellStyle name="Обычный 5 16 10 4" xfId="38382"/>
    <cellStyle name="Обычный 5 16 10 4 2" xfId="38383"/>
    <cellStyle name="Обычный 5 16 10 4 2 2" xfId="38384"/>
    <cellStyle name="Обычный 5 16 10 4 2 2 2" xfId="38385"/>
    <cellStyle name="Обычный 5 16 10 4 2 3" xfId="38386"/>
    <cellStyle name="Обычный 5 16 10 4 3" xfId="38387"/>
    <cellStyle name="Обычный 5 16 10 4 3 2" xfId="38388"/>
    <cellStyle name="Обычный 5 16 10 4 4" xfId="38389"/>
    <cellStyle name="Обычный 5 16 10 5" xfId="38390"/>
    <cellStyle name="Обычный 5 16 10 5 2" xfId="38391"/>
    <cellStyle name="Обычный 5 16 10 5 2 2" xfId="38392"/>
    <cellStyle name="Обычный 5 16 10 5 3" xfId="38393"/>
    <cellStyle name="Обычный 5 16 10 6" xfId="38394"/>
    <cellStyle name="Обычный 5 16 10 6 2" xfId="38395"/>
    <cellStyle name="Обычный 5 16 10 7" xfId="38396"/>
    <cellStyle name="Обычный 5 16 10 7 2" xfId="38397"/>
    <cellStyle name="Обычный 5 16 10 8" xfId="38398"/>
    <cellStyle name="Обычный 5 16 11" xfId="38399"/>
    <cellStyle name="Обычный 5 16 11 2" xfId="38400"/>
    <cellStyle name="Обычный 5 16 11 2 2" xfId="38401"/>
    <cellStyle name="Обычный 5 16 11 2 2 2" xfId="38402"/>
    <cellStyle name="Обычный 5 16 11 2 2 2 2" xfId="38403"/>
    <cellStyle name="Обычный 5 16 11 2 2 3" xfId="38404"/>
    <cellStyle name="Обычный 5 16 11 2 3" xfId="38405"/>
    <cellStyle name="Обычный 5 16 11 2 3 2" xfId="38406"/>
    <cellStyle name="Обычный 5 16 11 2 4" xfId="38407"/>
    <cellStyle name="Обычный 5 16 11 3" xfId="38408"/>
    <cellStyle name="Обычный 5 16 11 3 2" xfId="38409"/>
    <cellStyle name="Обычный 5 16 11 3 2 2" xfId="38410"/>
    <cellStyle name="Обычный 5 16 11 3 2 2 2" xfId="38411"/>
    <cellStyle name="Обычный 5 16 11 3 2 3" xfId="38412"/>
    <cellStyle name="Обычный 5 16 11 3 3" xfId="38413"/>
    <cellStyle name="Обычный 5 16 11 3 3 2" xfId="38414"/>
    <cellStyle name="Обычный 5 16 11 3 4" xfId="38415"/>
    <cellStyle name="Обычный 5 16 11 4" xfId="38416"/>
    <cellStyle name="Обычный 5 16 11 4 2" xfId="38417"/>
    <cellStyle name="Обычный 5 16 11 4 2 2" xfId="38418"/>
    <cellStyle name="Обычный 5 16 11 4 2 2 2" xfId="38419"/>
    <cellStyle name="Обычный 5 16 11 4 2 3" xfId="38420"/>
    <cellStyle name="Обычный 5 16 11 4 3" xfId="38421"/>
    <cellStyle name="Обычный 5 16 11 4 3 2" xfId="38422"/>
    <cellStyle name="Обычный 5 16 11 4 4" xfId="38423"/>
    <cellStyle name="Обычный 5 16 11 5" xfId="38424"/>
    <cellStyle name="Обычный 5 16 11 5 2" xfId="38425"/>
    <cellStyle name="Обычный 5 16 11 5 2 2" xfId="38426"/>
    <cellStyle name="Обычный 5 16 11 5 3" xfId="38427"/>
    <cellStyle name="Обычный 5 16 11 6" xfId="38428"/>
    <cellStyle name="Обычный 5 16 11 6 2" xfId="38429"/>
    <cellStyle name="Обычный 5 16 11 7" xfId="38430"/>
    <cellStyle name="Обычный 5 16 11 7 2" xfId="38431"/>
    <cellStyle name="Обычный 5 16 11 8" xfId="38432"/>
    <cellStyle name="Обычный 5 16 12" xfId="38433"/>
    <cellStyle name="Обычный 5 16 12 2" xfId="38434"/>
    <cellStyle name="Обычный 5 16 12 2 2" xfId="38435"/>
    <cellStyle name="Обычный 5 16 12 2 2 2" xfId="38436"/>
    <cellStyle name="Обычный 5 16 12 2 2 2 2" xfId="38437"/>
    <cellStyle name="Обычный 5 16 12 2 2 3" xfId="38438"/>
    <cellStyle name="Обычный 5 16 12 2 3" xfId="38439"/>
    <cellStyle name="Обычный 5 16 12 2 3 2" xfId="38440"/>
    <cellStyle name="Обычный 5 16 12 2 4" xfId="38441"/>
    <cellStyle name="Обычный 5 16 12 3" xfId="38442"/>
    <cellStyle name="Обычный 5 16 12 3 2" xfId="38443"/>
    <cellStyle name="Обычный 5 16 12 3 2 2" xfId="38444"/>
    <cellStyle name="Обычный 5 16 12 3 2 2 2" xfId="38445"/>
    <cellStyle name="Обычный 5 16 12 3 2 3" xfId="38446"/>
    <cellStyle name="Обычный 5 16 12 3 3" xfId="38447"/>
    <cellStyle name="Обычный 5 16 12 3 3 2" xfId="38448"/>
    <cellStyle name="Обычный 5 16 12 3 4" xfId="38449"/>
    <cellStyle name="Обычный 5 16 12 4" xfId="38450"/>
    <cellStyle name="Обычный 5 16 12 4 2" xfId="38451"/>
    <cellStyle name="Обычный 5 16 12 4 2 2" xfId="38452"/>
    <cellStyle name="Обычный 5 16 12 4 2 2 2" xfId="38453"/>
    <cellStyle name="Обычный 5 16 12 4 2 3" xfId="38454"/>
    <cellStyle name="Обычный 5 16 12 4 3" xfId="38455"/>
    <cellStyle name="Обычный 5 16 12 4 3 2" xfId="38456"/>
    <cellStyle name="Обычный 5 16 12 4 4" xfId="38457"/>
    <cellStyle name="Обычный 5 16 12 5" xfId="38458"/>
    <cellStyle name="Обычный 5 16 12 5 2" xfId="38459"/>
    <cellStyle name="Обычный 5 16 12 5 2 2" xfId="38460"/>
    <cellStyle name="Обычный 5 16 12 5 3" xfId="38461"/>
    <cellStyle name="Обычный 5 16 12 6" xfId="38462"/>
    <cellStyle name="Обычный 5 16 12 6 2" xfId="38463"/>
    <cellStyle name="Обычный 5 16 12 7" xfId="38464"/>
    <cellStyle name="Обычный 5 16 12 7 2" xfId="38465"/>
    <cellStyle name="Обычный 5 16 12 8" xfId="38466"/>
    <cellStyle name="Обычный 5 16 13" xfId="38467"/>
    <cellStyle name="Обычный 5 16 13 2" xfId="38468"/>
    <cellStyle name="Обычный 5 16 13 2 2" xfId="38469"/>
    <cellStyle name="Обычный 5 16 13 2 2 2" xfId="38470"/>
    <cellStyle name="Обычный 5 16 13 2 2 2 2" xfId="38471"/>
    <cellStyle name="Обычный 5 16 13 2 2 3" xfId="38472"/>
    <cellStyle name="Обычный 5 16 13 2 3" xfId="38473"/>
    <cellStyle name="Обычный 5 16 13 2 3 2" xfId="38474"/>
    <cellStyle name="Обычный 5 16 13 2 4" xfId="38475"/>
    <cellStyle name="Обычный 5 16 13 3" xfId="38476"/>
    <cellStyle name="Обычный 5 16 13 3 2" xfId="38477"/>
    <cellStyle name="Обычный 5 16 13 3 2 2" xfId="38478"/>
    <cellStyle name="Обычный 5 16 13 3 2 2 2" xfId="38479"/>
    <cellStyle name="Обычный 5 16 13 3 2 3" xfId="38480"/>
    <cellStyle name="Обычный 5 16 13 3 3" xfId="38481"/>
    <cellStyle name="Обычный 5 16 13 3 3 2" xfId="38482"/>
    <cellStyle name="Обычный 5 16 13 3 4" xfId="38483"/>
    <cellStyle name="Обычный 5 16 13 4" xfId="38484"/>
    <cellStyle name="Обычный 5 16 13 4 2" xfId="38485"/>
    <cellStyle name="Обычный 5 16 13 4 2 2" xfId="38486"/>
    <cellStyle name="Обычный 5 16 13 4 2 2 2" xfId="38487"/>
    <cellStyle name="Обычный 5 16 13 4 2 3" xfId="38488"/>
    <cellStyle name="Обычный 5 16 13 4 3" xfId="38489"/>
    <cellStyle name="Обычный 5 16 13 4 3 2" xfId="38490"/>
    <cellStyle name="Обычный 5 16 13 4 4" xfId="38491"/>
    <cellStyle name="Обычный 5 16 13 5" xfId="38492"/>
    <cellStyle name="Обычный 5 16 13 5 2" xfId="38493"/>
    <cellStyle name="Обычный 5 16 13 5 2 2" xfId="38494"/>
    <cellStyle name="Обычный 5 16 13 5 3" xfId="38495"/>
    <cellStyle name="Обычный 5 16 13 6" xfId="38496"/>
    <cellStyle name="Обычный 5 16 13 6 2" xfId="38497"/>
    <cellStyle name="Обычный 5 16 13 7" xfId="38498"/>
    <cellStyle name="Обычный 5 16 13 7 2" xfId="38499"/>
    <cellStyle name="Обычный 5 16 13 8" xfId="38500"/>
    <cellStyle name="Обычный 5 16 14" xfId="38501"/>
    <cellStyle name="Обычный 5 16 14 2" xfId="38502"/>
    <cellStyle name="Обычный 5 16 14 2 2" xfId="38503"/>
    <cellStyle name="Обычный 5 16 14 2 2 2" xfId="38504"/>
    <cellStyle name="Обычный 5 16 14 2 2 2 2" xfId="38505"/>
    <cellStyle name="Обычный 5 16 14 2 2 3" xfId="38506"/>
    <cellStyle name="Обычный 5 16 14 2 3" xfId="38507"/>
    <cellStyle name="Обычный 5 16 14 2 3 2" xfId="38508"/>
    <cellStyle name="Обычный 5 16 14 2 4" xfId="38509"/>
    <cellStyle name="Обычный 5 16 14 3" xfId="38510"/>
    <cellStyle name="Обычный 5 16 14 3 2" xfId="38511"/>
    <cellStyle name="Обычный 5 16 14 3 2 2" xfId="38512"/>
    <cellStyle name="Обычный 5 16 14 3 2 2 2" xfId="38513"/>
    <cellStyle name="Обычный 5 16 14 3 2 3" xfId="38514"/>
    <cellStyle name="Обычный 5 16 14 3 3" xfId="38515"/>
    <cellStyle name="Обычный 5 16 14 3 3 2" xfId="38516"/>
    <cellStyle name="Обычный 5 16 14 3 4" xfId="38517"/>
    <cellStyle name="Обычный 5 16 14 4" xfId="38518"/>
    <cellStyle name="Обычный 5 16 14 4 2" xfId="38519"/>
    <cellStyle name="Обычный 5 16 14 4 2 2" xfId="38520"/>
    <cellStyle name="Обычный 5 16 14 4 2 2 2" xfId="38521"/>
    <cellStyle name="Обычный 5 16 14 4 2 3" xfId="38522"/>
    <cellStyle name="Обычный 5 16 14 4 3" xfId="38523"/>
    <cellStyle name="Обычный 5 16 14 4 3 2" xfId="38524"/>
    <cellStyle name="Обычный 5 16 14 4 4" xfId="38525"/>
    <cellStyle name="Обычный 5 16 14 5" xfId="38526"/>
    <cellStyle name="Обычный 5 16 14 5 2" xfId="38527"/>
    <cellStyle name="Обычный 5 16 14 5 2 2" xfId="38528"/>
    <cellStyle name="Обычный 5 16 14 5 3" xfId="38529"/>
    <cellStyle name="Обычный 5 16 14 6" xfId="38530"/>
    <cellStyle name="Обычный 5 16 14 6 2" xfId="38531"/>
    <cellStyle name="Обычный 5 16 14 7" xfId="38532"/>
    <cellStyle name="Обычный 5 16 14 7 2" xfId="38533"/>
    <cellStyle name="Обычный 5 16 14 8" xfId="38534"/>
    <cellStyle name="Обычный 5 16 15" xfId="38535"/>
    <cellStyle name="Обычный 5 16 15 2" xfId="38536"/>
    <cellStyle name="Обычный 5 16 15 2 2" xfId="38537"/>
    <cellStyle name="Обычный 5 16 15 2 2 2" xfId="38538"/>
    <cellStyle name="Обычный 5 16 15 2 2 2 2" xfId="38539"/>
    <cellStyle name="Обычный 5 16 15 2 2 3" xfId="38540"/>
    <cellStyle name="Обычный 5 16 15 2 3" xfId="38541"/>
    <cellStyle name="Обычный 5 16 15 2 3 2" xfId="38542"/>
    <cellStyle name="Обычный 5 16 15 2 4" xfId="38543"/>
    <cellStyle name="Обычный 5 16 15 3" xfId="38544"/>
    <cellStyle name="Обычный 5 16 15 3 2" xfId="38545"/>
    <cellStyle name="Обычный 5 16 15 3 2 2" xfId="38546"/>
    <cellStyle name="Обычный 5 16 15 3 2 2 2" xfId="38547"/>
    <cellStyle name="Обычный 5 16 15 3 2 3" xfId="38548"/>
    <cellStyle name="Обычный 5 16 15 3 3" xfId="38549"/>
    <cellStyle name="Обычный 5 16 15 3 3 2" xfId="38550"/>
    <cellStyle name="Обычный 5 16 15 3 4" xfId="38551"/>
    <cellStyle name="Обычный 5 16 15 4" xfId="38552"/>
    <cellStyle name="Обычный 5 16 15 4 2" xfId="38553"/>
    <cellStyle name="Обычный 5 16 15 4 2 2" xfId="38554"/>
    <cellStyle name="Обычный 5 16 15 4 2 2 2" xfId="38555"/>
    <cellStyle name="Обычный 5 16 15 4 2 3" xfId="38556"/>
    <cellStyle name="Обычный 5 16 15 4 3" xfId="38557"/>
    <cellStyle name="Обычный 5 16 15 4 3 2" xfId="38558"/>
    <cellStyle name="Обычный 5 16 15 4 4" xfId="38559"/>
    <cellStyle name="Обычный 5 16 15 5" xfId="38560"/>
    <cellStyle name="Обычный 5 16 15 5 2" xfId="38561"/>
    <cellStyle name="Обычный 5 16 15 5 2 2" xfId="38562"/>
    <cellStyle name="Обычный 5 16 15 5 3" xfId="38563"/>
    <cellStyle name="Обычный 5 16 15 6" xfId="38564"/>
    <cellStyle name="Обычный 5 16 15 6 2" xfId="38565"/>
    <cellStyle name="Обычный 5 16 15 7" xfId="38566"/>
    <cellStyle name="Обычный 5 16 15 7 2" xfId="38567"/>
    <cellStyle name="Обычный 5 16 15 8" xfId="38568"/>
    <cellStyle name="Обычный 5 16 16" xfId="38569"/>
    <cellStyle name="Обычный 5 16 16 2" xfId="38570"/>
    <cellStyle name="Обычный 5 16 16 2 2" xfId="38571"/>
    <cellStyle name="Обычный 5 16 16 2 2 2" xfId="38572"/>
    <cellStyle name="Обычный 5 16 16 2 2 2 2" xfId="38573"/>
    <cellStyle name="Обычный 5 16 16 2 2 3" xfId="38574"/>
    <cellStyle name="Обычный 5 16 16 2 3" xfId="38575"/>
    <cellStyle name="Обычный 5 16 16 2 3 2" xfId="38576"/>
    <cellStyle name="Обычный 5 16 16 2 4" xfId="38577"/>
    <cellStyle name="Обычный 5 16 16 3" xfId="38578"/>
    <cellStyle name="Обычный 5 16 16 3 2" xfId="38579"/>
    <cellStyle name="Обычный 5 16 16 3 2 2" xfId="38580"/>
    <cellStyle name="Обычный 5 16 16 3 2 2 2" xfId="38581"/>
    <cellStyle name="Обычный 5 16 16 3 2 3" xfId="38582"/>
    <cellStyle name="Обычный 5 16 16 3 3" xfId="38583"/>
    <cellStyle name="Обычный 5 16 16 3 3 2" xfId="38584"/>
    <cellStyle name="Обычный 5 16 16 3 4" xfId="38585"/>
    <cellStyle name="Обычный 5 16 16 4" xfId="38586"/>
    <cellStyle name="Обычный 5 16 16 4 2" xfId="38587"/>
    <cellStyle name="Обычный 5 16 16 4 2 2" xfId="38588"/>
    <cellStyle name="Обычный 5 16 16 4 2 2 2" xfId="38589"/>
    <cellStyle name="Обычный 5 16 16 4 2 3" xfId="38590"/>
    <cellStyle name="Обычный 5 16 16 4 3" xfId="38591"/>
    <cellStyle name="Обычный 5 16 16 4 3 2" xfId="38592"/>
    <cellStyle name="Обычный 5 16 16 4 4" xfId="38593"/>
    <cellStyle name="Обычный 5 16 16 5" xfId="38594"/>
    <cellStyle name="Обычный 5 16 16 5 2" xfId="38595"/>
    <cellStyle name="Обычный 5 16 16 5 2 2" xfId="38596"/>
    <cellStyle name="Обычный 5 16 16 5 3" xfId="38597"/>
    <cellStyle name="Обычный 5 16 16 6" xfId="38598"/>
    <cellStyle name="Обычный 5 16 16 6 2" xfId="38599"/>
    <cellStyle name="Обычный 5 16 16 7" xfId="38600"/>
    <cellStyle name="Обычный 5 16 16 7 2" xfId="38601"/>
    <cellStyle name="Обычный 5 16 16 8" xfId="38602"/>
    <cellStyle name="Обычный 5 16 17" xfId="38603"/>
    <cellStyle name="Обычный 5 16 17 2" xfId="38604"/>
    <cellStyle name="Обычный 5 16 17 2 2" xfId="38605"/>
    <cellStyle name="Обычный 5 16 17 2 2 2" xfId="38606"/>
    <cellStyle name="Обычный 5 16 17 2 2 2 2" xfId="38607"/>
    <cellStyle name="Обычный 5 16 17 2 2 3" xfId="38608"/>
    <cellStyle name="Обычный 5 16 17 2 3" xfId="38609"/>
    <cellStyle name="Обычный 5 16 17 2 3 2" xfId="38610"/>
    <cellStyle name="Обычный 5 16 17 2 4" xfId="38611"/>
    <cellStyle name="Обычный 5 16 17 3" xfId="38612"/>
    <cellStyle name="Обычный 5 16 17 3 2" xfId="38613"/>
    <cellStyle name="Обычный 5 16 17 3 2 2" xfId="38614"/>
    <cellStyle name="Обычный 5 16 17 3 2 2 2" xfId="38615"/>
    <cellStyle name="Обычный 5 16 17 3 2 3" xfId="38616"/>
    <cellStyle name="Обычный 5 16 17 3 3" xfId="38617"/>
    <cellStyle name="Обычный 5 16 17 3 3 2" xfId="38618"/>
    <cellStyle name="Обычный 5 16 17 3 4" xfId="38619"/>
    <cellStyle name="Обычный 5 16 17 4" xfId="38620"/>
    <cellStyle name="Обычный 5 16 17 4 2" xfId="38621"/>
    <cellStyle name="Обычный 5 16 17 4 2 2" xfId="38622"/>
    <cellStyle name="Обычный 5 16 17 4 2 2 2" xfId="38623"/>
    <cellStyle name="Обычный 5 16 17 4 2 3" xfId="38624"/>
    <cellStyle name="Обычный 5 16 17 4 3" xfId="38625"/>
    <cellStyle name="Обычный 5 16 17 4 3 2" xfId="38626"/>
    <cellStyle name="Обычный 5 16 17 4 4" xfId="38627"/>
    <cellStyle name="Обычный 5 16 17 5" xfId="38628"/>
    <cellStyle name="Обычный 5 16 17 5 2" xfId="38629"/>
    <cellStyle name="Обычный 5 16 17 5 2 2" xfId="38630"/>
    <cellStyle name="Обычный 5 16 17 5 3" xfId="38631"/>
    <cellStyle name="Обычный 5 16 17 6" xfId="38632"/>
    <cellStyle name="Обычный 5 16 17 6 2" xfId="38633"/>
    <cellStyle name="Обычный 5 16 17 7" xfId="38634"/>
    <cellStyle name="Обычный 5 16 17 7 2" xfId="38635"/>
    <cellStyle name="Обычный 5 16 17 8" xfId="38636"/>
    <cellStyle name="Обычный 5 16 18" xfId="38637"/>
    <cellStyle name="Обычный 5 16 18 2" xfId="38638"/>
    <cellStyle name="Обычный 5 16 18 2 2" xfId="38639"/>
    <cellStyle name="Обычный 5 16 18 2 2 2" xfId="38640"/>
    <cellStyle name="Обычный 5 16 18 2 2 2 2" xfId="38641"/>
    <cellStyle name="Обычный 5 16 18 2 2 3" xfId="38642"/>
    <cellStyle name="Обычный 5 16 18 2 3" xfId="38643"/>
    <cellStyle name="Обычный 5 16 18 2 3 2" xfId="38644"/>
    <cellStyle name="Обычный 5 16 18 2 4" xfId="38645"/>
    <cellStyle name="Обычный 5 16 18 3" xfId="38646"/>
    <cellStyle name="Обычный 5 16 18 3 2" xfId="38647"/>
    <cellStyle name="Обычный 5 16 18 3 2 2" xfId="38648"/>
    <cellStyle name="Обычный 5 16 18 3 2 2 2" xfId="38649"/>
    <cellStyle name="Обычный 5 16 18 3 2 3" xfId="38650"/>
    <cellStyle name="Обычный 5 16 18 3 3" xfId="38651"/>
    <cellStyle name="Обычный 5 16 18 3 3 2" xfId="38652"/>
    <cellStyle name="Обычный 5 16 18 3 4" xfId="38653"/>
    <cellStyle name="Обычный 5 16 18 4" xfId="38654"/>
    <cellStyle name="Обычный 5 16 18 4 2" xfId="38655"/>
    <cellStyle name="Обычный 5 16 18 4 2 2" xfId="38656"/>
    <cellStyle name="Обычный 5 16 18 4 2 2 2" xfId="38657"/>
    <cellStyle name="Обычный 5 16 18 4 2 3" xfId="38658"/>
    <cellStyle name="Обычный 5 16 18 4 3" xfId="38659"/>
    <cellStyle name="Обычный 5 16 18 4 3 2" xfId="38660"/>
    <cellStyle name="Обычный 5 16 18 4 4" xfId="38661"/>
    <cellStyle name="Обычный 5 16 18 5" xfId="38662"/>
    <cellStyle name="Обычный 5 16 18 5 2" xfId="38663"/>
    <cellStyle name="Обычный 5 16 18 5 2 2" xfId="38664"/>
    <cellStyle name="Обычный 5 16 18 5 3" xfId="38665"/>
    <cellStyle name="Обычный 5 16 18 6" xfId="38666"/>
    <cellStyle name="Обычный 5 16 18 6 2" xfId="38667"/>
    <cellStyle name="Обычный 5 16 18 7" xfId="38668"/>
    <cellStyle name="Обычный 5 16 18 7 2" xfId="38669"/>
    <cellStyle name="Обычный 5 16 18 8" xfId="38670"/>
    <cellStyle name="Обычный 5 16 19" xfId="38671"/>
    <cellStyle name="Обычный 5 16 19 2" xfId="38672"/>
    <cellStyle name="Обычный 5 16 19 2 2" xfId="38673"/>
    <cellStyle name="Обычный 5 16 19 2 2 2" xfId="38674"/>
    <cellStyle name="Обычный 5 16 19 2 2 2 2" xfId="38675"/>
    <cellStyle name="Обычный 5 16 19 2 2 3" xfId="38676"/>
    <cellStyle name="Обычный 5 16 19 2 3" xfId="38677"/>
    <cellStyle name="Обычный 5 16 19 2 3 2" xfId="38678"/>
    <cellStyle name="Обычный 5 16 19 2 4" xfId="38679"/>
    <cellStyle name="Обычный 5 16 19 3" xfId="38680"/>
    <cellStyle name="Обычный 5 16 19 3 2" xfId="38681"/>
    <cellStyle name="Обычный 5 16 19 3 2 2" xfId="38682"/>
    <cellStyle name="Обычный 5 16 19 3 2 2 2" xfId="38683"/>
    <cellStyle name="Обычный 5 16 19 3 2 3" xfId="38684"/>
    <cellStyle name="Обычный 5 16 19 3 3" xfId="38685"/>
    <cellStyle name="Обычный 5 16 19 3 3 2" xfId="38686"/>
    <cellStyle name="Обычный 5 16 19 3 4" xfId="38687"/>
    <cellStyle name="Обычный 5 16 19 4" xfId="38688"/>
    <cellStyle name="Обычный 5 16 19 4 2" xfId="38689"/>
    <cellStyle name="Обычный 5 16 19 4 2 2" xfId="38690"/>
    <cellStyle name="Обычный 5 16 19 4 2 2 2" xfId="38691"/>
    <cellStyle name="Обычный 5 16 19 4 2 3" xfId="38692"/>
    <cellStyle name="Обычный 5 16 19 4 3" xfId="38693"/>
    <cellStyle name="Обычный 5 16 19 4 3 2" xfId="38694"/>
    <cellStyle name="Обычный 5 16 19 4 4" xfId="38695"/>
    <cellStyle name="Обычный 5 16 19 5" xfId="38696"/>
    <cellStyle name="Обычный 5 16 19 5 2" xfId="38697"/>
    <cellStyle name="Обычный 5 16 19 5 2 2" xfId="38698"/>
    <cellStyle name="Обычный 5 16 19 5 3" xfId="38699"/>
    <cellStyle name="Обычный 5 16 19 6" xfId="38700"/>
    <cellStyle name="Обычный 5 16 19 6 2" xfId="38701"/>
    <cellStyle name="Обычный 5 16 19 7" xfId="38702"/>
    <cellStyle name="Обычный 5 16 19 7 2" xfId="38703"/>
    <cellStyle name="Обычный 5 16 19 8" xfId="38704"/>
    <cellStyle name="Обычный 5 16 2" xfId="38705"/>
    <cellStyle name="Обычный 5 16 2 2" xfId="38706"/>
    <cellStyle name="Обычный 5 16 2 2 2" xfId="38707"/>
    <cellStyle name="Обычный 5 16 2 2 2 2" xfId="38708"/>
    <cellStyle name="Обычный 5 16 2 2 2 2 2" xfId="38709"/>
    <cellStyle name="Обычный 5 16 2 2 2 3" xfId="38710"/>
    <cellStyle name="Обычный 5 16 2 2 3" xfId="38711"/>
    <cellStyle name="Обычный 5 16 2 2 3 2" xfId="38712"/>
    <cellStyle name="Обычный 5 16 2 2 4" xfId="38713"/>
    <cellStyle name="Обычный 5 16 2 3" xfId="38714"/>
    <cellStyle name="Обычный 5 16 2 3 2" xfId="38715"/>
    <cellStyle name="Обычный 5 16 2 3 2 2" xfId="38716"/>
    <cellStyle name="Обычный 5 16 2 3 2 2 2" xfId="38717"/>
    <cellStyle name="Обычный 5 16 2 3 2 3" xfId="38718"/>
    <cellStyle name="Обычный 5 16 2 3 3" xfId="38719"/>
    <cellStyle name="Обычный 5 16 2 3 3 2" xfId="38720"/>
    <cellStyle name="Обычный 5 16 2 3 4" xfId="38721"/>
    <cellStyle name="Обычный 5 16 2 4" xfId="38722"/>
    <cellStyle name="Обычный 5 16 2 4 2" xfId="38723"/>
    <cellStyle name="Обычный 5 16 2 4 2 2" xfId="38724"/>
    <cellStyle name="Обычный 5 16 2 4 2 2 2" xfId="38725"/>
    <cellStyle name="Обычный 5 16 2 4 2 3" xfId="38726"/>
    <cellStyle name="Обычный 5 16 2 4 3" xfId="38727"/>
    <cellStyle name="Обычный 5 16 2 4 3 2" xfId="38728"/>
    <cellStyle name="Обычный 5 16 2 4 4" xfId="38729"/>
    <cellStyle name="Обычный 5 16 2 5" xfId="38730"/>
    <cellStyle name="Обычный 5 16 2 5 2" xfId="38731"/>
    <cellStyle name="Обычный 5 16 2 5 2 2" xfId="38732"/>
    <cellStyle name="Обычный 5 16 2 5 3" xfId="38733"/>
    <cellStyle name="Обычный 5 16 2 6" xfId="38734"/>
    <cellStyle name="Обычный 5 16 2 6 2" xfId="38735"/>
    <cellStyle name="Обычный 5 16 2 7" xfId="38736"/>
    <cellStyle name="Обычный 5 16 2 7 2" xfId="38737"/>
    <cellStyle name="Обычный 5 16 2 8" xfId="38738"/>
    <cellStyle name="Обычный 5 16 20" xfId="38739"/>
    <cellStyle name="Обычный 5 16 20 2" xfId="38740"/>
    <cellStyle name="Обычный 5 16 20 2 2" xfId="38741"/>
    <cellStyle name="Обычный 5 16 20 2 2 2" xfId="38742"/>
    <cellStyle name="Обычный 5 16 20 2 2 2 2" xfId="38743"/>
    <cellStyle name="Обычный 5 16 20 2 2 3" xfId="38744"/>
    <cellStyle name="Обычный 5 16 20 2 3" xfId="38745"/>
    <cellStyle name="Обычный 5 16 20 2 3 2" xfId="38746"/>
    <cellStyle name="Обычный 5 16 20 2 4" xfId="38747"/>
    <cellStyle name="Обычный 5 16 20 3" xfId="38748"/>
    <cellStyle name="Обычный 5 16 20 3 2" xfId="38749"/>
    <cellStyle name="Обычный 5 16 20 3 2 2" xfId="38750"/>
    <cellStyle name="Обычный 5 16 20 3 2 2 2" xfId="38751"/>
    <cellStyle name="Обычный 5 16 20 3 2 3" xfId="38752"/>
    <cellStyle name="Обычный 5 16 20 3 3" xfId="38753"/>
    <cellStyle name="Обычный 5 16 20 3 3 2" xfId="38754"/>
    <cellStyle name="Обычный 5 16 20 3 4" xfId="38755"/>
    <cellStyle name="Обычный 5 16 20 4" xfId="38756"/>
    <cellStyle name="Обычный 5 16 20 4 2" xfId="38757"/>
    <cellStyle name="Обычный 5 16 20 4 2 2" xfId="38758"/>
    <cellStyle name="Обычный 5 16 20 4 2 2 2" xfId="38759"/>
    <cellStyle name="Обычный 5 16 20 4 2 3" xfId="38760"/>
    <cellStyle name="Обычный 5 16 20 4 3" xfId="38761"/>
    <cellStyle name="Обычный 5 16 20 4 3 2" xfId="38762"/>
    <cellStyle name="Обычный 5 16 20 4 4" xfId="38763"/>
    <cellStyle name="Обычный 5 16 20 5" xfId="38764"/>
    <cellStyle name="Обычный 5 16 20 5 2" xfId="38765"/>
    <cellStyle name="Обычный 5 16 20 5 2 2" xfId="38766"/>
    <cellStyle name="Обычный 5 16 20 5 3" xfId="38767"/>
    <cellStyle name="Обычный 5 16 20 6" xfId="38768"/>
    <cellStyle name="Обычный 5 16 20 6 2" xfId="38769"/>
    <cellStyle name="Обычный 5 16 20 7" xfId="38770"/>
    <cellStyle name="Обычный 5 16 20 7 2" xfId="38771"/>
    <cellStyle name="Обычный 5 16 20 8" xfId="38772"/>
    <cellStyle name="Обычный 5 16 21" xfId="38773"/>
    <cellStyle name="Обычный 5 16 21 2" xfId="38774"/>
    <cellStyle name="Обычный 5 16 21 2 2" xfId="38775"/>
    <cellStyle name="Обычный 5 16 21 2 2 2" xfId="38776"/>
    <cellStyle name="Обычный 5 16 21 2 2 2 2" xfId="38777"/>
    <cellStyle name="Обычный 5 16 21 2 2 3" xfId="38778"/>
    <cellStyle name="Обычный 5 16 21 2 3" xfId="38779"/>
    <cellStyle name="Обычный 5 16 21 2 3 2" xfId="38780"/>
    <cellStyle name="Обычный 5 16 21 2 4" xfId="38781"/>
    <cellStyle name="Обычный 5 16 21 3" xfId="38782"/>
    <cellStyle name="Обычный 5 16 21 3 2" xfId="38783"/>
    <cellStyle name="Обычный 5 16 21 3 2 2" xfId="38784"/>
    <cellStyle name="Обычный 5 16 21 3 2 2 2" xfId="38785"/>
    <cellStyle name="Обычный 5 16 21 3 2 3" xfId="38786"/>
    <cellStyle name="Обычный 5 16 21 3 3" xfId="38787"/>
    <cellStyle name="Обычный 5 16 21 3 3 2" xfId="38788"/>
    <cellStyle name="Обычный 5 16 21 3 4" xfId="38789"/>
    <cellStyle name="Обычный 5 16 21 4" xfId="38790"/>
    <cellStyle name="Обычный 5 16 21 4 2" xfId="38791"/>
    <cellStyle name="Обычный 5 16 21 4 2 2" xfId="38792"/>
    <cellStyle name="Обычный 5 16 21 4 2 2 2" xfId="38793"/>
    <cellStyle name="Обычный 5 16 21 4 2 3" xfId="38794"/>
    <cellStyle name="Обычный 5 16 21 4 3" xfId="38795"/>
    <cellStyle name="Обычный 5 16 21 4 3 2" xfId="38796"/>
    <cellStyle name="Обычный 5 16 21 4 4" xfId="38797"/>
    <cellStyle name="Обычный 5 16 21 5" xfId="38798"/>
    <cellStyle name="Обычный 5 16 21 5 2" xfId="38799"/>
    <cellStyle name="Обычный 5 16 21 5 2 2" xfId="38800"/>
    <cellStyle name="Обычный 5 16 21 5 3" xfId="38801"/>
    <cellStyle name="Обычный 5 16 21 6" xfId="38802"/>
    <cellStyle name="Обычный 5 16 21 6 2" xfId="38803"/>
    <cellStyle name="Обычный 5 16 21 7" xfId="38804"/>
    <cellStyle name="Обычный 5 16 21 7 2" xfId="38805"/>
    <cellStyle name="Обычный 5 16 21 8" xfId="38806"/>
    <cellStyle name="Обычный 5 16 22" xfId="38807"/>
    <cellStyle name="Обычный 5 16 22 2" xfId="38808"/>
    <cellStyle name="Обычный 5 16 22 2 2" xfId="38809"/>
    <cellStyle name="Обычный 5 16 22 2 2 2" xfId="38810"/>
    <cellStyle name="Обычный 5 16 22 2 2 2 2" xfId="38811"/>
    <cellStyle name="Обычный 5 16 22 2 2 3" xfId="38812"/>
    <cellStyle name="Обычный 5 16 22 2 3" xfId="38813"/>
    <cellStyle name="Обычный 5 16 22 2 3 2" xfId="38814"/>
    <cellStyle name="Обычный 5 16 22 2 4" xfId="38815"/>
    <cellStyle name="Обычный 5 16 22 3" xfId="38816"/>
    <cellStyle name="Обычный 5 16 22 3 2" xfId="38817"/>
    <cellStyle name="Обычный 5 16 22 3 2 2" xfId="38818"/>
    <cellStyle name="Обычный 5 16 22 3 2 2 2" xfId="38819"/>
    <cellStyle name="Обычный 5 16 22 3 2 3" xfId="38820"/>
    <cellStyle name="Обычный 5 16 22 3 3" xfId="38821"/>
    <cellStyle name="Обычный 5 16 22 3 3 2" xfId="38822"/>
    <cellStyle name="Обычный 5 16 22 3 4" xfId="38823"/>
    <cellStyle name="Обычный 5 16 22 4" xfId="38824"/>
    <cellStyle name="Обычный 5 16 22 4 2" xfId="38825"/>
    <cellStyle name="Обычный 5 16 22 4 2 2" xfId="38826"/>
    <cellStyle name="Обычный 5 16 22 4 2 2 2" xfId="38827"/>
    <cellStyle name="Обычный 5 16 22 4 2 3" xfId="38828"/>
    <cellStyle name="Обычный 5 16 22 4 3" xfId="38829"/>
    <cellStyle name="Обычный 5 16 22 4 3 2" xfId="38830"/>
    <cellStyle name="Обычный 5 16 22 4 4" xfId="38831"/>
    <cellStyle name="Обычный 5 16 22 5" xfId="38832"/>
    <cellStyle name="Обычный 5 16 22 5 2" xfId="38833"/>
    <cellStyle name="Обычный 5 16 22 5 2 2" xfId="38834"/>
    <cellStyle name="Обычный 5 16 22 5 3" xfId="38835"/>
    <cellStyle name="Обычный 5 16 22 6" xfId="38836"/>
    <cellStyle name="Обычный 5 16 22 6 2" xfId="38837"/>
    <cellStyle name="Обычный 5 16 22 7" xfId="38838"/>
    <cellStyle name="Обычный 5 16 22 7 2" xfId="38839"/>
    <cellStyle name="Обычный 5 16 22 8" xfId="38840"/>
    <cellStyle name="Обычный 5 16 23" xfId="38841"/>
    <cellStyle name="Обычный 5 16 23 2" xfId="38842"/>
    <cellStyle name="Обычный 5 16 23 2 2" xfId="38843"/>
    <cellStyle name="Обычный 5 16 23 2 2 2" xfId="38844"/>
    <cellStyle name="Обычный 5 16 23 2 2 2 2" xfId="38845"/>
    <cellStyle name="Обычный 5 16 23 2 2 3" xfId="38846"/>
    <cellStyle name="Обычный 5 16 23 2 3" xfId="38847"/>
    <cellStyle name="Обычный 5 16 23 2 3 2" xfId="38848"/>
    <cellStyle name="Обычный 5 16 23 2 4" xfId="38849"/>
    <cellStyle name="Обычный 5 16 23 3" xfId="38850"/>
    <cellStyle name="Обычный 5 16 23 3 2" xfId="38851"/>
    <cellStyle name="Обычный 5 16 23 3 2 2" xfId="38852"/>
    <cellStyle name="Обычный 5 16 23 3 2 2 2" xfId="38853"/>
    <cellStyle name="Обычный 5 16 23 3 2 3" xfId="38854"/>
    <cellStyle name="Обычный 5 16 23 3 3" xfId="38855"/>
    <cellStyle name="Обычный 5 16 23 3 3 2" xfId="38856"/>
    <cellStyle name="Обычный 5 16 23 3 4" xfId="38857"/>
    <cellStyle name="Обычный 5 16 23 4" xfId="38858"/>
    <cellStyle name="Обычный 5 16 23 4 2" xfId="38859"/>
    <cellStyle name="Обычный 5 16 23 4 2 2" xfId="38860"/>
    <cellStyle name="Обычный 5 16 23 4 2 2 2" xfId="38861"/>
    <cellStyle name="Обычный 5 16 23 4 2 3" xfId="38862"/>
    <cellStyle name="Обычный 5 16 23 4 3" xfId="38863"/>
    <cellStyle name="Обычный 5 16 23 4 3 2" xfId="38864"/>
    <cellStyle name="Обычный 5 16 23 4 4" xfId="38865"/>
    <cellStyle name="Обычный 5 16 23 5" xfId="38866"/>
    <cellStyle name="Обычный 5 16 23 5 2" xfId="38867"/>
    <cellStyle name="Обычный 5 16 23 5 2 2" xfId="38868"/>
    <cellStyle name="Обычный 5 16 23 5 3" xfId="38869"/>
    <cellStyle name="Обычный 5 16 23 6" xfId="38870"/>
    <cellStyle name="Обычный 5 16 23 6 2" xfId="38871"/>
    <cellStyle name="Обычный 5 16 23 7" xfId="38872"/>
    <cellStyle name="Обычный 5 16 23 7 2" xfId="38873"/>
    <cellStyle name="Обычный 5 16 23 8" xfId="38874"/>
    <cellStyle name="Обычный 5 16 24" xfId="38875"/>
    <cellStyle name="Обычный 5 16 24 2" xfId="38876"/>
    <cellStyle name="Обычный 5 16 24 2 2" xfId="38877"/>
    <cellStyle name="Обычный 5 16 24 2 2 2" xfId="38878"/>
    <cellStyle name="Обычный 5 16 24 2 2 2 2" xfId="38879"/>
    <cellStyle name="Обычный 5 16 24 2 2 3" xfId="38880"/>
    <cellStyle name="Обычный 5 16 24 2 3" xfId="38881"/>
    <cellStyle name="Обычный 5 16 24 2 3 2" xfId="38882"/>
    <cellStyle name="Обычный 5 16 24 2 4" xfId="38883"/>
    <cellStyle name="Обычный 5 16 24 3" xfId="38884"/>
    <cellStyle name="Обычный 5 16 24 3 2" xfId="38885"/>
    <cellStyle name="Обычный 5 16 24 3 2 2" xfId="38886"/>
    <cellStyle name="Обычный 5 16 24 3 2 2 2" xfId="38887"/>
    <cellStyle name="Обычный 5 16 24 3 2 3" xfId="38888"/>
    <cellStyle name="Обычный 5 16 24 3 3" xfId="38889"/>
    <cellStyle name="Обычный 5 16 24 3 3 2" xfId="38890"/>
    <cellStyle name="Обычный 5 16 24 3 4" xfId="38891"/>
    <cellStyle name="Обычный 5 16 24 4" xfId="38892"/>
    <cellStyle name="Обычный 5 16 24 4 2" xfId="38893"/>
    <cellStyle name="Обычный 5 16 24 4 2 2" xfId="38894"/>
    <cellStyle name="Обычный 5 16 24 4 2 2 2" xfId="38895"/>
    <cellStyle name="Обычный 5 16 24 4 2 3" xfId="38896"/>
    <cellStyle name="Обычный 5 16 24 4 3" xfId="38897"/>
    <cellStyle name="Обычный 5 16 24 4 3 2" xfId="38898"/>
    <cellStyle name="Обычный 5 16 24 4 4" xfId="38899"/>
    <cellStyle name="Обычный 5 16 24 5" xfId="38900"/>
    <cellStyle name="Обычный 5 16 24 5 2" xfId="38901"/>
    <cellStyle name="Обычный 5 16 24 5 2 2" xfId="38902"/>
    <cellStyle name="Обычный 5 16 24 5 3" xfId="38903"/>
    <cellStyle name="Обычный 5 16 24 6" xfId="38904"/>
    <cellStyle name="Обычный 5 16 24 6 2" xfId="38905"/>
    <cellStyle name="Обычный 5 16 24 7" xfId="38906"/>
    <cellStyle name="Обычный 5 16 24 7 2" xfId="38907"/>
    <cellStyle name="Обычный 5 16 24 8" xfId="38908"/>
    <cellStyle name="Обычный 5 16 25" xfId="38909"/>
    <cellStyle name="Обычный 5 16 25 2" xfId="38910"/>
    <cellStyle name="Обычный 5 16 25 2 2" xfId="38911"/>
    <cellStyle name="Обычный 5 16 25 2 2 2" xfId="38912"/>
    <cellStyle name="Обычный 5 16 25 2 2 2 2" xfId="38913"/>
    <cellStyle name="Обычный 5 16 25 2 2 3" xfId="38914"/>
    <cellStyle name="Обычный 5 16 25 2 3" xfId="38915"/>
    <cellStyle name="Обычный 5 16 25 2 3 2" xfId="38916"/>
    <cellStyle name="Обычный 5 16 25 2 4" xfId="38917"/>
    <cellStyle name="Обычный 5 16 25 3" xfId="38918"/>
    <cellStyle name="Обычный 5 16 25 3 2" xfId="38919"/>
    <cellStyle name="Обычный 5 16 25 3 2 2" xfId="38920"/>
    <cellStyle name="Обычный 5 16 25 3 2 2 2" xfId="38921"/>
    <cellStyle name="Обычный 5 16 25 3 2 3" xfId="38922"/>
    <cellStyle name="Обычный 5 16 25 3 3" xfId="38923"/>
    <cellStyle name="Обычный 5 16 25 3 3 2" xfId="38924"/>
    <cellStyle name="Обычный 5 16 25 3 4" xfId="38925"/>
    <cellStyle name="Обычный 5 16 25 4" xfId="38926"/>
    <cellStyle name="Обычный 5 16 25 4 2" xfId="38927"/>
    <cellStyle name="Обычный 5 16 25 4 2 2" xfId="38928"/>
    <cellStyle name="Обычный 5 16 25 4 2 2 2" xfId="38929"/>
    <cellStyle name="Обычный 5 16 25 4 2 3" xfId="38930"/>
    <cellStyle name="Обычный 5 16 25 4 3" xfId="38931"/>
    <cellStyle name="Обычный 5 16 25 4 3 2" xfId="38932"/>
    <cellStyle name="Обычный 5 16 25 4 4" xfId="38933"/>
    <cellStyle name="Обычный 5 16 25 5" xfId="38934"/>
    <cellStyle name="Обычный 5 16 25 5 2" xfId="38935"/>
    <cellStyle name="Обычный 5 16 25 5 2 2" xfId="38936"/>
    <cellStyle name="Обычный 5 16 25 5 3" xfId="38937"/>
    <cellStyle name="Обычный 5 16 25 6" xfId="38938"/>
    <cellStyle name="Обычный 5 16 25 6 2" xfId="38939"/>
    <cellStyle name="Обычный 5 16 25 7" xfId="38940"/>
    <cellStyle name="Обычный 5 16 25 7 2" xfId="38941"/>
    <cellStyle name="Обычный 5 16 25 8" xfId="38942"/>
    <cellStyle name="Обычный 5 16 26" xfId="38943"/>
    <cellStyle name="Обычный 5 16 26 2" xfId="38944"/>
    <cellStyle name="Обычный 5 16 26 2 2" xfId="38945"/>
    <cellStyle name="Обычный 5 16 26 2 2 2" xfId="38946"/>
    <cellStyle name="Обычный 5 16 26 2 2 2 2" xfId="38947"/>
    <cellStyle name="Обычный 5 16 26 2 2 3" xfId="38948"/>
    <cellStyle name="Обычный 5 16 26 2 3" xfId="38949"/>
    <cellStyle name="Обычный 5 16 26 2 3 2" xfId="38950"/>
    <cellStyle name="Обычный 5 16 26 2 4" xfId="38951"/>
    <cellStyle name="Обычный 5 16 26 3" xfId="38952"/>
    <cellStyle name="Обычный 5 16 26 3 2" xfId="38953"/>
    <cellStyle name="Обычный 5 16 26 3 2 2" xfId="38954"/>
    <cellStyle name="Обычный 5 16 26 3 2 2 2" xfId="38955"/>
    <cellStyle name="Обычный 5 16 26 3 2 3" xfId="38956"/>
    <cellStyle name="Обычный 5 16 26 3 3" xfId="38957"/>
    <cellStyle name="Обычный 5 16 26 3 3 2" xfId="38958"/>
    <cellStyle name="Обычный 5 16 26 3 4" xfId="38959"/>
    <cellStyle name="Обычный 5 16 26 4" xfId="38960"/>
    <cellStyle name="Обычный 5 16 26 4 2" xfId="38961"/>
    <cellStyle name="Обычный 5 16 26 4 2 2" xfId="38962"/>
    <cellStyle name="Обычный 5 16 26 4 2 2 2" xfId="38963"/>
    <cellStyle name="Обычный 5 16 26 4 2 3" xfId="38964"/>
    <cellStyle name="Обычный 5 16 26 4 3" xfId="38965"/>
    <cellStyle name="Обычный 5 16 26 4 3 2" xfId="38966"/>
    <cellStyle name="Обычный 5 16 26 4 4" xfId="38967"/>
    <cellStyle name="Обычный 5 16 26 5" xfId="38968"/>
    <cellStyle name="Обычный 5 16 26 5 2" xfId="38969"/>
    <cellStyle name="Обычный 5 16 26 5 2 2" xfId="38970"/>
    <cellStyle name="Обычный 5 16 26 5 3" xfId="38971"/>
    <cellStyle name="Обычный 5 16 26 6" xfId="38972"/>
    <cellStyle name="Обычный 5 16 26 6 2" xfId="38973"/>
    <cellStyle name="Обычный 5 16 26 7" xfId="38974"/>
    <cellStyle name="Обычный 5 16 26 7 2" xfId="38975"/>
    <cellStyle name="Обычный 5 16 26 8" xfId="38976"/>
    <cellStyle name="Обычный 5 16 27" xfId="38977"/>
    <cellStyle name="Обычный 5 16 27 2" xfId="38978"/>
    <cellStyle name="Обычный 5 16 27 2 2" xfId="38979"/>
    <cellStyle name="Обычный 5 16 27 2 2 2" xfId="38980"/>
    <cellStyle name="Обычный 5 16 27 2 2 2 2" xfId="38981"/>
    <cellStyle name="Обычный 5 16 27 2 2 3" xfId="38982"/>
    <cellStyle name="Обычный 5 16 27 2 3" xfId="38983"/>
    <cellStyle name="Обычный 5 16 27 2 3 2" xfId="38984"/>
    <cellStyle name="Обычный 5 16 27 2 4" xfId="38985"/>
    <cellStyle name="Обычный 5 16 27 3" xfId="38986"/>
    <cellStyle name="Обычный 5 16 27 3 2" xfId="38987"/>
    <cellStyle name="Обычный 5 16 27 3 2 2" xfId="38988"/>
    <cellStyle name="Обычный 5 16 27 3 2 2 2" xfId="38989"/>
    <cellStyle name="Обычный 5 16 27 3 2 3" xfId="38990"/>
    <cellStyle name="Обычный 5 16 27 3 3" xfId="38991"/>
    <cellStyle name="Обычный 5 16 27 3 3 2" xfId="38992"/>
    <cellStyle name="Обычный 5 16 27 3 4" xfId="38993"/>
    <cellStyle name="Обычный 5 16 27 4" xfId="38994"/>
    <cellStyle name="Обычный 5 16 27 4 2" xfId="38995"/>
    <cellStyle name="Обычный 5 16 27 4 2 2" xfId="38996"/>
    <cellStyle name="Обычный 5 16 27 4 2 2 2" xfId="38997"/>
    <cellStyle name="Обычный 5 16 27 4 2 3" xfId="38998"/>
    <cellStyle name="Обычный 5 16 27 4 3" xfId="38999"/>
    <cellStyle name="Обычный 5 16 27 4 3 2" xfId="39000"/>
    <cellStyle name="Обычный 5 16 27 4 4" xfId="39001"/>
    <cellStyle name="Обычный 5 16 27 5" xfId="39002"/>
    <cellStyle name="Обычный 5 16 27 5 2" xfId="39003"/>
    <cellStyle name="Обычный 5 16 27 5 2 2" xfId="39004"/>
    <cellStyle name="Обычный 5 16 27 5 3" xfId="39005"/>
    <cellStyle name="Обычный 5 16 27 6" xfId="39006"/>
    <cellStyle name="Обычный 5 16 27 6 2" xfId="39007"/>
    <cellStyle name="Обычный 5 16 27 7" xfId="39008"/>
    <cellStyle name="Обычный 5 16 27 7 2" xfId="39009"/>
    <cellStyle name="Обычный 5 16 27 8" xfId="39010"/>
    <cellStyle name="Обычный 5 16 28" xfId="39011"/>
    <cellStyle name="Обычный 5 16 28 2" xfId="39012"/>
    <cellStyle name="Обычный 5 16 28 2 2" xfId="39013"/>
    <cellStyle name="Обычный 5 16 28 2 2 2" xfId="39014"/>
    <cellStyle name="Обычный 5 16 28 2 2 2 2" xfId="39015"/>
    <cellStyle name="Обычный 5 16 28 2 2 3" xfId="39016"/>
    <cellStyle name="Обычный 5 16 28 2 3" xfId="39017"/>
    <cellStyle name="Обычный 5 16 28 2 3 2" xfId="39018"/>
    <cellStyle name="Обычный 5 16 28 2 4" xfId="39019"/>
    <cellStyle name="Обычный 5 16 28 3" xfId="39020"/>
    <cellStyle name="Обычный 5 16 28 3 2" xfId="39021"/>
    <cellStyle name="Обычный 5 16 28 3 2 2" xfId="39022"/>
    <cellStyle name="Обычный 5 16 28 3 2 2 2" xfId="39023"/>
    <cellStyle name="Обычный 5 16 28 3 2 3" xfId="39024"/>
    <cellStyle name="Обычный 5 16 28 3 3" xfId="39025"/>
    <cellStyle name="Обычный 5 16 28 3 3 2" xfId="39026"/>
    <cellStyle name="Обычный 5 16 28 3 4" xfId="39027"/>
    <cellStyle name="Обычный 5 16 28 4" xfId="39028"/>
    <cellStyle name="Обычный 5 16 28 4 2" xfId="39029"/>
    <cellStyle name="Обычный 5 16 28 4 2 2" xfId="39030"/>
    <cellStyle name="Обычный 5 16 28 4 2 2 2" xfId="39031"/>
    <cellStyle name="Обычный 5 16 28 4 2 3" xfId="39032"/>
    <cellStyle name="Обычный 5 16 28 4 3" xfId="39033"/>
    <cellStyle name="Обычный 5 16 28 4 3 2" xfId="39034"/>
    <cellStyle name="Обычный 5 16 28 4 4" xfId="39035"/>
    <cellStyle name="Обычный 5 16 28 5" xfId="39036"/>
    <cellStyle name="Обычный 5 16 28 5 2" xfId="39037"/>
    <cellStyle name="Обычный 5 16 28 5 2 2" xfId="39038"/>
    <cellStyle name="Обычный 5 16 28 5 3" xfId="39039"/>
    <cellStyle name="Обычный 5 16 28 6" xfId="39040"/>
    <cellStyle name="Обычный 5 16 28 6 2" xfId="39041"/>
    <cellStyle name="Обычный 5 16 28 7" xfId="39042"/>
    <cellStyle name="Обычный 5 16 28 7 2" xfId="39043"/>
    <cellStyle name="Обычный 5 16 28 8" xfId="39044"/>
    <cellStyle name="Обычный 5 16 29" xfId="39045"/>
    <cellStyle name="Обычный 5 16 29 2" xfId="39046"/>
    <cellStyle name="Обычный 5 16 29 2 2" xfId="39047"/>
    <cellStyle name="Обычный 5 16 29 2 2 2" xfId="39048"/>
    <cellStyle name="Обычный 5 16 29 2 2 2 2" xfId="39049"/>
    <cellStyle name="Обычный 5 16 29 2 2 3" xfId="39050"/>
    <cellStyle name="Обычный 5 16 29 2 3" xfId="39051"/>
    <cellStyle name="Обычный 5 16 29 2 3 2" xfId="39052"/>
    <cellStyle name="Обычный 5 16 29 2 4" xfId="39053"/>
    <cellStyle name="Обычный 5 16 29 3" xfId="39054"/>
    <cellStyle name="Обычный 5 16 29 3 2" xfId="39055"/>
    <cellStyle name="Обычный 5 16 29 3 2 2" xfId="39056"/>
    <cellStyle name="Обычный 5 16 29 3 2 2 2" xfId="39057"/>
    <cellStyle name="Обычный 5 16 29 3 2 3" xfId="39058"/>
    <cellStyle name="Обычный 5 16 29 3 3" xfId="39059"/>
    <cellStyle name="Обычный 5 16 29 3 3 2" xfId="39060"/>
    <cellStyle name="Обычный 5 16 29 3 4" xfId="39061"/>
    <cellStyle name="Обычный 5 16 29 4" xfId="39062"/>
    <cellStyle name="Обычный 5 16 29 4 2" xfId="39063"/>
    <cellStyle name="Обычный 5 16 29 4 2 2" xfId="39064"/>
    <cellStyle name="Обычный 5 16 29 4 2 2 2" xfId="39065"/>
    <cellStyle name="Обычный 5 16 29 4 2 3" xfId="39066"/>
    <cellStyle name="Обычный 5 16 29 4 3" xfId="39067"/>
    <cellStyle name="Обычный 5 16 29 4 3 2" xfId="39068"/>
    <cellStyle name="Обычный 5 16 29 4 4" xfId="39069"/>
    <cellStyle name="Обычный 5 16 29 5" xfId="39070"/>
    <cellStyle name="Обычный 5 16 29 5 2" xfId="39071"/>
    <cellStyle name="Обычный 5 16 29 5 2 2" xfId="39072"/>
    <cellStyle name="Обычный 5 16 29 5 3" xfId="39073"/>
    <cellStyle name="Обычный 5 16 29 6" xfId="39074"/>
    <cellStyle name="Обычный 5 16 29 6 2" xfId="39075"/>
    <cellStyle name="Обычный 5 16 29 7" xfId="39076"/>
    <cellStyle name="Обычный 5 16 29 7 2" xfId="39077"/>
    <cellStyle name="Обычный 5 16 29 8" xfId="39078"/>
    <cellStyle name="Обычный 5 16 3" xfId="39079"/>
    <cellStyle name="Обычный 5 16 3 2" xfId="39080"/>
    <cellStyle name="Обычный 5 16 3 2 2" xfId="39081"/>
    <cellStyle name="Обычный 5 16 3 2 2 2" xfId="39082"/>
    <cellStyle name="Обычный 5 16 3 2 2 2 2" xfId="39083"/>
    <cellStyle name="Обычный 5 16 3 2 2 3" xfId="39084"/>
    <cellStyle name="Обычный 5 16 3 2 3" xfId="39085"/>
    <cellStyle name="Обычный 5 16 3 2 3 2" xfId="39086"/>
    <cellStyle name="Обычный 5 16 3 2 4" xfId="39087"/>
    <cellStyle name="Обычный 5 16 3 3" xfId="39088"/>
    <cellStyle name="Обычный 5 16 3 3 2" xfId="39089"/>
    <cellStyle name="Обычный 5 16 3 3 2 2" xfId="39090"/>
    <cellStyle name="Обычный 5 16 3 3 2 2 2" xfId="39091"/>
    <cellStyle name="Обычный 5 16 3 3 2 3" xfId="39092"/>
    <cellStyle name="Обычный 5 16 3 3 3" xfId="39093"/>
    <cellStyle name="Обычный 5 16 3 3 3 2" xfId="39094"/>
    <cellStyle name="Обычный 5 16 3 3 4" xfId="39095"/>
    <cellStyle name="Обычный 5 16 3 4" xfId="39096"/>
    <cellStyle name="Обычный 5 16 3 4 2" xfId="39097"/>
    <cellStyle name="Обычный 5 16 3 4 2 2" xfId="39098"/>
    <cellStyle name="Обычный 5 16 3 4 2 2 2" xfId="39099"/>
    <cellStyle name="Обычный 5 16 3 4 2 3" xfId="39100"/>
    <cellStyle name="Обычный 5 16 3 4 3" xfId="39101"/>
    <cellStyle name="Обычный 5 16 3 4 3 2" xfId="39102"/>
    <cellStyle name="Обычный 5 16 3 4 4" xfId="39103"/>
    <cellStyle name="Обычный 5 16 3 5" xfId="39104"/>
    <cellStyle name="Обычный 5 16 3 5 2" xfId="39105"/>
    <cellStyle name="Обычный 5 16 3 5 2 2" xfId="39106"/>
    <cellStyle name="Обычный 5 16 3 5 3" xfId="39107"/>
    <cellStyle name="Обычный 5 16 3 6" xfId="39108"/>
    <cellStyle name="Обычный 5 16 3 6 2" xfId="39109"/>
    <cellStyle name="Обычный 5 16 3 7" xfId="39110"/>
    <cellStyle name="Обычный 5 16 3 7 2" xfId="39111"/>
    <cellStyle name="Обычный 5 16 3 8" xfId="39112"/>
    <cellStyle name="Обычный 5 16 30" xfId="39113"/>
    <cellStyle name="Обычный 5 16 30 2" xfId="39114"/>
    <cellStyle name="Обычный 5 16 30 2 2" xfId="39115"/>
    <cellStyle name="Обычный 5 16 30 2 2 2" xfId="39116"/>
    <cellStyle name="Обычный 5 16 30 2 3" xfId="39117"/>
    <cellStyle name="Обычный 5 16 30 3" xfId="39118"/>
    <cellStyle name="Обычный 5 16 30 3 2" xfId="39119"/>
    <cellStyle name="Обычный 5 16 30 4" xfId="39120"/>
    <cellStyle name="Обычный 5 16 31" xfId="39121"/>
    <cellStyle name="Обычный 5 16 31 2" xfId="39122"/>
    <cellStyle name="Обычный 5 16 31 2 2" xfId="39123"/>
    <cellStyle name="Обычный 5 16 31 2 2 2" xfId="39124"/>
    <cellStyle name="Обычный 5 16 31 2 3" xfId="39125"/>
    <cellStyle name="Обычный 5 16 31 3" xfId="39126"/>
    <cellStyle name="Обычный 5 16 31 3 2" xfId="39127"/>
    <cellStyle name="Обычный 5 16 31 4" xfId="39128"/>
    <cellStyle name="Обычный 5 16 32" xfId="39129"/>
    <cellStyle name="Обычный 5 16 32 2" xfId="39130"/>
    <cellStyle name="Обычный 5 16 32 2 2" xfId="39131"/>
    <cellStyle name="Обычный 5 16 32 2 2 2" xfId="39132"/>
    <cellStyle name="Обычный 5 16 32 2 3" xfId="39133"/>
    <cellStyle name="Обычный 5 16 32 3" xfId="39134"/>
    <cellStyle name="Обычный 5 16 32 3 2" xfId="39135"/>
    <cellStyle name="Обычный 5 16 32 4" xfId="39136"/>
    <cellStyle name="Обычный 5 16 33" xfId="39137"/>
    <cellStyle name="Обычный 5 16 33 2" xfId="39138"/>
    <cellStyle name="Обычный 5 16 33 2 2" xfId="39139"/>
    <cellStyle name="Обычный 5 16 33 3" xfId="39140"/>
    <cellStyle name="Обычный 5 16 34" xfId="39141"/>
    <cellStyle name="Обычный 5 16 34 2" xfId="39142"/>
    <cellStyle name="Обычный 5 16 35" xfId="39143"/>
    <cellStyle name="Обычный 5 16 35 2" xfId="39144"/>
    <cellStyle name="Обычный 5 16 36" xfId="39145"/>
    <cellStyle name="Обычный 5 16 4" xfId="39146"/>
    <cellStyle name="Обычный 5 16 4 2" xfId="39147"/>
    <cellStyle name="Обычный 5 16 4 2 2" xfId="39148"/>
    <cellStyle name="Обычный 5 16 4 2 2 2" xfId="39149"/>
    <cellStyle name="Обычный 5 16 4 2 2 2 2" xfId="39150"/>
    <cellStyle name="Обычный 5 16 4 2 2 3" xfId="39151"/>
    <cellStyle name="Обычный 5 16 4 2 3" xfId="39152"/>
    <cellStyle name="Обычный 5 16 4 2 3 2" xfId="39153"/>
    <cellStyle name="Обычный 5 16 4 2 4" xfId="39154"/>
    <cellStyle name="Обычный 5 16 4 3" xfId="39155"/>
    <cellStyle name="Обычный 5 16 4 3 2" xfId="39156"/>
    <cellStyle name="Обычный 5 16 4 3 2 2" xfId="39157"/>
    <cellStyle name="Обычный 5 16 4 3 2 2 2" xfId="39158"/>
    <cellStyle name="Обычный 5 16 4 3 2 3" xfId="39159"/>
    <cellStyle name="Обычный 5 16 4 3 3" xfId="39160"/>
    <cellStyle name="Обычный 5 16 4 3 3 2" xfId="39161"/>
    <cellStyle name="Обычный 5 16 4 3 4" xfId="39162"/>
    <cellStyle name="Обычный 5 16 4 4" xfId="39163"/>
    <cellStyle name="Обычный 5 16 4 4 2" xfId="39164"/>
    <cellStyle name="Обычный 5 16 4 4 2 2" xfId="39165"/>
    <cellStyle name="Обычный 5 16 4 4 2 2 2" xfId="39166"/>
    <cellStyle name="Обычный 5 16 4 4 2 3" xfId="39167"/>
    <cellStyle name="Обычный 5 16 4 4 3" xfId="39168"/>
    <cellStyle name="Обычный 5 16 4 4 3 2" xfId="39169"/>
    <cellStyle name="Обычный 5 16 4 4 4" xfId="39170"/>
    <cellStyle name="Обычный 5 16 4 5" xfId="39171"/>
    <cellStyle name="Обычный 5 16 4 5 2" xfId="39172"/>
    <cellStyle name="Обычный 5 16 4 5 2 2" xfId="39173"/>
    <cellStyle name="Обычный 5 16 4 5 3" xfId="39174"/>
    <cellStyle name="Обычный 5 16 4 6" xfId="39175"/>
    <cellStyle name="Обычный 5 16 4 6 2" xfId="39176"/>
    <cellStyle name="Обычный 5 16 4 7" xfId="39177"/>
    <cellStyle name="Обычный 5 16 4 7 2" xfId="39178"/>
    <cellStyle name="Обычный 5 16 4 8" xfId="39179"/>
    <cellStyle name="Обычный 5 16 5" xfId="39180"/>
    <cellStyle name="Обычный 5 16 5 2" xfId="39181"/>
    <cellStyle name="Обычный 5 16 5 2 2" xfId="39182"/>
    <cellStyle name="Обычный 5 16 5 2 2 2" xfId="39183"/>
    <cellStyle name="Обычный 5 16 5 2 2 2 2" xfId="39184"/>
    <cellStyle name="Обычный 5 16 5 2 2 3" xfId="39185"/>
    <cellStyle name="Обычный 5 16 5 2 3" xfId="39186"/>
    <cellStyle name="Обычный 5 16 5 2 3 2" xfId="39187"/>
    <cellStyle name="Обычный 5 16 5 2 4" xfId="39188"/>
    <cellStyle name="Обычный 5 16 5 3" xfId="39189"/>
    <cellStyle name="Обычный 5 16 5 3 2" xfId="39190"/>
    <cellStyle name="Обычный 5 16 5 3 2 2" xfId="39191"/>
    <cellStyle name="Обычный 5 16 5 3 2 2 2" xfId="39192"/>
    <cellStyle name="Обычный 5 16 5 3 2 3" xfId="39193"/>
    <cellStyle name="Обычный 5 16 5 3 3" xfId="39194"/>
    <cellStyle name="Обычный 5 16 5 3 3 2" xfId="39195"/>
    <cellStyle name="Обычный 5 16 5 3 4" xfId="39196"/>
    <cellStyle name="Обычный 5 16 5 4" xfId="39197"/>
    <cellStyle name="Обычный 5 16 5 4 2" xfId="39198"/>
    <cellStyle name="Обычный 5 16 5 4 2 2" xfId="39199"/>
    <cellStyle name="Обычный 5 16 5 4 2 2 2" xfId="39200"/>
    <cellStyle name="Обычный 5 16 5 4 2 3" xfId="39201"/>
    <cellStyle name="Обычный 5 16 5 4 3" xfId="39202"/>
    <cellStyle name="Обычный 5 16 5 4 3 2" xfId="39203"/>
    <cellStyle name="Обычный 5 16 5 4 4" xfId="39204"/>
    <cellStyle name="Обычный 5 16 5 5" xfId="39205"/>
    <cellStyle name="Обычный 5 16 5 5 2" xfId="39206"/>
    <cellStyle name="Обычный 5 16 5 5 2 2" xfId="39207"/>
    <cellStyle name="Обычный 5 16 5 5 3" xfId="39208"/>
    <cellStyle name="Обычный 5 16 5 6" xfId="39209"/>
    <cellStyle name="Обычный 5 16 5 6 2" xfId="39210"/>
    <cellStyle name="Обычный 5 16 5 7" xfId="39211"/>
    <cellStyle name="Обычный 5 16 5 7 2" xfId="39212"/>
    <cellStyle name="Обычный 5 16 5 8" xfId="39213"/>
    <cellStyle name="Обычный 5 16 6" xfId="39214"/>
    <cellStyle name="Обычный 5 16 6 2" xfId="39215"/>
    <cellStyle name="Обычный 5 16 6 2 2" xfId="39216"/>
    <cellStyle name="Обычный 5 16 6 2 2 2" xfId="39217"/>
    <cellStyle name="Обычный 5 16 6 2 2 2 2" xfId="39218"/>
    <cellStyle name="Обычный 5 16 6 2 2 3" xfId="39219"/>
    <cellStyle name="Обычный 5 16 6 2 3" xfId="39220"/>
    <cellStyle name="Обычный 5 16 6 2 3 2" xfId="39221"/>
    <cellStyle name="Обычный 5 16 6 2 4" xfId="39222"/>
    <cellStyle name="Обычный 5 16 6 3" xfId="39223"/>
    <cellStyle name="Обычный 5 16 6 3 2" xfId="39224"/>
    <cellStyle name="Обычный 5 16 6 3 2 2" xfId="39225"/>
    <cellStyle name="Обычный 5 16 6 3 2 2 2" xfId="39226"/>
    <cellStyle name="Обычный 5 16 6 3 2 3" xfId="39227"/>
    <cellStyle name="Обычный 5 16 6 3 3" xfId="39228"/>
    <cellStyle name="Обычный 5 16 6 3 3 2" xfId="39229"/>
    <cellStyle name="Обычный 5 16 6 3 4" xfId="39230"/>
    <cellStyle name="Обычный 5 16 6 4" xfId="39231"/>
    <cellStyle name="Обычный 5 16 6 4 2" xfId="39232"/>
    <cellStyle name="Обычный 5 16 6 4 2 2" xfId="39233"/>
    <cellStyle name="Обычный 5 16 6 4 2 2 2" xfId="39234"/>
    <cellStyle name="Обычный 5 16 6 4 2 3" xfId="39235"/>
    <cellStyle name="Обычный 5 16 6 4 3" xfId="39236"/>
    <cellStyle name="Обычный 5 16 6 4 3 2" xfId="39237"/>
    <cellStyle name="Обычный 5 16 6 4 4" xfId="39238"/>
    <cellStyle name="Обычный 5 16 6 5" xfId="39239"/>
    <cellStyle name="Обычный 5 16 6 5 2" xfId="39240"/>
    <cellStyle name="Обычный 5 16 6 5 2 2" xfId="39241"/>
    <cellStyle name="Обычный 5 16 6 5 3" xfId="39242"/>
    <cellStyle name="Обычный 5 16 6 6" xfId="39243"/>
    <cellStyle name="Обычный 5 16 6 6 2" xfId="39244"/>
    <cellStyle name="Обычный 5 16 6 7" xfId="39245"/>
    <cellStyle name="Обычный 5 16 6 7 2" xfId="39246"/>
    <cellStyle name="Обычный 5 16 6 8" xfId="39247"/>
    <cellStyle name="Обычный 5 16 7" xfId="39248"/>
    <cellStyle name="Обычный 5 16 7 2" xfId="39249"/>
    <cellStyle name="Обычный 5 16 7 2 2" xfId="39250"/>
    <cellStyle name="Обычный 5 16 7 2 2 2" xfId="39251"/>
    <cellStyle name="Обычный 5 16 7 2 2 2 2" xfId="39252"/>
    <cellStyle name="Обычный 5 16 7 2 2 3" xfId="39253"/>
    <cellStyle name="Обычный 5 16 7 2 3" xfId="39254"/>
    <cellStyle name="Обычный 5 16 7 2 3 2" xfId="39255"/>
    <cellStyle name="Обычный 5 16 7 2 4" xfId="39256"/>
    <cellStyle name="Обычный 5 16 7 3" xfId="39257"/>
    <cellStyle name="Обычный 5 16 7 3 2" xfId="39258"/>
    <cellStyle name="Обычный 5 16 7 3 2 2" xfId="39259"/>
    <cellStyle name="Обычный 5 16 7 3 2 2 2" xfId="39260"/>
    <cellStyle name="Обычный 5 16 7 3 2 3" xfId="39261"/>
    <cellStyle name="Обычный 5 16 7 3 3" xfId="39262"/>
    <cellStyle name="Обычный 5 16 7 3 3 2" xfId="39263"/>
    <cellStyle name="Обычный 5 16 7 3 4" xfId="39264"/>
    <cellStyle name="Обычный 5 16 7 4" xfId="39265"/>
    <cellStyle name="Обычный 5 16 7 4 2" xfId="39266"/>
    <cellStyle name="Обычный 5 16 7 4 2 2" xfId="39267"/>
    <cellStyle name="Обычный 5 16 7 4 2 2 2" xfId="39268"/>
    <cellStyle name="Обычный 5 16 7 4 2 3" xfId="39269"/>
    <cellStyle name="Обычный 5 16 7 4 3" xfId="39270"/>
    <cellStyle name="Обычный 5 16 7 4 3 2" xfId="39271"/>
    <cellStyle name="Обычный 5 16 7 4 4" xfId="39272"/>
    <cellStyle name="Обычный 5 16 7 5" xfId="39273"/>
    <cellStyle name="Обычный 5 16 7 5 2" xfId="39274"/>
    <cellStyle name="Обычный 5 16 7 5 2 2" xfId="39275"/>
    <cellStyle name="Обычный 5 16 7 5 3" xfId="39276"/>
    <cellStyle name="Обычный 5 16 7 6" xfId="39277"/>
    <cellStyle name="Обычный 5 16 7 6 2" xfId="39278"/>
    <cellStyle name="Обычный 5 16 7 7" xfId="39279"/>
    <cellStyle name="Обычный 5 16 7 7 2" xfId="39280"/>
    <cellStyle name="Обычный 5 16 7 8" xfId="39281"/>
    <cellStyle name="Обычный 5 16 8" xfId="39282"/>
    <cellStyle name="Обычный 5 16 8 2" xfId="39283"/>
    <cellStyle name="Обычный 5 16 8 2 2" xfId="39284"/>
    <cellStyle name="Обычный 5 16 8 2 2 2" xfId="39285"/>
    <cellStyle name="Обычный 5 16 8 2 2 2 2" xfId="39286"/>
    <cellStyle name="Обычный 5 16 8 2 2 3" xfId="39287"/>
    <cellStyle name="Обычный 5 16 8 2 3" xfId="39288"/>
    <cellStyle name="Обычный 5 16 8 2 3 2" xfId="39289"/>
    <cellStyle name="Обычный 5 16 8 2 4" xfId="39290"/>
    <cellStyle name="Обычный 5 16 8 3" xfId="39291"/>
    <cellStyle name="Обычный 5 16 8 3 2" xfId="39292"/>
    <cellStyle name="Обычный 5 16 8 3 2 2" xfId="39293"/>
    <cellStyle name="Обычный 5 16 8 3 2 2 2" xfId="39294"/>
    <cellStyle name="Обычный 5 16 8 3 2 3" xfId="39295"/>
    <cellStyle name="Обычный 5 16 8 3 3" xfId="39296"/>
    <cellStyle name="Обычный 5 16 8 3 3 2" xfId="39297"/>
    <cellStyle name="Обычный 5 16 8 3 4" xfId="39298"/>
    <cellStyle name="Обычный 5 16 8 4" xfId="39299"/>
    <cellStyle name="Обычный 5 16 8 4 2" xfId="39300"/>
    <cellStyle name="Обычный 5 16 8 4 2 2" xfId="39301"/>
    <cellStyle name="Обычный 5 16 8 4 2 2 2" xfId="39302"/>
    <cellStyle name="Обычный 5 16 8 4 2 3" xfId="39303"/>
    <cellStyle name="Обычный 5 16 8 4 3" xfId="39304"/>
    <cellStyle name="Обычный 5 16 8 4 3 2" xfId="39305"/>
    <cellStyle name="Обычный 5 16 8 4 4" xfId="39306"/>
    <cellStyle name="Обычный 5 16 8 5" xfId="39307"/>
    <cellStyle name="Обычный 5 16 8 5 2" xfId="39308"/>
    <cellStyle name="Обычный 5 16 8 5 2 2" xfId="39309"/>
    <cellStyle name="Обычный 5 16 8 5 3" xfId="39310"/>
    <cellStyle name="Обычный 5 16 8 6" xfId="39311"/>
    <cellStyle name="Обычный 5 16 8 6 2" xfId="39312"/>
    <cellStyle name="Обычный 5 16 8 7" xfId="39313"/>
    <cellStyle name="Обычный 5 16 8 7 2" xfId="39314"/>
    <cellStyle name="Обычный 5 16 8 8" xfId="39315"/>
    <cellStyle name="Обычный 5 16 9" xfId="39316"/>
    <cellStyle name="Обычный 5 16 9 2" xfId="39317"/>
    <cellStyle name="Обычный 5 16 9 2 2" xfId="39318"/>
    <cellStyle name="Обычный 5 16 9 2 2 2" xfId="39319"/>
    <cellStyle name="Обычный 5 16 9 2 2 2 2" xfId="39320"/>
    <cellStyle name="Обычный 5 16 9 2 2 3" xfId="39321"/>
    <cellStyle name="Обычный 5 16 9 2 3" xfId="39322"/>
    <cellStyle name="Обычный 5 16 9 2 3 2" xfId="39323"/>
    <cellStyle name="Обычный 5 16 9 2 4" xfId="39324"/>
    <cellStyle name="Обычный 5 16 9 3" xfId="39325"/>
    <cellStyle name="Обычный 5 16 9 3 2" xfId="39326"/>
    <cellStyle name="Обычный 5 16 9 3 2 2" xfId="39327"/>
    <cellStyle name="Обычный 5 16 9 3 2 2 2" xfId="39328"/>
    <cellStyle name="Обычный 5 16 9 3 2 3" xfId="39329"/>
    <cellStyle name="Обычный 5 16 9 3 3" xfId="39330"/>
    <cellStyle name="Обычный 5 16 9 3 3 2" xfId="39331"/>
    <cellStyle name="Обычный 5 16 9 3 4" xfId="39332"/>
    <cellStyle name="Обычный 5 16 9 4" xfId="39333"/>
    <cellStyle name="Обычный 5 16 9 4 2" xfId="39334"/>
    <cellStyle name="Обычный 5 16 9 4 2 2" xfId="39335"/>
    <cellStyle name="Обычный 5 16 9 4 2 2 2" xfId="39336"/>
    <cellStyle name="Обычный 5 16 9 4 2 3" xfId="39337"/>
    <cellStyle name="Обычный 5 16 9 4 3" xfId="39338"/>
    <cellStyle name="Обычный 5 16 9 4 3 2" xfId="39339"/>
    <cellStyle name="Обычный 5 16 9 4 4" xfId="39340"/>
    <cellStyle name="Обычный 5 16 9 5" xfId="39341"/>
    <cellStyle name="Обычный 5 16 9 5 2" xfId="39342"/>
    <cellStyle name="Обычный 5 16 9 5 2 2" xfId="39343"/>
    <cellStyle name="Обычный 5 16 9 5 3" xfId="39344"/>
    <cellStyle name="Обычный 5 16 9 6" xfId="39345"/>
    <cellStyle name="Обычный 5 16 9 6 2" xfId="39346"/>
    <cellStyle name="Обычный 5 16 9 7" xfId="39347"/>
    <cellStyle name="Обычный 5 16 9 7 2" xfId="39348"/>
    <cellStyle name="Обычный 5 16 9 8" xfId="39349"/>
    <cellStyle name="Обычный 5 17" xfId="39350"/>
    <cellStyle name="Обычный 5 17 10" xfId="39351"/>
    <cellStyle name="Обычный 5 17 10 2" xfId="39352"/>
    <cellStyle name="Обычный 5 17 10 2 2" xfId="39353"/>
    <cellStyle name="Обычный 5 17 10 2 2 2" xfId="39354"/>
    <cellStyle name="Обычный 5 17 10 2 2 2 2" xfId="39355"/>
    <cellStyle name="Обычный 5 17 10 2 2 3" xfId="39356"/>
    <cellStyle name="Обычный 5 17 10 2 3" xfId="39357"/>
    <cellStyle name="Обычный 5 17 10 2 3 2" xfId="39358"/>
    <cellStyle name="Обычный 5 17 10 2 4" xfId="39359"/>
    <cellStyle name="Обычный 5 17 10 3" xfId="39360"/>
    <cellStyle name="Обычный 5 17 10 3 2" xfId="39361"/>
    <cellStyle name="Обычный 5 17 10 3 2 2" xfId="39362"/>
    <cellStyle name="Обычный 5 17 10 3 2 2 2" xfId="39363"/>
    <cellStyle name="Обычный 5 17 10 3 2 3" xfId="39364"/>
    <cellStyle name="Обычный 5 17 10 3 3" xfId="39365"/>
    <cellStyle name="Обычный 5 17 10 3 3 2" xfId="39366"/>
    <cellStyle name="Обычный 5 17 10 3 4" xfId="39367"/>
    <cellStyle name="Обычный 5 17 10 4" xfId="39368"/>
    <cellStyle name="Обычный 5 17 10 4 2" xfId="39369"/>
    <cellStyle name="Обычный 5 17 10 4 2 2" xfId="39370"/>
    <cellStyle name="Обычный 5 17 10 4 2 2 2" xfId="39371"/>
    <cellStyle name="Обычный 5 17 10 4 2 3" xfId="39372"/>
    <cellStyle name="Обычный 5 17 10 4 3" xfId="39373"/>
    <cellStyle name="Обычный 5 17 10 4 3 2" xfId="39374"/>
    <cellStyle name="Обычный 5 17 10 4 4" xfId="39375"/>
    <cellStyle name="Обычный 5 17 10 5" xfId="39376"/>
    <cellStyle name="Обычный 5 17 10 5 2" xfId="39377"/>
    <cellStyle name="Обычный 5 17 10 5 2 2" xfId="39378"/>
    <cellStyle name="Обычный 5 17 10 5 3" xfId="39379"/>
    <cellStyle name="Обычный 5 17 10 6" xfId="39380"/>
    <cellStyle name="Обычный 5 17 10 6 2" xfId="39381"/>
    <cellStyle name="Обычный 5 17 10 7" xfId="39382"/>
    <cellStyle name="Обычный 5 17 10 7 2" xfId="39383"/>
    <cellStyle name="Обычный 5 17 10 8" xfId="39384"/>
    <cellStyle name="Обычный 5 17 11" xfId="39385"/>
    <cellStyle name="Обычный 5 17 11 2" xfId="39386"/>
    <cellStyle name="Обычный 5 17 11 2 2" xfId="39387"/>
    <cellStyle name="Обычный 5 17 11 2 2 2" xfId="39388"/>
    <cellStyle name="Обычный 5 17 11 2 2 2 2" xfId="39389"/>
    <cellStyle name="Обычный 5 17 11 2 2 3" xfId="39390"/>
    <cellStyle name="Обычный 5 17 11 2 3" xfId="39391"/>
    <cellStyle name="Обычный 5 17 11 2 3 2" xfId="39392"/>
    <cellStyle name="Обычный 5 17 11 2 4" xfId="39393"/>
    <cellStyle name="Обычный 5 17 11 3" xfId="39394"/>
    <cellStyle name="Обычный 5 17 11 3 2" xfId="39395"/>
    <cellStyle name="Обычный 5 17 11 3 2 2" xfId="39396"/>
    <cellStyle name="Обычный 5 17 11 3 2 2 2" xfId="39397"/>
    <cellStyle name="Обычный 5 17 11 3 2 3" xfId="39398"/>
    <cellStyle name="Обычный 5 17 11 3 3" xfId="39399"/>
    <cellStyle name="Обычный 5 17 11 3 3 2" xfId="39400"/>
    <cellStyle name="Обычный 5 17 11 3 4" xfId="39401"/>
    <cellStyle name="Обычный 5 17 11 4" xfId="39402"/>
    <cellStyle name="Обычный 5 17 11 4 2" xfId="39403"/>
    <cellStyle name="Обычный 5 17 11 4 2 2" xfId="39404"/>
    <cellStyle name="Обычный 5 17 11 4 2 2 2" xfId="39405"/>
    <cellStyle name="Обычный 5 17 11 4 2 3" xfId="39406"/>
    <cellStyle name="Обычный 5 17 11 4 3" xfId="39407"/>
    <cellStyle name="Обычный 5 17 11 4 3 2" xfId="39408"/>
    <cellStyle name="Обычный 5 17 11 4 4" xfId="39409"/>
    <cellStyle name="Обычный 5 17 11 5" xfId="39410"/>
    <cellStyle name="Обычный 5 17 11 5 2" xfId="39411"/>
    <cellStyle name="Обычный 5 17 11 5 2 2" xfId="39412"/>
    <cellStyle name="Обычный 5 17 11 5 3" xfId="39413"/>
    <cellStyle name="Обычный 5 17 11 6" xfId="39414"/>
    <cellStyle name="Обычный 5 17 11 6 2" xfId="39415"/>
    <cellStyle name="Обычный 5 17 11 7" xfId="39416"/>
    <cellStyle name="Обычный 5 17 11 7 2" xfId="39417"/>
    <cellStyle name="Обычный 5 17 11 8" xfId="39418"/>
    <cellStyle name="Обычный 5 17 12" xfId="39419"/>
    <cellStyle name="Обычный 5 17 12 2" xfId="39420"/>
    <cellStyle name="Обычный 5 17 12 2 2" xfId="39421"/>
    <cellStyle name="Обычный 5 17 12 2 2 2" xfId="39422"/>
    <cellStyle name="Обычный 5 17 12 2 2 2 2" xfId="39423"/>
    <cellStyle name="Обычный 5 17 12 2 2 3" xfId="39424"/>
    <cellStyle name="Обычный 5 17 12 2 3" xfId="39425"/>
    <cellStyle name="Обычный 5 17 12 2 3 2" xfId="39426"/>
    <cellStyle name="Обычный 5 17 12 2 4" xfId="39427"/>
    <cellStyle name="Обычный 5 17 12 3" xfId="39428"/>
    <cellStyle name="Обычный 5 17 12 3 2" xfId="39429"/>
    <cellStyle name="Обычный 5 17 12 3 2 2" xfId="39430"/>
    <cellStyle name="Обычный 5 17 12 3 2 2 2" xfId="39431"/>
    <cellStyle name="Обычный 5 17 12 3 2 3" xfId="39432"/>
    <cellStyle name="Обычный 5 17 12 3 3" xfId="39433"/>
    <cellStyle name="Обычный 5 17 12 3 3 2" xfId="39434"/>
    <cellStyle name="Обычный 5 17 12 3 4" xfId="39435"/>
    <cellStyle name="Обычный 5 17 12 4" xfId="39436"/>
    <cellStyle name="Обычный 5 17 12 4 2" xfId="39437"/>
    <cellStyle name="Обычный 5 17 12 4 2 2" xfId="39438"/>
    <cellStyle name="Обычный 5 17 12 4 2 2 2" xfId="39439"/>
    <cellStyle name="Обычный 5 17 12 4 2 3" xfId="39440"/>
    <cellStyle name="Обычный 5 17 12 4 3" xfId="39441"/>
    <cellStyle name="Обычный 5 17 12 4 3 2" xfId="39442"/>
    <cellStyle name="Обычный 5 17 12 4 4" xfId="39443"/>
    <cellStyle name="Обычный 5 17 12 5" xfId="39444"/>
    <cellStyle name="Обычный 5 17 12 5 2" xfId="39445"/>
    <cellStyle name="Обычный 5 17 12 5 2 2" xfId="39446"/>
    <cellStyle name="Обычный 5 17 12 5 3" xfId="39447"/>
    <cellStyle name="Обычный 5 17 12 6" xfId="39448"/>
    <cellStyle name="Обычный 5 17 12 6 2" xfId="39449"/>
    <cellStyle name="Обычный 5 17 12 7" xfId="39450"/>
    <cellStyle name="Обычный 5 17 12 7 2" xfId="39451"/>
    <cellStyle name="Обычный 5 17 12 8" xfId="39452"/>
    <cellStyle name="Обычный 5 17 13" xfId="39453"/>
    <cellStyle name="Обычный 5 17 13 2" xfId="39454"/>
    <cellStyle name="Обычный 5 17 13 2 2" xfId="39455"/>
    <cellStyle name="Обычный 5 17 13 2 2 2" xfId="39456"/>
    <cellStyle name="Обычный 5 17 13 2 2 2 2" xfId="39457"/>
    <cellStyle name="Обычный 5 17 13 2 2 3" xfId="39458"/>
    <cellStyle name="Обычный 5 17 13 2 3" xfId="39459"/>
    <cellStyle name="Обычный 5 17 13 2 3 2" xfId="39460"/>
    <cellStyle name="Обычный 5 17 13 2 4" xfId="39461"/>
    <cellStyle name="Обычный 5 17 13 3" xfId="39462"/>
    <cellStyle name="Обычный 5 17 13 3 2" xfId="39463"/>
    <cellStyle name="Обычный 5 17 13 3 2 2" xfId="39464"/>
    <cellStyle name="Обычный 5 17 13 3 2 2 2" xfId="39465"/>
    <cellStyle name="Обычный 5 17 13 3 2 3" xfId="39466"/>
    <cellStyle name="Обычный 5 17 13 3 3" xfId="39467"/>
    <cellStyle name="Обычный 5 17 13 3 3 2" xfId="39468"/>
    <cellStyle name="Обычный 5 17 13 3 4" xfId="39469"/>
    <cellStyle name="Обычный 5 17 13 4" xfId="39470"/>
    <cellStyle name="Обычный 5 17 13 4 2" xfId="39471"/>
    <cellStyle name="Обычный 5 17 13 4 2 2" xfId="39472"/>
    <cellStyle name="Обычный 5 17 13 4 2 2 2" xfId="39473"/>
    <cellStyle name="Обычный 5 17 13 4 2 3" xfId="39474"/>
    <cellStyle name="Обычный 5 17 13 4 3" xfId="39475"/>
    <cellStyle name="Обычный 5 17 13 4 3 2" xfId="39476"/>
    <cellStyle name="Обычный 5 17 13 4 4" xfId="39477"/>
    <cellStyle name="Обычный 5 17 13 5" xfId="39478"/>
    <cellStyle name="Обычный 5 17 13 5 2" xfId="39479"/>
    <cellStyle name="Обычный 5 17 13 5 2 2" xfId="39480"/>
    <cellStyle name="Обычный 5 17 13 5 3" xfId="39481"/>
    <cellStyle name="Обычный 5 17 13 6" xfId="39482"/>
    <cellStyle name="Обычный 5 17 13 6 2" xfId="39483"/>
    <cellStyle name="Обычный 5 17 13 7" xfId="39484"/>
    <cellStyle name="Обычный 5 17 13 7 2" xfId="39485"/>
    <cellStyle name="Обычный 5 17 13 8" xfId="39486"/>
    <cellStyle name="Обычный 5 17 14" xfId="39487"/>
    <cellStyle name="Обычный 5 17 14 2" xfId="39488"/>
    <cellStyle name="Обычный 5 17 14 2 2" xfId="39489"/>
    <cellStyle name="Обычный 5 17 14 2 2 2" xfId="39490"/>
    <cellStyle name="Обычный 5 17 14 2 2 2 2" xfId="39491"/>
    <cellStyle name="Обычный 5 17 14 2 2 3" xfId="39492"/>
    <cellStyle name="Обычный 5 17 14 2 3" xfId="39493"/>
    <cellStyle name="Обычный 5 17 14 2 3 2" xfId="39494"/>
    <cellStyle name="Обычный 5 17 14 2 4" xfId="39495"/>
    <cellStyle name="Обычный 5 17 14 3" xfId="39496"/>
    <cellStyle name="Обычный 5 17 14 3 2" xfId="39497"/>
    <cellStyle name="Обычный 5 17 14 3 2 2" xfId="39498"/>
    <cellStyle name="Обычный 5 17 14 3 2 2 2" xfId="39499"/>
    <cellStyle name="Обычный 5 17 14 3 2 3" xfId="39500"/>
    <cellStyle name="Обычный 5 17 14 3 3" xfId="39501"/>
    <cellStyle name="Обычный 5 17 14 3 3 2" xfId="39502"/>
    <cellStyle name="Обычный 5 17 14 3 4" xfId="39503"/>
    <cellStyle name="Обычный 5 17 14 4" xfId="39504"/>
    <cellStyle name="Обычный 5 17 14 4 2" xfId="39505"/>
    <cellStyle name="Обычный 5 17 14 4 2 2" xfId="39506"/>
    <cellStyle name="Обычный 5 17 14 4 2 2 2" xfId="39507"/>
    <cellStyle name="Обычный 5 17 14 4 2 3" xfId="39508"/>
    <cellStyle name="Обычный 5 17 14 4 3" xfId="39509"/>
    <cellStyle name="Обычный 5 17 14 4 3 2" xfId="39510"/>
    <cellStyle name="Обычный 5 17 14 4 4" xfId="39511"/>
    <cellStyle name="Обычный 5 17 14 5" xfId="39512"/>
    <cellStyle name="Обычный 5 17 14 5 2" xfId="39513"/>
    <cellStyle name="Обычный 5 17 14 5 2 2" xfId="39514"/>
    <cellStyle name="Обычный 5 17 14 5 3" xfId="39515"/>
    <cellStyle name="Обычный 5 17 14 6" xfId="39516"/>
    <cellStyle name="Обычный 5 17 14 6 2" xfId="39517"/>
    <cellStyle name="Обычный 5 17 14 7" xfId="39518"/>
    <cellStyle name="Обычный 5 17 14 7 2" xfId="39519"/>
    <cellStyle name="Обычный 5 17 14 8" xfId="39520"/>
    <cellStyle name="Обычный 5 17 15" xfId="39521"/>
    <cellStyle name="Обычный 5 17 15 2" xfId="39522"/>
    <cellStyle name="Обычный 5 17 15 2 2" xfId="39523"/>
    <cellStyle name="Обычный 5 17 15 2 2 2" xfId="39524"/>
    <cellStyle name="Обычный 5 17 15 2 2 2 2" xfId="39525"/>
    <cellStyle name="Обычный 5 17 15 2 2 3" xfId="39526"/>
    <cellStyle name="Обычный 5 17 15 2 3" xfId="39527"/>
    <cellStyle name="Обычный 5 17 15 2 3 2" xfId="39528"/>
    <cellStyle name="Обычный 5 17 15 2 4" xfId="39529"/>
    <cellStyle name="Обычный 5 17 15 3" xfId="39530"/>
    <cellStyle name="Обычный 5 17 15 3 2" xfId="39531"/>
    <cellStyle name="Обычный 5 17 15 3 2 2" xfId="39532"/>
    <cellStyle name="Обычный 5 17 15 3 2 2 2" xfId="39533"/>
    <cellStyle name="Обычный 5 17 15 3 2 3" xfId="39534"/>
    <cellStyle name="Обычный 5 17 15 3 3" xfId="39535"/>
    <cellStyle name="Обычный 5 17 15 3 3 2" xfId="39536"/>
    <cellStyle name="Обычный 5 17 15 3 4" xfId="39537"/>
    <cellStyle name="Обычный 5 17 15 4" xfId="39538"/>
    <cellStyle name="Обычный 5 17 15 4 2" xfId="39539"/>
    <cellStyle name="Обычный 5 17 15 4 2 2" xfId="39540"/>
    <cellStyle name="Обычный 5 17 15 4 2 2 2" xfId="39541"/>
    <cellStyle name="Обычный 5 17 15 4 2 3" xfId="39542"/>
    <cellStyle name="Обычный 5 17 15 4 3" xfId="39543"/>
    <cellStyle name="Обычный 5 17 15 4 3 2" xfId="39544"/>
    <cellStyle name="Обычный 5 17 15 4 4" xfId="39545"/>
    <cellStyle name="Обычный 5 17 15 5" xfId="39546"/>
    <cellStyle name="Обычный 5 17 15 5 2" xfId="39547"/>
    <cellStyle name="Обычный 5 17 15 5 2 2" xfId="39548"/>
    <cellStyle name="Обычный 5 17 15 5 3" xfId="39549"/>
    <cellStyle name="Обычный 5 17 15 6" xfId="39550"/>
    <cellStyle name="Обычный 5 17 15 6 2" xfId="39551"/>
    <cellStyle name="Обычный 5 17 15 7" xfId="39552"/>
    <cellStyle name="Обычный 5 17 15 7 2" xfId="39553"/>
    <cellStyle name="Обычный 5 17 15 8" xfId="39554"/>
    <cellStyle name="Обычный 5 17 16" xfId="39555"/>
    <cellStyle name="Обычный 5 17 16 2" xfId="39556"/>
    <cellStyle name="Обычный 5 17 16 2 2" xfId="39557"/>
    <cellStyle name="Обычный 5 17 16 2 2 2" xfId="39558"/>
    <cellStyle name="Обычный 5 17 16 2 2 2 2" xfId="39559"/>
    <cellStyle name="Обычный 5 17 16 2 2 3" xfId="39560"/>
    <cellStyle name="Обычный 5 17 16 2 3" xfId="39561"/>
    <cellStyle name="Обычный 5 17 16 2 3 2" xfId="39562"/>
    <cellStyle name="Обычный 5 17 16 2 4" xfId="39563"/>
    <cellStyle name="Обычный 5 17 16 3" xfId="39564"/>
    <cellStyle name="Обычный 5 17 16 3 2" xfId="39565"/>
    <cellStyle name="Обычный 5 17 16 3 2 2" xfId="39566"/>
    <cellStyle name="Обычный 5 17 16 3 2 2 2" xfId="39567"/>
    <cellStyle name="Обычный 5 17 16 3 2 3" xfId="39568"/>
    <cellStyle name="Обычный 5 17 16 3 3" xfId="39569"/>
    <cellStyle name="Обычный 5 17 16 3 3 2" xfId="39570"/>
    <cellStyle name="Обычный 5 17 16 3 4" xfId="39571"/>
    <cellStyle name="Обычный 5 17 16 4" xfId="39572"/>
    <cellStyle name="Обычный 5 17 16 4 2" xfId="39573"/>
    <cellStyle name="Обычный 5 17 16 4 2 2" xfId="39574"/>
    <cellStyle name="Обычный 5 17 16 4 2 2 2" xfId="39575"/>
    <cellStyle name="Обычный 5 17 16 4 2 3" xfId="39576"/>
    <cellStyle name="Обычный 5 17 16 4 3" xfId="39577"/>
    <cellStyle name="Обычный 5 17 16 4 3 2" xfId="39578"/>
    <cellStyle name="Обычный 5 17 16 4 4" xfId="39579"/>
    <cellStyle name="Обычный 5 17 16 5" xfId="39580"/>
    <cellStyle name="Обычный 5 17 16 5 2" xfId="39581"/>
    <cellStyle name="Обычный 5 17 16 5 2 2" xfId="39582"/>
    <cellStyle name="Обычный 5 17 16 5 3" xfId="39583"/>
    <cellStyle name="Обычный 5 17 16 6" xfId="39584"/>
    <cellStyle name="Обычный 5 17 16 6 2" xfId="39585"/>
    <cellStyle name="Обычный 5 17 16 7" xfId="39586"/>
    <cellStyle name="Обычный 5 17 16 7 2" xfId="39587"/>
    <cellStyle name="Обычный 5 17 16 8" xfId="39588"/>
    <cellStyle name="Обычный 5 17 17" xfId="39589"/>
    <cellStyle name="Обычный 5 17 17 2" xfId="39590"/>
    <cellStyle name="Обычный 5 17 17 2 2" xfId="39591"/>
    <cellStyle name="Обычный 5 17 17 2 2 2" xfId="39592"/>
    <cellStyle name="Обычный 5 17 17 2 2 2 2" xfId="39593"/>
    <cellStyle name="Обычный 5 17 17 2 2 3" xfId="39594"/>
    <cellStyle name="Обычный 5 17 17 2 3" xfId="39595"/>
    <cellStyle name="Обычный 5 17 17 2 3 2" xfId="39596"/>
    <cellStyle name="Обычный 5 17 17 2 4" xfId="39597"/>
    <cellStyle name="Обычный 5 17 17 3" xfId="39598"/>
    <cellStyle name="Обычный 5 17 17 3 2" xfId="39599"/>
    <cellStyle name="Обычный 5 17 17 3 2 2" xfId="39600"/>
    <cellStyle name="Обычный 5 17 17 3 2 2 2" xfId="39601"/>
    <cellStyle name="Обычный 5 17 17 3 2 3" xfId="39602"/>
    <cellStyle name="Обычный 5 17 17 3 3" xfId="39603"/>
    <cellStyle name="Обычный 5 17 17 3 3 2" xfId="39604"/>
    <cellStyle name="Обычный 5 17 17 3 4" xfId="39605"/>
    <cellStyle name="Обычный 5 17 17 4" xfId="39606"/>
    <cellStyle name="Обычный 5 17 17 4 2" xfId="39607"/>
    <cellStyle name="Обычный 5 17 17 4 2 2" xfId="39608"/>
    <cellStyle name="Обычный 5 17 17 4 2 2 2" xfId="39609"/>
    <cellStyle name="Обычный 5 17 17 4 2 3" xfId="39610"/>
    <cellStyle name="Обычный 5 17 17 4 3" xfId="39611"/>
    <cellStyle name="Обычный 5 17 17 4 3 2" xfId="39612"/>
    <cellStyle name="Обычный 5 17 17 4 4" xfId="39613"/>
    <cellStyle name="Обычный 5 17 17 5" xfId="39614"/>
    <cellStyle name="Обычный 5 17 17 5 2" xfId="39615"/>
    <cellStyle name="Обычный 5 17 17 5 2 2" xfId="39616"/>
    <cellStyle name="Обычный 5 17 17 5 3" xfId="39617"/>
    <cellStyle name="Обычный 5 17 17 6" xfId="39618"/>
    <cellStyle name="Обычный 5 17 17 6 2" xfId="39619"/>
    <cellStyle name="Обычный 5 17 17 7" xfId="39620"/>
    <cellStyle name="Обычный 5 17 17 7 2" xfId="39621"/>
    <cellStyle name="Обычный 5 17 17 8" xfId="39622"/>
    <cellStyle name="Обычный 5 17 18" xfId="39623"/>
    <cellStyle name="Обычный 5 17 18 2" xfId="39624"/>
    <cellStyle name="Обычный 5 17 18 2 2" xfId="39625"/>
    <cellStyle name="Обычный 5 17 18 2 2 2" xfId="39626"/>
    <cellStyle name="Обычный 5 17 18 2 2 2 2" xfId="39627"/>
    <cellStyle name="Обычный 5 17 18 2 2 3" xfId="39628"/>
    <cellStyle name="Обычный 5 17 18 2 3" xfId="39629"/>
    <cellStyle name="Обычный 5 17 18 2 3 2" xfId="39630"/>
    <cellStyle name="Обычный 5 17 18 2 4" xfId="39631"/>
    <cellStyle name="Обычный 5 17 18 3" xfId="39632"/>
    <cellStyle name="Обычный 5 17 18 3 2" xfId="39633"/>
    <cellStyle name="Обычный 5 17 18 3 2 2" xfId="39634"/>
    <cellStyle name="Обычный 5 17 18 3 2 2 2" xfId="39635"/>
    <cellStyle name="Обычный 5 17 18 3 2 3" xfId="39636"/>
    <cellStyle name="Обычный 5 17 18 3 3" xfId="39637"/>
    <cellStyle name="Обычный 5 17 18 3 3 2" xfId="39638"/>
    <cellStyle name="Обычный 5 17 18 3 4" xfId="39639"/>
    <cellStyle name="Обычный 5 17 18 4" xfId="39640"/>
    <cellStyle name="Обычный 5 17 18 4 2" xfId="39641"/>
    <cellStyle name="Обычный 5 17 18 4 2 2" xfId="39642"/>
    <cellStyle name="Обычный 5 17 18 4 2 2 2" xfId="39643"/>
    <cellStyle name="Обычный 5 17 18 4 2 3" xfId="39644"/>
    <cellStyle name="Обычный 5 17 18 4 3" xfId="39645"/>
    <cellStyle name="Обычный 5 17 18 4 3 2" xfId="39646"/>
    <cellStyle name="Обычный 5 17 18 4 4" xfId="39647"/>
    <cellStyle name="Обычный 5 17 18 5" xfId="39648"/>
    <cellStyle name="Обычный 5 17 18 5 2" xfId="39649"/>
    <cellStyle name="Обычный 5 17 18 5 2 2" xfId="39650"/>
    <cellStyle name="Обычный 5 17 18 5 3" xfId="39651"/>
    <cellStyle name="Обычный 5 17 18 6" xfId="39652"/>
    <cellStyle name="Обычный 5 17 18 6 2" xfId="39653"/>
    <cellStyle name="Обычный 5 17 18 7" xfId="39654"/>
    <cellStyle name="Обычный 5 17 18 7 2" xfId="39655"/>
    <cellStyle name="Обычный 5 17 18 8" xfId="39656"/>
    <cellStyle name="Обычный 5 17 19" xfId="39657"/>
    <cellStyle name="Обычный 5 17 19 2" xfId="39658"/>
    <cellStyle name="Обычный 5 17 19 2 2" xfId="39659"/>
    <cellStyle name="Обычный 5 17 19 2 2 2" xfId="39660"/>
    <cellStyle name="Обычный 5 17 19 2 2 2 2" xfId="39661"/>
    <cellStyle name="Обычный 5 17 19 2 2 3" xfId="39662"/>
    <cellStyle name="Обычный 5 17 19 2 3" xfId="39663"/>
    <cellStyle name="Обычный 5 17 19 2 3 2" xfId="39664"/>
    <cellStyle name="Обычный 5 17 19 2 4" xfId="39665"/>
    <cellStyle name="Обычный 5 17 19 3" xfId="39666"/>
    <cellStyle name="Обычный 5 17 19 3 2" xfId="39667"/>
    <cellStyle name="Обычный 5 17 19 3 2 2" xfId="39668"/>
    <cellStyle name="Обычный 5 17 19 3 2 2 2" xfId="39669"/>
    <cellStyle name="Обычный 5 17 19 3 2 3" xfId="39670"/>
    <cellStyle name="Обычный 5 17 19 3 3" xfId="39671"/>
    <cellStyle name="Обычный 5 17 19 3 3 2" xfId="39672"/>
    <cellStyle name="Обычный 5 17 19 3 4" xfId="39673"/>
    <cellStyle name="Обычный 5 17 19 4" xfId="39674"/>
    <cellStyle name="Обычный 5 17 19 4 2" xfId="39675"/>
    <cellStyle name="Обычный 5 17 19 4 2 2" xfId="39676"/>
    <cellStyle name="Обычный 5 17 19 4 2 2 2" xfId="39677"/>
    <cellStyle name="Обычный 5 17 19 4 2 3" xfId="39678"/>
    <cellStyle name="Обычный 5 17 19 4 3" xfId="39679"/>
    <cellStyle name="Обычный 5 17 19 4 3 2" xfId="39680"/>
    <cellStyle name="Обычный 5 17 19 4 4" xfId="39681"/>
    <cellStyle name="Обычный 5 17 19 5" xfId="39682"/>
    <cellStyle name="Обычный 5 17 19 5 2" xfId="39683"/>
    <cellStyle name="Обычный 5 17 19 5 2 2" xfId="39684"/>
    <cellStyle name="Обычный 5 17 19 5 3" xfId="39685"/>
    <cellStyle name="Обычный 5 17 19 6" xfId="39686"/>
    <cellStyle name="Обычный 5 17 19 6 2" xfId="39687"/>
    <cellStyle name="Обычный 5 17 19 7" xfId="39688"/>
    <cellStyle name="Обычный 5 17 19 7 2" xfId="39689"/>
    <cellStyle name="Обычный 5 17 19 8" xfId="39690"/>
    <cellStyle name="Обычный 5 17 2" xfId="39691"/>
    <cellStyle name="Обычный 5 17 2 2" xfId="39692"/>
    <cellStyle name="Обычный 5 17 2 2 2" xfId="39693"/>
    <cellStyle name="Обычный 5 17 2 2 2 2" xfId="39694"/>
    <cellStyle name="Обычный 5 17 2 2 2 2 2" xfId="39695"/>
    <cellStyle name="Обычный 5 17 2 2 2 3" xfId="39696"/>
    <cellStyle name="Обычный 5 17 2 2 3" xfId="39697"/>
    <cellStyle name="Обычный 5 17 2 2 3 2" xfId="39698"/>
    <cellStyle name="Обычный 5 17 2 2 4" xfId="39699"/>
    <cellStyle name="Обычный 5 17 2 3" xfId="39700"/>
    <cellStyle name="Обычный 5 17 2 3 2" xfId="39701"/>
    <cellStyle name="Обычный 5 17 2 3 2 2" xfId="39702"/>
    <cellStyle name="Обычный 5 17 2 3 2 2 2" xfId="39703"/>
    <cellStyle name="Обычный 5 17 2 3 2 3" xfId="39704"/>
    <cellStyle name="Обычный 5 17 2 3 3" xfId="39705"/>
    <cellStyle name="Обычный 5 17 2 3 3 2" xfId="39706"/>
    <cellStyle name="Обычный 5 17 2 3 4" xfId="39707"/>
    <cellStyle name="Обычный 5 17 2 4" xfId="39708"/>
    <cellStyle name="Обычный 5 17 2 4 2" xfId="39709"/>
    <cellStyle name="Обычный 5 17 2 4 2 2" xfId="39710"/>
    <cellStyle name="Обычный 5 17 2 4 2 2 2" xfId="39711"/>
    <cellStyle name="Обычный 5 17 2 4 2 3" xfId="39712"/>
    <cellStyle name="Обычный 5 17 2 4 3" xfId="39713"/>
    <cellStyle name="Обычный 5 17 2 4 3 2" xfId="39714"/>
    <cellStyle name="Обычный 5 17 2 4 4" xfId="39715"/>
    <cellStyle name="Обычный 5 17 2 5" xfId="39716"/>
    <cellStyle name="Обычный 5 17 2 5 2" xfId="39717"/>
    <cellStyle name="Обычный 5 17 2 5 2 2" xfId="39718"/>
    <cellStyle name="Обычный 5 17 2 5 3" xfId="39719"/>
    <cellStyle name="Обычный 5 17 2 6" xfId="39720"/>
    <cellStyle name="Обычный 5 17 2 6 2" xfId="39721"/>
    <cellStyle name="Обычный 5 17 2 7" xfId="39722"/>
    <cellStyle name="Обычный 5 17 2 7 2" xfId="39723"/>
    <cellStyle name="Обычный 5 17 2 8" xfId="39724"/>
    <cellStyle name="Обычный 5 17 20" xfId="39725"/>
    <cellStyle name="Обычный 5 17 20 2" xfId="39726"/>
    <cellStyle name="Обычный 5 17 20 2 2" xfId="39727"/>
    <cellStyle name="Обычный 5 17 20 2 2 2" xfId="39728"/>
    <cellStyle name="Обычный 5 17 20 2 2 2 2" xfId="39729"/>
    <cellStyle name="Обычный 5 17 20 2 2 3" xfId="39730"/>
    <cellStyle name="Обычный 5 17 20 2 3" xfId="39731"/>
    <cellStyle name="Обычный 5 17 20 2 3 2" xfId="39732"/>
    <cellStyle name="Обычный 5 17 20 2 4" xfId="39733"/>
    <cellStyle name="Обычный 5 17 20 3" xfId="39734"/>
    <cellStyle name="Обычный 5 17 20 3 2" xfId="39735"/>
    <cellStyle name="Обычный 5 17 20 3 2 2" xfId="39736"/>
    <cellStyle name="Обычный 5 17 20 3 2 2 2" xfId="39737"/>
    <cellStyle name="Обычный 5 17 20 3 2 3" xfId="39738"/>
    <cellStyle name="Обычный 5 17 20 3 3" xfId="39739"/>
    <cellStyle name="Обычный 5 17 20 3 3 2" xfId="39740"/>
    <cellStyle name="Обычный 5 17 20 3 4" xfId="39741"/>
    <cellStyle name="Обычный 5 17 20 4" xfId="39742"/>
    <cellStyle name="Обычный 5 17 20 4 2" xfId="39743"/>
    <cellStyle name="Обычный 5 17 20 4 2 2" xfId="39744"/>
    <cellStyle name="Обычный 5 17 20 4 2 2 2" xfId="39745"/>
    <cellStyle name="Обычный 5 17 20 4 2 3" xfId="39746"/>
    <cellStyle name="Обычный 5 17 20 4 3" xfId="39747"/>
    <cellStyle name="Обычный 5 17 20 4 3 2" xfId="39748"/>
    <cellStyle name="Обычный 5 17 20 4 4" xfId="39749"/>
    <cellStyle name="Обычный 5 17 20 5" xfId="39750"/>
    <cellStyle name="Обычный 5 17 20 5 2" xfId="39751"/>
    <cellStyle name="Обычный 5 17 20 5 2 2" xfId="39752"/>
    <cellStyle name="Обычный 5 17 20 5 3" xfId="39753"/>
    <cellStyle name="Обычный 5 17 20 6" xfId="39754"/>
    <cellStyle name="Обычный 5 17 20 6 2" xfId="39755"/>
    <cellStyle name="Обычный 5 17 20 7" xfId="39756"/>
    <cellStyle name="Обычный 5 17 20 7 2" xfId="39757"/>
    <cellStyle name="Обычный 5 17 20 8" xfId="39758"/>
    <cellStyle name="Обычный 5 17 21" xfId="39759"/>
    <cellStyle name="Обычный 5 17 21 2" xfId="39760"/>
    <cellStyle name="Обычный 5 17 21 2 2" xfId="39761"/>
    <cellStyle name="Обычный 5 17 21 2 2 2" xfId="39762"/>
    <cellStyle name="Обычный 5 17 21 2 2 2 2" xfId="39763"/>
    <cellStyle name="Обычный 5 17 21 2 2 3" xfId="39764"/>
    <cellStyle name="Обычный 5 17 21 2 3" xfId="39765"/>
    <cellStyle name="Обычный 5 17 21 2 3 2" xfId="39766"/>
    <cellStyle name="Обычный 5 17 21 2 4" xfId="39767"/>
    <cellStyle name="Обычный 5 17 21 3" xfId="39768"/>
    <cellStyle name="Обычный 5 17 21 3 2" xfId="39769"/>
    <cellStyle name="Обычный 5 17 21 3 2 2" xfId="39770"/>
    <cellStyle name="Обычный 5 17 21 3 2 2 2" xfId="39771"/>
    <cellStyle name="Обычный 5 17 21 3 2 3" xfId="39772"/>
    <cellStyle name="Обычный 5 17 21 3 3" xfId="39773"/>
    <cellStyle name="Обычный 5 17 21 3 3 2" xfId="39774"/>
    <cellStyle name="Обычный 5 17 21 3 4" xfId="39775"/>
    <cellStyle name="Обычный 5 17 21 4" xfId="39776"/>
    <cellStyle name="Обычный 5 17 21 4 2" xfId="39777"/>
    <cellStyle name="Обычный 5 17 21 4 2 2" xfId="39778"/>
    <cellStyle name="Обычный 5 17 21 4 2 2 2" xfId="39779"/>
    <cellStyle name="Обычный 5 17 21 4 2 3" xfId="39780"/>
    <cellStyle name="Обычный 5 17 21 4 3" xfId="39781"/>
    <cellStyle name="Обычный 5 17 21 4 3 2" xfId="39782"/>
    <cellStyle name="Обычный 5 17 21 4 4" xfId="39783"/>
    <cellStyle name="Обычный 5 17 21 5" xfId="39784"/>
    <cellStyle name="Обычный 5 17 21 5 2" xfId="39785"/>
    <cellStyle name="Обычный 5 17 21 5 2 2" xfId="39786"/>
    <cellStyle name="Обычный 5 17 21 5 3" xfId="39787"/>
    <cellStyle name="Обычный 5 17 21 6" xfId="39788"/>
    <cellStyle name="Обычный 5 17 21 6 2" xfId="39789"/>
    <cellStyle name="Обычный 5 17 21 7" xfId="39790"/>
    <cellStyle name="Обычный 5 17 21 7 2" xfId="39791"/>
    <cellStyle name="Обычный 5 17 21 8" xfId="39792"/>
    <cellStyle name="Обычный 5 17 22" xfId="39793"/>
    <cellStyle name="Обычный 5 17 22 2" xfId="39794"/>
    <cellStyle name="Обычный 5 17 22 2 2" xfId="39795"/>
    <cellStyle name="Обычный 5 17 22 2 2 2" xfId="39796"/>
    <cellStyle name="Обычный 5 17 22 2 2 2 2" xfId="39797"/>
    <cellStyle name="Обычный 5 17 22 2 2 3" xfId="39798"/>
    <cellStyle name="Обычный 5 17 22 2 3" xfId="39799"/>
    <cellStyle name="Обычный 5 17 22 2 3 2" xfId="39800"/>
    <cellStyle name="Обычный 5 17 22 2 4" xfId="39801"/>
    <cellStyle name="Обычный 5 17 22 3" xfId="39802"/>
    <cellStyle name="Обычный 5 17 22 3 2" xfId="39803"/>
    <cellStyle name="Обычный 5 17 22 3 2 2" xfId="39804"/>
    <cellStyle name="Обычный 5 17 22 3 2 2 2" xfId="39805"/>
    <cellStyle name="Обычный 5 17 22 3 2 3" xfId="39806"/>
    <cellStyle name="Обычный 5 17 22 3 3" xfId="39807"/>
    <cellStyle name="Обычный 5 17 22 3 3 2" xfId="39808"/>
    <cellStyle name="Обычный 5 17 22 3 4" xfId="39809"/>
    <cellStyle name="Обычный 5 17 22 4" xfId="39810"/>
    <cellStyle name="Обычный 5 17 22 4 2" xfId="39811"/>
    <cellStyle name="Обычный 5 17 22 4 2 2" xfId="39812"/>
    <cellStyle name="Обычный 5 17 22 4 2 2 2" xfId="39813"/>
    <cellStyle name="Обычный 5 17 22 4 2 3" xfId="39814"/>
    <cellStyle name="Обычный 5 17 22 4 3" xfId="39815"/>
    <cellStyle name="Обычный 5 17 22 4 3 2" xfId="39816"/>
    <cellStyle name="Обычный 5 17 22 4 4" xfId="39817"/>
    <cellStyle name="Обычный 5 17 22 5" xfId="39818"/>
    <cellStyle name="Обычный 5 17 22 5 2" xfId="39819"/>
    <cellStyle name="Обычный 5 17 22 5 2 2" xfId="39820"/>
    <cellStyle name="Обычный 5 17 22 5 3" xfId="39821"/>
    <cellStyle name="Обычный 5 17 22 6" xfId="39822"/>
    <cellStyle name="Обычный 5 17 22 6 2" xfId="39823"/>
    <cellStyle name="Обычный 5 17 22 7" xfId="39824"/>
    <cellStyle name="Обычный 5 17 22 7 2" xfId="39825"/>
    <cellStyle name="Обычный 5 17 22 8" xfId="39826"/>
    <cellStyle name="Обычный 5 17 23" xfId="39827"/>
    <cellStyle name="Обычный 5 17 23 2" xfId="39828"/>
    <cellStyle name="Обычный 5 17 23 2 2" xfId="39829"/>
    <cellStyle name="Обычный 5 17 23 2 2 2" xfId="39830"/>
    <cellStyle name="Обычный 5 17 23 2 2 2 2" xfId="39831"/>
    <cellStyle name="Обычный 5 17 23 2 2 3" xfId="39832"/>
    <cellStyle name="Обычный 5 17 23 2 3" xfId="39833"/>
    <cellStyle name="Обычный 5 17 23 2 3 2" xfId="39834"/>
    <cellStyle name="Обычный 5 17 23 2 4" xfId="39835"/>
    <cellStyle name="Обычный 5 17 23 3" xfId="39836"/>
    <cellStyle name="Обычный 5 17 23 3 2" xfId="39837"/>
    <cellStyle name="Обычный 5 17 23 3 2 2" xfId="39838"/>
    <cellStyle name="Обычный 5 17 23 3 2 2 2" xfId="39839"/>
    <cellStyle name="Обычный 5 17 23 3 2 3" xfId="39840"/>
    <cellStyle name="Обычный 5 17 23 3 3" xfId="39841"/>
    <cellStyle name="Обычный 5 17 23 3 3 2" xfId="39842"/>
    <cellStyle name="Обычный 5 17 23 3 4" xfId="39843"/>
    <cellStyle name="Обычный 5 17 23 4" xfId="39844"/>
    <cellStyle name="Обычный 5 17 23 4 2" xfId="39845"/>
    <cellStyle name="Обычный 5 17 23 4 2 2" xfId="39846"/>
    <cellStyle name="Обычный 5 17 23 4 2 2 2" xfId="39847"/>
    <cellStyle name="Обычный 5 17 23 4 2 3" xfId="39848"/>
    <cellStyle name="Обычный 5 17 23 4 3" xfId="39849"/>
    <cellStyle name="Обычный 5 17 23 4 3 2" xfId="39850"/>
    <cellStyle name="Обычный 5 17 23 4 4" xfId="39851"/>
    <cellStyle name="Обычный 5 17 23 5" xfId="39852"/>
    <cellStyle name="Обычный 5 17 23 5 2" xfId="39853"/>
    <cellStyle name="Обычный 5 17 23 5 2 2" xfId="39854"/>
    <cellStyle name="Обычный 5 17 23 5 3" xfId="39855"/>
    <cellStyle name="Обычный 5 17 23 6" xfId="39856"/>
    <cellStyle name="Обычный 5 17 23 6 2" xfId="39857"/>
    <cellStyle name="Обычный 5 17 23 7" xfId="39858"/>
    <cellStyle name="Обычный 5 17 23 7 2" xfId="39859"/>
    <cellStyle name="Обычный 5 17 23 8" xfId="39860"/>
    <cellStyle name="Обычный 5 17 24" xfId="39861"/>
    <cellStyle name="Обычный 5 17 24 2" xfId="39862"/>
    <cellStyle name="Обычный 5 17 24 2 2" xfId="39863"/>
    <cellStyle name="Обычный 5 17 24 2 2 2" xfId="39864"/>
    <cellStyle name="Обычный 5 17 24 2 2 2 2" xfId="39865"/>
    <cellStyle name="Обычный 5 17 24 2 2 3" xfId="39866"/>
    <cellStyle name="Обычный 5 17 24 2 3" xfId="39867"/>
    <cellStyle name="Обычный 5 17 24 2 3 2" xfId="39868"/>
    <cellStyle name="Обычный 5 17 24 2 4" xfId="39869"/>
    <cellStyle name="Обычный 5 17 24 3" xfId="39870"/>
    <cellStyle name="Обычный 5 17 24 3 2" xfId="39871"/>
    <cellStyle name="Обычный 5 17 24 3 2 2" xfId="39872"/>
    <cellStyle name="Обычный 5 17 24 3 2 2 2" xfId="39873"/>
    <cellStyle name="Обычный 5 17 24 3 2 3" xfId="39874"/>
    <cellStyle name="Обычный 5 17 24 3 3" xfId="39875"/>
    <cellStyle name="Обычный 5 17 24 3 3 2" xfId="39876"/>
    <cellStyle name="Обычный 5 17 24 3 4" xfId="39877"/>
    <cellStyle name="Обычный 5 17 24 4" xfId="39878"/>
    <cellStyle name="Обычный 5 17 24 4 2" xfId="39879"/>
    <cellStyle name="Обычный 5 17 24 4 2 2" xfId="39880"/>
    <cellStyle name="Обычный 5 17 24 4 2 2 2" xfId="39881"/>
    <cellStyle name="Обычный 5 17 24 4 2 3" xfId="39882"/>
    <cellStyle name="Обычный 5 17 24 4 3" xfId="39883"/>
    <cellStyle name="Обычный 5 17 24 4 3 2" xfId="39884"/>
    <cellStyle name="Обычный 5 17 24 4 4" xfId="39885"/>
    <cellStyle name="Обычный 5 17 24 5" xfId="39886"/>
    <cellStyle name="Обычный 5 17 24 5 2" xfId="39887"/>
    <cellStyle name="Обычный 5 17 24 5 2 2" xfId="39888"/>
    <cellStyle name="Обычный 5 17 24 5 3" xfId="39889"/>
    <cellStyle name="Обычный 5 17 24 6" xfId="39890"/>
    <cellStyle name="Обычный 5 17 24 6 2" xfId="39891"/>
    <cellStyle name="Обычный 5 17 24 7" xfId="39892"/>
    <cellStyle name="Обычный 5 17 24 7 2" xfId="39893"/>
    <cellStyle name="Обычный 5 17 24 8" xfId="39894"/>
    <cellStyle name="Обычный 5 17 25" xfId="39895"/>
    <cellStyle name="Обычный 5 17 25 2" xfId="39896"/>
    <cellStyle name="Обычный 5 17 25 2 2" xfId="39897"/>
    <cellStyle name="Обычный 5 17 25 2 2 2" xfId="39898"/>
    <cellStyle name="Обычный 5 17 25 2 2 2 2" xfId="39899"/>
    <cellStyle name="Обычный 5 17 25 2 2 3" xfId="39900"/>
    <cellStyle name="Обычный 5 17 25 2 3" xfId="39901"/>
    <cellStyle name="Обычный 5 17 25 2 3 2" xfId="39902"/>
    <cellStyle name="Обычный 5 17 25 2 4" xfId="39903"/>
    <cellStyle name="Обычный 5 17 25 3" xfId="39904"/>
    <cellStyle name="Обычный 5 17 25 3 2" xfId="39905"/>
    <cellStyle name="Обычный 5 17 25 3 2 2" xfId="39906"/>
    <cellStyle name="Обычный 5 17 25 3 2 2 2" xfId="39907"/>
    <cellStyle name="Обычный 5 17 25 3 2 3" xfId="39908"/>
    <cellStyle name="Обычный 5 17 25 3 3" xfId="39909"/>
    <cellStyle name="Обычный 5 17 25 3 3 2" xfId="39910"/>
    <cellStyle name="Обычный 5 17 25 3 4" xfId="39911"/>
    <cellStyle name="Обычный 5 17 25 4" xfId="39912"/>
    <cellStyle name="Обычный 5 17 25 4 2" xfId="39913"/>
    <cellStyle name="Обычный 5 17 25 4 2 2" xfId="39914"/>
    <cellStyle name="Обычный 5 17 25 4 2 2 2" xfId="39915"/>
    <cellStyle name="Обычный 5 17 25 4 2 3" xfId="39916"/>
    <cellStyle name="Обычный 5 17 25 4 3" xfId="39917"/>
    <cellStyle name="Обычный 5 17 25 4 3 2" xfId="39918"/>
    <cellStyle name="Обычный 5 17 25 4 4" xfId="39919"/>
    <cellStyle name="Обычный 5 17 25 5" xfId="39920"/>
    <cellStyle name="Обычный 5 17 25 5 2" xfId="39921"/>
    <cellStyle name="Обычный 5 17 25 5 2 2" xfId="39922"/>
    <cellStyle name="Обычный 5 17 25 5 3" xfId="39923"/>
    <cellStyle name="Обычный 5 17 25 6" xfId="39924"/>
    <cellStyle name="Обычный 5 17 25 6 2" xfId="39925"/>
    <cellStyle name="Обычный 5 17 25 7" xfId="39926"/>
    <cellStyle name="Обычный 5 17 25 7 2" xfId="39927"/>
    <cellStyle name="Обычный 5 17 25 8" xfId="39928"/>
    <cellStyle name="Обычный 5 17 26" xfId="39929"/>
    <cellStyle name="Обычный 5 17 26 2" xfId="39930"/>
    <cellStyle name="Обычный 5 17 26 2 2" xfId="39931"/>
    <cellStyle name="Обычный 5 17 26 2 2 2" xfId="39932"/>
    <cellStyle name="Обычный 5 17 26 2 2 2 2" xfId="39933"/>
    <cellStyle name="Обычный 5 17 26 2 2 3" xfId="39934"/>
    <cellStyle name="Обычный 5 17 26 2 3" xfId="39935"/>
    <cellStyle name="Обычный 5 17 26 2 3 2" xfId="39936"/>
    <cellStyle name="Обычный 5 17 26 2 4" xfId="39937"/>
    <cellStyle name="Обычный 5 17 26 3" xfId="39938"/>
    <cellStyle name="Обычный 5 17 26 3 2" xfId="39939"/>
    <cellStyle name="Обычный 5 17 26 3 2 2" xfId="39940"/>
    <cellStyle name="Обычный 5 17 26 3 2 2 2" xfId="39941"/>
    <cellStyle name="Обычный 5 17 26 3 2 3" xfId="39942"/>
    <cellStyle name="Обычный 5 17 26 3 3" xfId="39943"/>
    <cellStyle name="Обычный 5 17 26 3 3 2" xfId="39944"/>
    <cellStyle name="Обычный 5 17 26 3 4" xfId="39945"/>
    <cellStyle name="Обычный 5 17 26 4" xfId="39946"/>
    <cellStyle name="Обычный 5 17 26 4 2" xfId="39947"/>
    <cellStyle name="Обычный 5 17 26 4 2 2" xfId="39948"/>
    <cellStyle name="Обычный 5 17 26 4 2 2 2" xfId="39949"/>
    <cellStyle name="Обычный 5 17 26 4 2 3" xfId="39950"/>
    <cellStyle name="Обычный 5 17 26 4 3" xfId="39951"/>
    <cellStyle name="Обычный 5 17 26 4 3 2" xfId="39952"/>
    <cellStyle name="Обычный 5 17 26 4 4" xfId="39953"/>
    <cellStyle name="Обычный 5 17 26 5" xfId="39954"/>
    <cellStyle name="Обычный 5 17 26 5 2" xfId="39955"/>
    <cellStyle name="Обычный 5 17 26 5 2 2" xfId="39956"/>
    <cellStyle name="Обычный 5 17 26 5 3" xfId="39957"/>
    <cellStyle name="Обычный 5 17 26 6" xfId="39958"/>
    <cellStyle name="Обычный 5 17 26 6 2" xfId="39959"/>
    <cellStyle name="Обычный 5 17 26 7" xfId="39960"/>
    <cellStyle name="Обычный 5 17 26 7 2" xfId="39961"/>
    <cellStyle name="Обычный 5 17 26 8" xfId="39962"/>
    <cellStyle name="Обычный 5 17 27" xfId="39963"/>
    <cellStyle name="Обычный 5 17 27 2" xfId="39964"/>
    <cellStyle name="Обычный 5 17 27 2 2" xfId="39965"/>
    <cellStyle name="Обычный 5 17 27 2 2 2" xfId="39966"/>
    <cellStyle name="Обычный 5 17 27 2 2 2 2" xfId="39967"/>
    <cellStyle name="Обычный 5 17 27 2 2 3" xfId="39968"/>
    <cellStyle name="Обычный 5 17 27 2 3" xfId="39969"/>
    <cellStyle name="Обычный 5 17 27 2 3 2" xfId="39970"/>
    <cellStyle name="Обычный 5 17 27 2 4" xfId="39971"/>
    <cellStyle name="Обычный 5 17 27 3" xfId="39972"/>
    <cellStyle name="Обычный 5 17 27 3 2" xfId="39973"/>
    <cellStyle name="Обычный 5 17 27 3 2 2" xfId="39974"/>
    <cellStyle name="Обычный 5 17 27 3 2 2 2" xfId="39975"/>
    <cellStyle name="Обычный 5 17 27 3 2 3" xfId="39976"/>
    <cellStyle name="Обычный 5 17 27 3 3" xfId="39977"/>
    <cellStyle name="Обычный 5 17 27 3 3 2" xfId="39978"/>
    <cellStyle name="Обычный 5 17 27 3 4" xfId="39979"/>
    <cellStyle name="Обычный 5 17 27 4" xfId="39980"/>
    <cellStyle name="Обычный 5 17 27 4 2" xfId="39981"/>
    <cellStyle name="Обычный 5 17 27 4 2 2" xfId="39982"/>
    <cellStyle name="Обычный 5 17 27 4 2 2 2" xfId="39983"/>
    <cellStyle name="Обычный 5 17 27 4 2 3" xfId="39984"/>
    <cellStyle name="Обычный 5 17 27 4 3" xfId="39985"/>
    <cellStyle name="Обычный 5 17 27 4 3 2" xfId="39986"/>
    <cellStyle name="Обычный 5 17 27 4 4" xfId="39987"/>
    <cellStyle name="Обычный 5 17 27 5" xfId="39988"/>
    <cellStyle name="Обычный 5 17 27 5 2" xfId="39989"/>
    <cellStyle name="Обычный 5 17 27 5 2 2" xfId="39990"/>
    <cellStyle name="Обычный 5 17 27 5 3" xfId="39991"/>
    <cellStyle name="Обычный 5 17 27 6" xfId="39992"/>
    <cellStyle name="Обычный 5 17 27 6 2" xfId="39993"/>
    <cellStyle name="Обычный 5 17 27 7" xfId="39994"/>
    <cellStyle name="Обычный 5 17 27 7 2" xfId="39995"/>
    <cellStyle name="Обычный 5 17 27 8" xfId="39996"/>
    <cellStyle name="Обычный 5 17 28" xfId="39997"/>
    <cellStyle name="Обычный 5 17 28 2" xfId="39998"/>
    <cellStyle name="Обычный 5 17 28 2 2" xfId="39999"/>
    <cellStyle name="Обычный 5 17 28 2 2 2" xfId="40000"/>
    <cellStyle name="Обычный 5 17 28 2 2 2 2" xfId="40001"/>
    <cellStyle name="Обычный 5 17 28 2 2 3" xfId="40002"/>
    <cellStyle name="Обычный 5 17 28 2 3" xfId="40003"/>
    <cellStyle name="Обычный 5 17 28 2 3 2" xfId="40004"/>
    <cellStyle name="Обычный 5 17 28 2 4" xfId="40005"/>
    <cellStyle name="Обычный 5 17 28 3" xfId="40006"/>
    <cellStyle name="Обычный 5 17 28 3 2" xfId="40007"/>
    <cellStyle name="Обычный 5 17 28 3 2 2" xfId="40008"/>
    <cellStyle name="Обычный 5 17 28 3 2 2 2" xfId="40009"/>
    <cellStyle name="Обычный 5 17 28 3 2 3" xfId="40010"/>
    <cellStyle name="Обычный 5 17 28 3 3" xfId="40011"/>
    <cellStyle name="Обычный 5 17 28 3 3 2" xfId="40012"/>
    <cellStyle name="Обычный 5 17 28 3 4" xfId="40013"/>
    <cellStyle name="Обычный 5 17 28 4" xfId="40014"/>
    <cellStyle name="Обычный 5 17 28 4 2" xfId="40015"/>
    <cellStyle name="Обычный 5 17 28 4 2 2" xfId="40016"/>
    <cellStyle name="Обычный 5 17 28 4 2 2 2" xfId="40017"/>
    <cellStyle name="Обычный 5 17 28 4 2 3" xfId="40018"/>
    <cellStyle name="Обычный 5 17 28 4 3" xfId="40019"/>
    <cellStyle name="Обычный 5 17 28 4 3 2" xfId="40020"/>
    <cellStyle name="Обычный 5 17 28 4 4" xfId="40021"/>
    <cellStyle name="Обычный 5 17 28 5" xfId="40022"/>
    <cellStyle name="Обычный 5 17 28 5 2" xfId="40023"/>
    <cellStyle name="Обычный 5 17 28 5 2 2" xfId="40024"/>
    <cellStyle name="Обычный 5 17 28 5 3" xfId="40025"/>
    <cellStyle name="Обычный 5 17 28 6" xfId="40026"/>
    <cellStyle name="Обычный 5 17 28 6 2" xfId="40027"/>
    <cellStyle name="Обычный 5 17 28 7" xfId="40028"/>
    <cellStyle name="Обычный 5 17 28 7 2" xfId="40029"/>
    <cellStyle name="Обычный 5 17 28 8" xfId="40030"/>
    <cellStyle name="Обычный 5 17 29" xfId="40031"/>
    <cellStyle name="Обычный 5 17 29 2" xfId="40032"/>
    <cellStyle name="Обычный 5 17 29 2 2" xfId="40033"/>
    <cellStyle name="Обычный 5 17 29 2 2 2" xfId="40034"/>
    <cellStyle name="Обычный 5 17 29 2 2 2 2" xfId="40035"/>
    <cellStyle name="Обычный 5 17 29 2 2 3" xfId="40036"/>
    <cellStyle name="Обычный 5 17 29 2 3" xfId="40037"/>
    <cellStyle name="Обычный 5 17 29 2 3 2" xfId="40038"/>
    <cellStyle name="Обычный 5 17 29 2 4" xfId="40039"/>
    <cellStyle name="Обычный 5 17 29 3" xfId="40040"/>
    <cellStyle name="Обычный 5 17 29 3 2" xfId="40041"/>
    <cellStyle name="Обычный 5 17 29 3 2 2" xfId="40042"/>
    <cellStyle name="Обычный 5 17 29 3 2 2 2" xfId="40043"/>
    <cellStyle name="Обычный 5 17 29 3 2 3" xfId="40044"/>
    <cellStyle name="Обычный 5 17 29 3 3" xfId="40045"/>
    <cellStyle name="Обычный 5 17 29 3 3 2" xfId="40046"/>
    <cellStyle name="Обычный 5 17 29 3 4" xfId="40047"/>
    <cellStyle name="Обычный 5 17 29 4" xfId="40048"/>
    <cellStyle name="Обычный 5 17 29 4 2" xfId="40049"/>
    <cellStyle name="Обычный 5 17 29 4 2 2" xfId="40050"/>
    <cellStyle name="Обычный 5 17 29 4 2 2 2" xfId="40051"/>
    <cellStyle name="Обычный 5 17 29 4 2 3" xfId="40052"/>
    <cellStyle name="Обычный 5 17 29 4 3" xfId="40053"/>
    <cellStyle name="Обычный 5 17 29 4 3 2" xfId="40054"/>
    <cellStyle name="Обычный 5 17 29 4 4" xfId="40055"/>
    <cellStyle name="Обычный 5 17 29 5" xfId="40056"/>
    <cellStyle name="Обычный 5 17 29 5 2" xfId="40057"/>
    <cellStyle name="Обычный 5 17 29 5 2 2" xfId="40058"/>
    <cellStyle name="Обычный 5 17 29 5 3" xfId="40059"/>
    <cellStyle name="Обычный 5 17 29 6" xfId="40060"/>
    <cellStyle name="Обычный 5 17 29 6 2" xfId="40061"/>
    <cellStyle name="Обычный 5 17 29 7" xfId="40062"/>
    <cellStyle name="Обычный 5 17 29 7 2" xfId="40063"/>
    <cellStyle name="Обычный 5 17 29 8" xfId="40064"/>
    <cellStyle name="Обычный 5 17 3" xfId="40065"/>
    <cellStyle name="Обычный 5 17 3 2" xfId="40066"/>
    <cellStyle name="Обычный 5 17 3 2 2" xfId="40067"/>
    <cellStyle name="Обычный 5 17 3 2 2 2" xfId="40068"/>
    <cellStyle name="Обычный 5 17 3 2 2 2 2" xfId="40069"/>
    <cellStyle name="Обычный 5 17 3 2 2 3" xfId="40070"/>
    <cellStyle name="Обычный 5 17 3 2 3" xfId="40071"/>
    <cellStyle name="Обычный 5 17 3 2 3 2" xfId="40072"/>
    <cellStyle name="Обычный 5 17 3 2 4" xfId="40073"/>
    <cellStyle name="Обычный 5 17 3 3" xfId="40074"/>
    <cellStyle name="Обычный 5 17 3 3 2" xfId="40075"/>
    <cellStyle name="Обычный 5 17 3 3 2 2" xfId="40076"/>
    <cellStyle name="Обычный 5 17 3 3 2 2 2" xfId="40077"/>
    <cellStyle name="Обычный 5 17 3 3 2 3" xfId="40078"/>
    <cellStyle name="Обычный 5 17 3 3 3" xfId="40079"/>
    <cellStyle name="Обычный 5 17 3 3 3 2" xfId="40080"/>
    <cellStyle name="Обычный 5 17 3 3 4" xfId="40081"/>
    <cellStyle name="Обычный 5 17 3 4" xfId="40082"/>
    <cellStyle name="Обычный 5 17 3 4 2" xfId="40083"/>
    <cellStyle name="Обычный 5 17 3 4 2 2" xfId="40084"/>
    <cellStyle name="Обычный 5 17 3 4 2 2 2" xfId="40085"/>
    <cellStyle name="Обычный 5 17 3 4 2 3" xfId="40086"/>
    <cellStyle name="Обычный 5 17 3 4 3" xfId="40087"/>
    <cellStyle name="Обычный 5 17 3 4 3 2" xfId="40088"/>
    <cellStyle name="Обычный 5 17 3 4 4" xfId="40089"/>
    <cellStyle name="Обычный 5 17 3 5" xfId="40090"/>
    <cellStyle name="Обычный 5 17 3 5 2" xfId="40091"/>
    <cellStyle name="Обычный 5 17 3 5 2 2" xfId="40092"/>
    <cellStyle name="Обычный 5 17 3 5 3" xfId="40093"/>
    <cellStyle name="Обычный 5 17 3 6" xfId="40094"/>
    <cellStyle name="Обычный 5 17 3 6 2" xfId="40095"/>
    <cellStyle name="Обычный 5 17 3 7" xfId="40096"/>
    <cellStyle name="Обычный 5 17 3 7 2" xfId="40097"/>
    <cellStyle name="Обычный 5 17 3 8" xfId="40098"/>
    <cellStyle name="Обычный 5 17 30" xfId="40099"/>
    <cellStyle name="Обычный 5 17 30 2" xfId="40100"/>
    <cellStyle name="Обычный 5 17 30 2 2" xfId="40101"/>
    <cellStyle name="Обычный 5 17 30 2 2 2" xfId="40102"/>
    <cellStyle name="Обычный 5 17 30 2 3" xfId="40103"/>
    <cellStyle name="Обычный 5 17 30 3" xfId="40104"/>
    <cellStyle name="Обычный 5 17 30 3 2" xfId="40105"/>
    <cellStyle name="Обычный 5 17 30 4" xfId="40106"/>
    <cellStyle name="Обычный 5 17 31" xfId="40107"/>
    <cellStyle name="Обычный 5 17 31 2" xfId="40108"/>
    <cellStyle name="Обычный 5 17 31 2 2" xfId="40109"/>
    <cellStyle name="Обычный 5 17 31 2 2 2" xfId="40110"/>
    <cellStyle name="Обычный 5 17 31 2 3" xfId="40111"/>
    <cellStyle name="Обычный 5 17 31 3" xfId="40112"/>
    <cellStyle name="Обычный 5 17 31 3 2" xfId="40113"/>
    <cellStyle name="Обычный 5 17 31 4" xfId="40114"/>
    <cellStyle name="Обычный 5 17 32" xfId="40115"/>
    <cellStyle name="Обычный 5 17 32 2" xfId="40116"/>
    <cellStyle name="Обычный 5 17 32 2 2" xfId="40117"/>
    <cellStyle name="Обычный 5 17 32 2 2 2" xfId="40118"/>
    <cellStyle name="Обычный 5 17 32 2 3" xfId="40119"/>
    <cellStyle name="Обычный 5 17 32 3" xfId="40120"/>
    <cellStyle name="Обычный 5 17 32 3 2" xfId="40121"/>
    <cellStyle name="Обычный 5 17 32 4" xfId="40122"/>
    <cellStyle name="Обычный 5 17 33" xfId="40123"/>
    <cellStyle name="Обычный 5 17 33 2" xfId="40124"/>
    <cellStyle name="Обычный 5 17 33 2 2" xfId="40125"/>
    <cellStyle name="Обычный 5 17 33 3" xfId="40126"/>
    <cellStyle name="Обычный 5 17 34" xfId="40127"/>
    <cellStyle name="Обычный 5 17 34 2" xfId="40128"/>
    <cellStyle name="Обычный 5 17 35" xfId="40129"/>
    <cellStyle name="Обычный 5 17 35 2" xfId="40130"/>
    <cellStyle name="Обычный 5 17 36" xfId="40131"/>
    <cellStyle name="Обычный 5 17 4" xfId="40132"/>
    <cellStyle name="Обычный 5 17 4 2" xfId="40133"/>
    <cellStyle name="Обычный 5 17 4 2 2" xfId="40134"/>
    <cellStyle name="Обычный 5 17 4 2 2 2" xfId="40135"/>
    <cellStyle name="Обычный 5 17 4 2 2 2 2" xfId="40136"/>
    <cellStyle name="Обычный 5 17 4 2 2 3" xfId="40137"/>
    <cellStyle name="Обычный 5 17 4 2 3" xfId="40138"/>
    <cellStyle name="Обычный 5 17 4 2 3 2" xfId="40139"/>
    <cellStyle name="Обычный 5 17 4 2 4" xfId="40140"/>
    <cellStyle name="Обычный 5 17 4 3" xfId="40141"/>
    <cellStyle name="Обычный 5 17 4 3 2" xfId="40142"/>
    <cellStyle name="Обычный 5 17 4 3 2 2" xfId="40143"/>
    <cellStyle name="Обычный 5 17 4 3 2 2 2" xfId="40144"/>
    <cellStyle name="Обычный 5 17 4 3 2 3" xfId="40145"/>
    <cellStyle name="Обычный 5 17 4 3 3" xfId="40146"/>
    <cellStyle name="Обычный 5 17 4 3 3 2" xfId="40147"/>
    <cellStyle name="Обычный 5 17 4 3 4" xfId="40148"/>
    <cellStyle name="Обычный 5 17 4 4" xfId="40149"/>
    <cellStyle name="Обычный 5 17 4 4 2" xfId="40150"/>
    <cellStyle name="Обычный 5 17 4 4 2 2" xfId="40151"/>
    <cellStyle name="Обычный 5 17 4 4 2 2 2" xfId="40152"/>
    <cellStyle name="Обычный 5 17 4 4 2 3" xfId="40153"/>
    <cellStyle name="Обычный 5 17 4 4 3" xfId="40154"/>
    <cellStyle name="Обычный 5 17 4 4 3 2" xfId="40155"/>
    <cellStyle name="Обычный 5 17 4 4 4" xfId="40156"/>
    <cellStyle name="Обычный 5 17 4 5" xfId="40157"/>
    <cellStyle name="Обычный 5 17 4 5 2" xfId="40158"/>
    <cellStyle name="Обычный 5 17 4 5 2 2" xfId="40159"/>
    <cellStyle name="Обычный 5 17 4 5 3" xfId="40160"/>
    <cellStyle name="Обычный 5 17 4 6" xfId="40161"/>
    <cellStyle name="Обычный 5 17 4 6 2" xfId="40162"/>
    <cellStyle name="Обычный 5 17 4 7" xfId="40163"/>
    <cellStyle name="Обычный 5 17 4 7 2" xfId="40164"/>
    <cellStyle name="Обычный 5 17 4 8" xfId="40165"/>
    <cellStyle name="Обычный 5 17 5" xfId="40166"/>
    <cellStyle name="Обычный 5 17 5 2" xfId="40167"/>
    <cellStyle name="Обычный 5 17 5 2 2" xfId="40168"/>
    <cellStyle name="Обычный 5 17 5 2 2 2" xfId="40169"/>
    <cellStyle name="Обычный 5 17 5 2 2 2 2" xfId="40170"/>
    <cellStyle name="Обычный 5 17 5 2 2 3" xfId="40171"/>
    <cellStyle name="Обычный 5 17 5 2 3" xfId="40172"/>
    <cellStyle name="Обычный 5 17 5 2 3 2" xfId="40173"/>
    <cellStyle name="Обычный 5 17 5 2 4" xfId="40174"/>
    <cellStyle name="Обычный 5 17 5 3" xfId="40175"/>
    <cellStyle name="Обычный 5 17 5 3 2" xfId="40176"/>
    <cellStyle name="Обычный 5 17 5 3 2 2" xfId="40177"/>
    <cellStyle name="Обычный 5 17 5 3 2 2 2" xfId="40178"/>
    <cellStyle name="Обычный 5 17 5 3 2 3" xfId="40179"/>
    <cellStyle name="Обычный 5 17 5 3 3" xfId="40180"/>
    <cellStyle name="Обычный 5 17 5 3 3 2" xfId="40181"/>
    <cellStyle name="Обычный 5 17 5 3 4" xfId="40182"/>
    <cellStyle name="Обычный 5 17 5 4" xfId="40183"/>
    <cellStyle name="Обычный 5 17 5 4 2" xfId="40184"/>
    <cellStyle name="Обычный 5 17 5 4 2 2" xfId="40185"/>
    <cellStyle name="Обычный 5 17 5 4 2 2 2" xfId="40186"/>
    <cellStyle name="Обычный 5 17 5 4 2 3" xfId="40187"/>
    <cellStyle name="Обычный 5 17 5 4 3" xfId="40188"/>
    <cellStyle name="Обычный 5 17 5 4 3 2" xfId="40189"/>
    <cellStyle name="Обычный 5 17 5 4 4" xfId="40190"/>
    <cellStyle name="Обычный 5 17 5 5" xfId="40191"/>
    <cellStyle name="Обычный 5 17 5 5 2" xfId="40192"/>
    <cellStyle name="Обычный 5 17 5 5 2 2" xfId="40193"/>
    <cellStyle name="Обычный 5 17 5 5 3" xfId="40194"/>
    <cellStyle name="Обычный 5 17 5 6" xfId="40195"/>
    <cellStyle name="Обычный 5 17 5 6 2" xfId="40196"/>
    <cellStyle name="Обычный 5 17 5 7" xfId="40197"/>
    <cellStyle name="Обычный 5 17 5 7 2" xfId="40198"/>
    <cellStyle name="Обычный 5 17 5 8" xfId="40199"/>
    <cellStyle name="Обычный 5 17 6" xfId="40200"/>
    <cellStyle name="Обычный 5 17 6 2" xfId="40201"/>
    <cellStyle name="Обычный 5 17 6 2 2" xfId="40202"/>
    <cellStyle name="Обычный 5 17 6 2 2 2" xfId="40203"/>
    <cellStyle name="Обычный 5 17 6 2 2 2 2" xfId="40204"/>
    <cellStyle name="Обычный 5 17 6 2 2 3" xfId="40205"/>
    <cellStyle name="Обычный 5 17 6 2 3" xfId="40206"/>
    <cellStyle name="Обычный 5 17 6 2 3 2" xfId="40207"/>
    <cellStyle name="Обычный 5 17 6 2 4" xfId="40208"/>
    <cellStyle name="Обычный 5 17 6 3" xfId="40209"/>
    <cellStyle name="Обычный 5 17 6 3 2" xfId="40210"/>
    <cellStyle name="Обычный 5 17 6 3 2 2" xfId="40211"/>
    <cellStyle name="Обычный 5 17 6 3 2 2 2" xfId="40212"/>
    <cellStyle name="Обычный 5 17 6 3 2 3" xfId="40213"/>
    <cellStyle name="Обычный 5 17 6 3 3" xfId="40214"/>
    <cellStyle name="Обычный 5 17 6 3 3 2" xfId="40215"/>
    <cellStyle name="Обычный 5 17 6 3 4" xfId="40216"/>
    <cellStyle name="Обычный 5 17 6 4" xfId="40217"/>
    <cellStyle name="Обычный 5 17 6 4 2" xfId="40218"/>
    <cellStyle name="Обычный 5 17 6 4 2 2" xfId="40219"/>
    <cellStyle name="Обычный 5 17 6 4 2 2 2" xfId="40220"/>
    <cellStyle name="Обычный 5 17 6 4 2 3" xfId="40221"/>
    <cellStyle name="Обычный 5 17 6 4 3" xfId="40222"/>
    <cellStyle name="Обычный 5 17 6 4 3 2" xfId="40223"/>
    <cellStyle name="Обычный 5 17 6 4 4" xfId="40224"/>
    <cellStyle name="Обычный 5 17 6 5" xfId="40225"/>
    <cellStyle name="Обычный 5 17 6 5 2" xfId="40226"/>
    <cellStyle name="Обычный 5 17 6 5 2 2" xfId="40227"/>
    <cellStyle name="Обычный 5 17 6 5 3" xfId="40228"/>
    <cellStyle name="Обычный 5 17 6 6" xfId="40229"/>
    <cellStyle name="Обычный 5 17 6 6 2" xfId="40230"/>
    <cellStyle name="Обычный 5 17 6 7" xfId="40231"/>
    <cellStyle name="Обычный 5 17 6 7 2" xfId="40232"/>
    <cellStyle name="Обычный 5 17 6 8" xfId="40233"/>
    <cellStyle name="Обычный 5 17 7" xfId="40234"/>
    <cellStyle name="Обычный 5 17 7 2" xfId="40235"/>
    <cellStyle name="Обычный 5 17 7 2 2" xfId="40236"/>
    <cellStyle name="Обычный 5 17 7 2 2 2" xfId="40237"/>
    <cellStyle name="Обычный 5 17 7 2 2 2 2" xfId="40238"/>
    <cellStyle name="Обычный 5 17 7 2 2 3" xfId="40239"/>
    <cellStyle name="Обычный 5 17 7 2 3" xfId="40240"/>
    <cellStyle name="Обычный 5 17 7 2 3 2" xfId="40241"/>
    <cellStyle name="Обычный 5 17 7 2 4" xfId="40242"/>
    <cellStyle name="Обычный 5 17 7 3" xfId="40243"/>
    <cellStyle name="Обычный 5 17 7 3 2" xfId="40244"/>
    <cellStyle name="Обычный 5 17 7 3 2 2" xfId="40245"/>
    <cellStyle name="Обычный 5 17 7 3 2 2 2" xfId="40246"/>
    <cellStyle name="Обычный 5 17 7 3 2 3" xfId="40247"/>
    <cellStyle name="Обычный 5 17 7 3 3" xfId="40248"/>
    <cellStyle name="Обычный 5 17 7 3 3 2" xfId="40249"/>
    <cellStyle name="Обычный 5 17 7 3 4" xfId="40250"/>
    <cellStyle name="Обычный 5 17 7 4" xfId="40251"/>
    <cellStyle name="Обычный 5 17 7 4 2" xfId="40252"/>
    <cellStyle name="Обычный 5 17 7 4 2 2" xfId="40253"/>
    <cellStyle name="Обычный 5 17 7 4 2 2 2" xfId="40254"/>
    <cellStyle name="Обычный 5 17 7 4 2 3" xfId="40255"/>
    <cellStyle name="Обычный 5 17 7 4 3" xfId="40256"/>
    <cellStyle name="Обычный 5 17 7 4 3 2" xfId="40257"/>
    <cellStyle name="Обычный 5 17 7 4 4" xfId="40258"/>
    <cellStyle name="Обычный 5 17 7 5" xfId="40259"/>
    <cellStyle name="Обычный 5 17 7 5 2" xfId="40260"/>
    <cellStyle name="Обычный 5 17 7 5 2 2" xfId="40261"/>
    <cellStyle name="Обычный 5 17 7 5 3" xfId="40262"/>
    <cellStyle name="Обычный 5 17 7 6" xfId="40263"/>
    <cellStyle name="Обычный 5 17 7 6 2" xfId="40264"/>
    <cellStyle name="Обычный 5 17 7 7" xfId="40265"/>
    <cellStyle name="Обычный 5 17 7 7 2" xfId="40266"/>
    <cellStyle name="Обычный 5 17 7 8" xfId="40267"/>
    <cellStyle name="Обычный 5 17 8" xfId="40268"/>
    <cellStyle name="Обычный 5 17 8 2" xfId="40269"/>
    <cellStyle name="Обычный 5 17 8 2 2" xfId="40270"/>
    <cellStyle name="Обычный 5 17 8 2 2 2" xfId="40271"/>
    <cellStyle name="Обычный 5 17 8 2 2 2 2" xfId="40272"/>
    <cellStyle name="Обычный 5 17 8 2 2 3" xfId="40273"/>
    <cellStyle name="Обычный 5 17 8 2 3" xfId="40274"/>
    <cellStyle name="Обычный 5 17 8 2 3 2" xfId="40275"/>
    <cellStyle name="Обычный 5 17 8 2 4" xfId="40276"/>
    <cellStyle name="Обычный 5 17 8 3" xfId="40277"/>
    <cellStyle name="Обычный 5 17 8 3 2" xfId="40278"/>
    <cellStyle name="Обычный 5 17 8 3 2 2" xfId="40279"/>
    <cellStyle name="Обычный 5 17 8 3 2 2 2" xfId="40280"/>
    <cellStyle name="Обычный 5 17 8 3 2 3" xfId="40281"/>
    <cellStyle name="Обычный 5 17 8 3 3" xfId="40282"/>
    <cellStyle name="Обычный 5 17 8 3 3 2" xfId="40283"/>
    <cellStyle name="Обычный 5 17 8 3 4" xfId="40284"/>
    <cellStyle name="Обычный 5 17 8 4" xfId="40285"/>
    <cellStyle name="Обычный 5 17 8 4 2" xfId="40286"/>
    <cellStyle name="Обычный 5 17 8 4 2 2" xfId="40287"/>
    <cellStyle name="Обычный 5 17 8 4 2 2 2" xfId="40288"/>
    <cellStyle name="Обычный 5 17 8 4 2 3" xfId="40289"/>
    <cellStyle name="Обычный 5 17 8 4 3" xfId="40290"/>
    <cellStyle name="Обычный 5 17 8 4 3 2" xfId="40291"/>
    <cellStyle name="Обычный 5 17 8 4 4" xfId="40292"/>
    <cellStyle name="Обычный 5 17 8 5" xfId="40293"/>
    <cellStyle name="Обычный 5 17 8 5 2" xfId="40294"/>
    <cellStyle name="Обычный 5 17 8 5 2 2" xfId="40295"/>
    <cellStyle name="Обычный 5 17 8 5 3" xfId="40296"/>
    <cellStyle name="Обычный 5 17 8 6" xfId="40297"/>
    <cellStyle name="Обычный 5 17 8 6 2" xfId="40298"/>
    <cellStyle name="Обычный 5 17 8 7" xfId="40299"/>
    <cellStyle name="Обычный 5 17 8 7 2" xfId="40300"/>
    <cellStyle name="Обычный 5 17 8 8" xfId="40301"/>
    <cellStyle name="Обычный 5 17 9" xfId="40302"/>
    <cellStyle name="Обычный 5 17 9 2" xfId="40303"/>
    <cellStyle name="Обычный 5 17 9 2 2" xfId="40304"/>
    <cellStyle name="Обычный 5 17 9 2 2 2" xfId="40305"/>
    <cellStyle name="Обычный 5 17 9 2 2 2 2" xfId="40306"/>
    <cellStyle name="Обычный 5 17 9 2 2 3" xfId="40307"/>
    <cellStyle name="Обычный 5 17 9 2 3" xfId="40308"/>
    <cellStyle name="Обычный 5 17 9 2 3 2" xfId="40309"/>
    <cellStyle name="Обычный 5 17 9 2 4" xfId="40310"/>
    <cellStyle name="Обычный 5 17 9 3" xfId="40311"/>
    <cellStyle name="Обычный 5 17 9 3 2" xfId="40312"/>
    <cellStyle name="Обычный 5 17 9 3 2 2" xfId="40313"/>
    <cellStyle name="Обычный 5 17 9 3 2 2 2" xfId="40314"/>
    <cellStyle name="Обычный 5 17 9 3 2 3" xfId="40315"/>
    <cellStyle name="Обычный 5 17 9 3 3" xfId="40316"/>
    <cellStyle name="Обычный 5 17 9 3 3 2" xfId="40317"/>
    <cellStyle name="Обычный 5 17 9 3 4" xfId="40318"/>
    <cellStyle name="Обычный 5 17 9 4" xfId="40319"/>
    <cellStyle name="Обычный 5 17 9 4 2" xfId="40320"/>
    <cellStyle name="Обычный 5 17 9 4 2 2" xfId="40321"/>
    <cellStyle name="Обычный 5 17 9 4 2 2 2" xfId="40322"/>
    <cellStyle name="Обычный 5 17 9 4 2 3" xfId="40323"/>
    <cellStyle name="Обычный 5 17 9 4 3" xfId="40324"/>
    <cellStyle name="Обычный 5 17 9 4 3 2" xfId="40325"/>
    <cellStyle name="Обычный 5 17 9 4 4" xfId="40326"/>
    <cellStyle name="Обычный 5 17 9 5" xfId="40327"/>
    <cellStyle name="Обычный 5 17 9 5 2" xfId="40328"/>
    <cellStyle name="Обычный 5 17 9 5 2 2" xfId="40329"/>
    <cellStyle name="Обычный 5 17 9 5 3" xfId="40330"/>
    <cellStyle name="Обычный 5 17 9 6" xfId="40331"/>
    <cellStyle name="Обычный 5 17 9 6 2" xfId="40332"/>
    <cellStyle name="Обычный 5 17 9 7" xfId="40333"/>
    <cellStyle name="Обычный 5 17 9 7 2" xfId="40334"/>
    <cellStyle name="Обычный 5 17 9 8" xfId="40335"/>
    <cellStyle name="Обычный 5 18" xfId="40336"/>
    <cellStyle name="Обычный 5 18 10" xfId="40337"/>
    <cellStyle name="Обычный 5 18 10 2" xfId="40338"/>
    <cellStyle name="Обычный 5 18 10 2 2" xfId="40339"/>
    <cellStyle name="Обычный 5 18 10 2 2 2" xfId="40340"/>
    <cellStyle name="Обычный 5 18 10 2 2 2 2" xfId="40341"/>
    <cellStyle name="Обычный 5 18 10 2 2 3" xfId="40342"/>
    <cellStyle name="Обычный 5 18 10 2 3" xfId="40343"/>
    <cellStyle name="Обычный 5 18 10 2 3 2" xfId="40344"/>
    <cellStyle name="Обычный 5 18 10 2 4" xfId="40345"/>
    <cellStyle name="Обычный 5 18 10 3" xfId="40346"/>
    <cellStyle name="Обычный 5 18 10 3 2" xfId="40347"/>
    <cellStyle name="Обычный 5 18 10 3 2 2" xfId="40348"/>
    <cellStyle name="Обычный 5 18 10 3 2 2 2" xfId="40349"/>
    <cellStyle name="Обычный 5 18 10 3 2 3" xfId="40350"/>
    <cellStyle name="Обычный 5 18 10 3 3" xfId="40351"/>
    <cellStyle name="Обычный 5 18 10 3 3 2" xfId="40352"/>
    <cellStyle name="Обычный 5 18 10 3 4" xfId="40353"/>
    <cellStyle name="Обычный 5 18 10 4" xfId="40354"/>
    <cellStyle name="Обычный 5 18 10 4 2" xfId="40355"/>
    <cellStyle name="Обычный 5 18 10 4 2 2" xfId="40356"/>
    <cellStyle name="Обычный 5 18 10 4 2 2 2" xfId="40357"/>
    <cellStyle name="Обычный 5 18 10 4 2 3" xfId="40358"/>
    <cellStyle name="Обычный 5 18 10 4 3" xfId="40359"/>
    <cellStyle name="Обычный 5 18 10 4 3 2" xfId="40360"/>
    <cellStyle name="Обычный 5 18 10 4 4" xfId="40361"/>
    <cellStyle name="Обычный 5 18 10 5" xfId="40362"/>
    <cellStyle name="Обычный 5 18 10 5 2" xfId="40363"/>
    <cellStyle name="Обычный 5 18 10 5 2 2" xfId="40364"/>
    <cellStyle name="Обычный 5 18 10 5 3" xfId="40365"/>
    <cellStyle name="Обычный 5 18 10 6" xfId="40366"/>
    <cellStyle name="Обычный 5 18 10 6 2" xfId="40367"/>
    <cellStyle name="Обычный 5 18 10 7" xfId="40368"/>
    <cellStyle name="Обычный 5 18 10 7 2" xfId="40369"/>
    <cellStyle name="Обычный 5 18 10 8" xfId="40370"/>
    <cellStyle name="Обычный 5 18 11" xfId="40371"/>
    <cellStyle name="Обычный 5 18 11 2" xfId="40372"/>
    <cellStyle name="Обычный 5 18 11 2 2" xfId="40373"/>
    <cellStyle name="Обычный 5 18 11 2 2 2" xfId="40374"/>
    <cellStyle name="Обычный 5 18 11 2 2 2 2" xfId="40375"/>
    <cellStyle name="Обычный 5 18 11 2 2 3" xfId="40376"/>
    <cellStyle name="Обычный 5 18 11 2 3" xfId="40377"/>
    <cellStyle name="Обычный 5 18 11 2 3 2" xfId="40378"/>
    <cellStyle name="Обычный 5 18 11 2 4" xfId="40379"/>
    <cellStyle name="Обычный 5 18 11 3" xfId="40380"/>
    <cellStyle name="Обычный 5 18 11 3 2" xfId="40381"/>
    <cellStyle name="Обычный 5 18 11 3 2 2" xfId="40382"/>
    <cellStyle name="Обычный 5 18 11 3 2 2 2" xfId="40383"/>
    <cellStyle name="Обычный 5 18 11 3 2 3" xfId="40384"/>
    <cellStyle name="Обычный 5 18 11 3 3" xfId="40385"/>
    <cellStyle name="Обычный 5 18 11 3 3 2" xfId="40386"/>
    <cellStyle name="Обычный 5 18 11 3 4" xfId="40387"/>
    <cellStyle name="Обычный 5 18 11 4" xfId="40388"/>
    <cellStyle name="Обычный 5 18 11 4 2" xfId="40389"/>
    <cellStyle name="Обычный 5 18 11 4 2 2" xfId="40390"/>
    <cellStyle name="Обычный 5 18 11 4 2 2 2" xfId="40391"/>
    <cellStyle name="Обычный 5 18 11 4 2 3" xfId="40392"/>
    <cellStyle name="Обычный 5 18 11 4 3" xfId="40393"/>
    <cellStyle name="Обычный 5 18 11 4 3 2" xfId="40394"/>
    <cellStyle name="Обычный 5 18 11 4 4" xfId="40395"/>
    <cellStyle name="Обычный 5 18 11 5" xfId="40396"/>
    <cellStyle name="Обычный 5 18 11 5 2" xfId="40397"/>
    <cellStyle name="Обычный 5 18 11 5 2 2" xfId="40398"/>
    <cellStyle name="Обычный 5 18 11 5 3" xfId="40399"/>
    <cellStyle name="Обычный 5 18 11 6" xfId="40400"/>
    <cellStyle name="Обычный 5 18 11 6 2" xfId="40401"/>
    <cellStyle name="Обычный 5 18 11 7" xfId="40402"/>
    <cellStyle name="Обычный 5 18 11 7 2" xfId="40403"/>
    <cellStyle name="Обычный 5 18 11 8" xfId="40404"/>
    <cellStyle name="Обычный 5 18 12" xfId="40405"/>
    <cellStyle name="Обычный 5 18 12 2" xfId="40406"/>
    <cellStyle name="Обычный 5 18 12 2 2" xfId="40407"/>
    <cellStyle name="Обычный 5 18 12 2 2 2" xfId="40408"/>
    <cellStyle name="Обычный 5 18 12 2 2 2 2" xfId="40409"/>
    <cellStyle name="Обычный 5 18 12 2 2 3" xfId="40410"/>
    <cellStyle name="Обычный 5 18 12 2 3" xfId="40411"/>
    <cellStyle name="Обычный 5 18 12 2 3 2" xfId="40412"/>
    <cellStyle name="Обычный 5 18 12 2 4" xfId="40413"/>
    <cellStyle name="Обычный 5 18 12 3" xfId="40414"/>
    <cellStyle name="Обычный 5 18 12 3 2" xfId="40415"/>
    <cellStyle name="Обычный 5 18 12 3 2 2" xfId="40416"/>
    <cellStyle name="Обычный 5 18 12 3 2 2 2" xfId="40417"/>
    <cellStyle name="Обычный 5 18 12 3 2 3" xfId="40418"/>
    <cellStyle name="Обычный 5 18 12 3 3" xfId="40419"/>
    <cellStyle name="Обычный 5 18 12 3 3 2" xfId="40420"/>
    <cellStyle name="Обычный 5 18 12 3 4" xfId="40421"/>
    <cellStyle name="Обычный 5 18 12 4" xfId="40422"/>
    <cellStyle name="Обычный 5 18 12 4 2" xfId="40423"/>
    <cellStyle name="Обычный 5 18 12 4 2 2" xfId="40424"/>
    <cellStyle name="Обычный 5 18 12 4 2 2 2" xfId="40425"/>
    <cellStyle name="Обычный 5 18 12 4 2 3" xfId="40426"/>
    <cellStyle name="Обычный 5 18 12 4 3" xfId="40427"/>
    <cellStyle name="Обычный 5 18 12 4 3 2" xfId="40428"/>
    <cellStyle name="Обычный 5 18 12 4 4" xfId="40429"/>
    <cellStyle name="Обычный 5 18 12 5" xfId="40430"/>
    <cellStyle name="Обычный 5 18 12 5 2" xfId="40431"/>
    <cellStyle name="Обычный 5 18 12 5 2 2" xfId="40432"/>
    <cellStyle name="Обычный 5 18 12 5 3" xfId="40433"/>
    <cellStyle name="Обычный 5 18 12 6" xfId="40434"/>
    <cellStyle name="Обычный 5 18 12 6 2" xfId="40435"/>
    <cellStyle name="Обычный 5 18 12 7" xfId="40436"/>
    <cellStyle name="Обычный 5 18 12 7 2" xfId="40437"/>
    <cellStyle name="Обычный 5 18 12 8" xfId="40438"/>
    <cellStyle name="Обычный 5 18 13" xfId="40439"/>
    <cellStyle name="Обычный 5 18 13 2" xfId="40440"/>
    <cellStyle name="Обычный 5 18 13 2 2" xfId="40441"/>
    <cellStyle name="Обычный 5 18 13 2 2 2" xfId="40442"/>
    <cellStyle name="Обычный 5 18 13 2 2 2 2" xfId="40443"/>
    <cellStyle name="Обычный 5 18 13 2 2 3" xfId="40444"/>
    <cellStyle name="Обычный 5 18 13 2 3" xfId="40445"/>
    <cellStyle name="Обычный 5 18 13 2 3 2" xfId="40446"/>
    <cellStyle name="Обычный 5 18 13 2 4" xfId="40447"/>
    <cellStyle name="Обычный 5 18 13 3" xfId="40448"/>
    <cellStyle name="Обычный 5 18 13 3 2" xfId="40449"/>
    <cellStyle name="Обычный 5 18 13 3 2 2" xfId="40450"/>
    <cellStyle name="Обычный 5 18 13 3 2 2 2" xfId="40451"/>
    <cellStyle name="Обычный 5 18 13 3 2 3" xfId="40452"/>
    <cellStyle name="Обычный 5 18 13 3 3" xfId="40453"/>
    <cellStyle name="Обычный 5 18 13 3 3 2" xfId="40454"/>
    <cellStyle name="Обычный 5 18 13 3 4" xfId="40455"/>
    <cellStyle name="Обычный 5 18 13 4" xfId="40456"/>
    <cellStyle name="Обычный 5 18 13 4 2" xfId="40457"/>
    <cellStyle name="Обычный 5 18 13 4 2 2" xfId="40458"/>
    <cellStyle name="Обычный 5 18 13 4 2 2 2" xfId="40459"/>
    <cellStyle name="Обычный 5 18 13 4 2 3" xfId="40460"/>
    <cellStyle name="Обычный 5 18 13 4 3" xfId="40461"/>
    <cellStyle name="Обычный 5 18 13 4 3 2" xfId="40462"/>
    <cellStyle name="Обычный 5 18 13 4 4" xfId="40463"/>
    <cellStyle name="Обычный 5 18 13 5" xfId="40464"/>
    <cellStyle name="Обычный 5 18 13 5 2" xfId="40465"/>
    <cellStyle name="Обычный 5 18 13 5 2 2" xfId="40466"/>
    <cellStyle name="Обычный 5 18 13 5 3" xfId="40467"/>
    <cellStyle name="Обычный 5 18 13 6" xfId="40468"/>
    <cellStyle name="Обычный 5 18 13 6 2" xfId="40469"/>
    <cellStyle name="Обычный 5 18 13 7" xfId="40470"/>
    <cellStyle name="Обычный 5 18 13 7 2" xfId="40471"/>
    <cellStyle name="Обычный 5 18 13 8" xfId="40472"/>
    <cellStyle name="Обычный 5 18 14" xfId="40473"/>
    <cellStyle name="Обычный 5 18 14 2" xfId="40474"/>
    <cellStyle name="Обычный 5 18 14 2 2" xfId="40475"/>
    <cellStyle name="Обычный 5 18 14 2 2 2" xfId="40476"/>
    <cellStyle name="Обычный 5 18 14 2 2 2 2" xfId="40477"/>
    <cellStyle name="Обычный 5 18 14 2 2 3" xfId="40478"/>
    <cellStyle name="Обычный 5 18 14 2 3" xfId="40479"/>
    <cellStyle name="Обычный 5 18 14 2 3 2" xfId="40480"/>
    <cellStyle name="Обычный 5 18 14 2 4" xfId="40481"/>
    <cellStyle name="Обычный 5 18 14 3" xfId="40482"/>
    <cellStyle name="Обычный 5 18 14 3 2" xfId="40483"/>
    <cellStyle name="Обычный 5 18 14 3 2 2" xfId="40484"/>
    <cellStyle name="Обычный 5 18 14 3 2 2 2" xfId="40485"/>
    <cellStyle name="Обычный 5 18 14 3 2 3" xfId="40486"/>
    <cellStyle name="Обычный 5 18 14 3 3" xfId="40487"/>
    <cellStyle name="Обычный 5 18 14 3 3 2" xfId="40488"/>
    <cellStyle name="Обычный 5 18 14 3 4" xfId="40489"/>
    <cellStyle name="Обычный 5 18 14 4" xfId="40490"/>
    <cellStyle name="Обычный 5 18 14 4 2" xfId="40491"/>
    <cellStyle name="Обычный 5 18 14 4 2 2" xfId="40492"/>
    <cellStyle name="Обычный 5 18 14 4 2 2 2" xfId="40493"/>
    <cellStyle name="Обычный 5 18 14 4 2 3" xfId="40494"/>
    <cellStyle name="Обычный 5 18 14 4 3" xfId="40495"/>
    <cellStyle name="Обычный 5 18 14 4 3 2" xfId="40496"/>
    <cellStyle name="Обычный 5 18 14 4 4" xfId="40497"/>
    <cellStyle name="Обычный 5 18 14 5" xfId="40498"/>
    <cellStyle name="Обычный 5 18 14 5 2" xfId="40499"/>
    <cellStyle name="Обычный 5 18 14 5 2 2" xfId="40500"/>
    <cellStyle name="Обычный 5 18 14 5 3" xfId="40501"/>
    <cellStyle name="Обычный 5 18 14 6" xfId="40502"/>
    <cellStyle name="Обычный 5 18 14 6 2" xfId="40503"/>
    <cellStyle name="Обычный 5 18 14 7" xfId="40504"/>
    <cellStyle name="Обычный 5 18 14 7 2" xfId="40505"/>
    <cellStyle name="Обычный 5 18 14 8" xfId="40506"/>
    <cellStyle name="Обычный 5 18 15" xfId="40507"/>
    <cellStyle name="Обычный 5 18 15 2" xfId="40508"/>
    <cellStyle name="Обычный 5 18 15 2 2" xfId="40509"/>
    <cellStyle name="Обычный 5 18 15 2 2 2" xfId="40510"/>
    <cellStyle name="Обычный 5 18 15 2 2 2 2" xfId="40511"/>
    <cellStyle name="Обычный 5 18 15 2 2 3" xfId="40512"/>
    <cellStyle name="Обычный 5 18 15 2 3" xfId="40513"/>
    <cellStyle name="Обычный 5 18 15 2 3 2" xfId="40514"/>
    <cellStyle name="Обычный 5 18 15 2 4" xfId="40515"/>
    <cellStyle name="Обычный 5 18 15 3" xfId="40516"/>
    <cellStyle name="Обычный 5 18 15 3 2" xfId="40517"/>
    <cellStyle name="Обычный 5 18 15 3 2 2" xfId="40518"/>
    <cellStyle name="Обычный 5 18 15 3 2 2 2" xfId="40519"/>
    <cellStyle name="Обычный 5 18 15 3 2 3" xfId="40520"/>
    <cellStyle name="Обычный 5 18 15 3 3" xfId="40521"/>
    <cellStyle name="Обычный 5 18 15 3 3 2" xfId="40522"/>
    <cellStyle name="Обычный 5 18 15 3 4" xfId="40523"/>
    <cellStyle name="Обычный 5 18 15 4" xfId="40524"/>
    <cellStyle name="Обычный 5 18 15 4 2" xfId="40525"/>
    <cellStyle name="Обычный 5 18 15 4 2 2" xfId="40526"/>
    <cellStyle name="Обычный 5 18 15 4 2 2 2" xfId="40527"/>
    <cellStyle name="Обычный 5 18 15 4 2 3" xfId="40528"/>
    <cellStyle name="Обычный 5 18 15 4 3" xfId="40529"/>
    <cellStyle name="Обычный 5 18 15 4 3 2" xfId="40530"/>
    <cellStyle name="Обычный 5 18 15 4 4" xfId="40531"/>
    <cellStyle name="Обычный 5 18 15 5" xfId="40532"/>
    <cellStyle name="Обычный 5 18 15 5 2" xfId="40533"/>
    <cellStyle name="Обычный 5 18 15 5 2 2" xfId="40534"/>
    <cellStyle name="Обычный 5 18 15 5 3" xfId="40535"/>
    <cellStyle name="Обычный 5 18 15 6" xfId="40536"/>
    <cellStyle name="Обычный 5 18 15 6 2" xfId="40537"/>
    <cellStyle name="Обычный 5 18 15 7" xfId="40538"/>
    <cellStyle name="Обычный 5 18 15 7 2" xfId="40539"/>
    <cellStyle name="Обычный 5 18 15 8" xfId="40540"/>
    <cellStyle name="Обычный 5 18 16" xfId="40541"/>
    <cellStyle name="Обычный 5 18 16 2" xfId="40542"/>
    <cellStyle name="Обычный 5 18 16 2 2" xfId="40543"/>
    <cellStyle name="Обычный 5 18 16 2 2 2" xfId="40544"/>
    <cellStyle name="Обычный 5 18 16 2 2 2 2" xfId="40545"/>
    <cellStyle name="Обычный 5 18 16 2 2 3" xfId="40546"/>
    <cellStyle name="Обычный 5 18 16 2 3" xfId="40547"/>
    <cellStyle name="Обычный 5 18 16 2 3 2" xfId="40548"/>
    <cellStyle name="Обычный 5 18 16 2 4" xfId="40549"/>
    <cellStyle name="Обычный 5 18 16 3" xfId="40550"/>
    <cellStyle name="Обычный 5 18 16 3 2" xfId="40551"/>
    <cellStyle name="Обычный 5 18 16 3 2 2" xfId="40552"/>
    <cellStyle name="Обычный 5 18 16 3 2 2 2" xfId="40553"/>
    <cellStyle name="Обычный 5 18 16 3 2 3" xfId="40554"/>
    <cellStyle name="Обычный 5 18 16 3 3" xfId="40555"/>
    <cellStyle name="Обычный 5 18 16 3 3 2" xfId="40556"/>
    <cellStyle name="Обычный 5 18 16 3 4" xfId="40557"/>
    <cellStyle name="Обычный 5 18 16 4" xfId="40558"/>
    <cellStyle name="Обычный 5 18 16 4 2" xfId="40559"/>
    <cellStyle name="Обычный 5 18 16 4 2 2" xfId="40560"/>
    <cellStyle name="Обычный 5 18 16 4 2 2 2" xfId="40561"/>
    <cellStyle name="Обычный 5 18 16 4 2 3" xfId="40562"/>
    <cellStyle name="Обычный 5 18 16 4 3" xfId="40563"/>
    <cellStyle name="Обычный 5 18 16 4 3 2" xfId="40564"/>
    <cellStyle name="Обычный 5 18 16 4 4" xfId="40565"/>
    <cellStyle name="Обычный 5 18 16 5" xfId="40566"/>
    <cellStyle name="Обычный 5 18 16 5 2" xfId="40567"/>
    <cellStyle name="Обычный 5 18 16 5 2 2" xfId="40568"/>
    <cellStyle name="Обычный 5 18 16 5 3" xfId="40569"/>
    <cellStyle name="Обычный 5 18 16 6" xfId="40570"/>
    <cellStyle name="Обычный 5 18 16 6 2" xfId="40571"/>
    <cellStyle name="Обычный 5 18 16 7" xfId="40572"/>
    <cellStyle name="Обычный 5 18 16 7 2" xfId="40573"/>
    <cellStyle name="Обычный 5 18 16 8" xfId="40574"/>
    <cellStyle name="Обычный 5 18 17" xfId="40575"/>
    <cellStyle name="Обычный 5 18 17 2" xfId="40576"/>
    <cellStyle name="Обычный 5 18 17 2 2" xfId="40577"/>
    <cellStyle name="Обычный 5 18 17 2 2 2" xfId="40578"/>
    <cellStyle name="Обычный 5 18 17 2 2 2 2" xfId="40579"/>
    <cellStyle name="Обычный 5 18 17 2 2 3" xfId="40580"/>
    <cellStyle name="Обычный 5 18 17 2 3" xfId="40581"/>
    <cellStyle name="Обычный 5 18 17 2 3 2" xfId="40582"/>
    <cellStyle name="Обычный 5 18 17 2 4" xfId="40583"/>
    <cellStyle name="Обычный 5 18 17 3" xfId="40584"/>
    <cellStyle name="Обычный 5 18 17 3 2" xfId="40585"/>
    <cellStyle name="Обычный 5 18 17 3 2 2" xfId="40586"/>
    <cellStyle name="Обычный 5 18 17 3 2 2 2" xfId="40587"/>
    <cellStyle name="Обычный 5 18 17 3 2 3" xfId="40588"/>
    <cellStyle name="Обычный 5 18 17 3 3" xfId="40589"/>
    <cellStyle name="Обычный 5 18 17 3 3 2" xfId="40590"/>
    <cellStyle name="Обычный 5 18 17 3 4" xfId="40591"/>
    <cellStyle name="Обычный 5 18 17 4" xfId="40592"/>
    <cellStyle name="Обычный 5 18 17 4 2" xfId="40593"/>
    <cellStyle name="Обычный 5 18 17 4 2 2" xfId="40594"/>
    <cellStyle name="Обычный 5 18 17 4 2 2 2" xfId="40595"/>
    <cellStyle name="Обычный 5 18 17 4 2 3" xfId="40596"/>
    <cellStyle name="Обычный 5 18 17 4 3" xfId="40597"/>
    <cellStyle name="Обычный 5 18 17 4 3 2" xfId="40598"/>
    <cellStyle name="Обычный 5 18 17 4 4" xfId="40599"/>
    <cellStyle name="Обычный 5 18 17 5" xfId="40600"/>
    <cellStyle name="Обычный 5 18 17 5 2" xfId="40601"/>
    <cellStyle name="Обычный 5 18 17 5 2 2" xfId="40602"/>
    <cellStyle name="Обычный 5 18 17 5 3" xfId="40603"/>
    <cellStyle name="Обычный 5 18 17 6" xfId="40604"/>
    <cellStyle name="Обычный 5 18 17 6 2" xfId="40605"/>
    <cellStyle name="Обычный 5 18 17 7" xfId="40606"/>
    <cellStyle name="Обычный 5 18 17 7 2" xfId="40607"/>
    <cellStyle name="Обычный 5 18 17 8" xfId="40608"/>
    <cellStyle name="Обычный 5 18 18" xfId="40609"/>
    <cellStyle name="Обычный 5 18 18 2" xfId="40610"/>
    <cellStyle name="Обычный 5 18 18 2 2" xfId="40611"/>
    <cellStyle name="Обычный 5 18 18 2 2 2" xfId="40612"/>
    <cellStyle name="Обычный 5 18 18 2 2 2 2" xfId="40613"/>
    <cellStyle name="Обычный 5 18 18 2 2 3" xfId="40614"/>
    <cellStyle name="Обычный 5 18 18 2 3" xfId="40615"/>
    <cellStyle name="Обычный 5 18 18 2 3 2" xfId="40616"/>
    <cellStyle name="Обычный 5 18 18 2 4" xfId="40617"/>
    <cellStyle name="Обычный 5 18 18 3" xfId="40618"/>
    <cellStyle name="Обычный 5 18 18 3 2" xfId="40619"/>
    <cellStyle name="Обычный 5 18 18 3 2 2" xfId="40620"/>
    <cellStyle name="Обычный 5 18 18 3 2 2 2" xfId="40621"/>
    <cellStyle name="Обычный 5 18 18 3 2 3" xfId="40622"/>
    <cellStyle name="Обычный 5 18 18 3 3" xfId="40623"/>
    <cellStyle name="Обычный 5 18 18 3 3 2" xfId="40624"/>
    <cellStyle name="Обычный 5 18 18 3 4" xfId="40625"/>
    <cellStyle name="Обычный 5 18 18 4" xfId="40626"/>
    <cellStyle name="Обычный 5 18 18 4 2" xfId="40627"/>
    <cellStyle name="Обычный 5 18 18 4 2 2" xfId="40628"/>
    <cellStyle name="Обычный 5 18 18 4 2 2 2" xfId="40629"/>
    <cellStyle name="Обычный 5 18 18 4 2 3" xfId="40630"/>
    <cellStyle name="Обычный 5 18 18 4 3" xfId="40631"/>
    <cellStyle name="Обычный 5 18 18 4 3 2" xfId="40632"/>
    <cellStyle name="Обычный 5 18 18 4 4" xfId="40633"/>
    <cellStyle name="Обычный 5 18 18 5" xfId="40634"/>
    <cellStyle name="Обычный 5 18 18 5 2" xfId="40635"/>
    <cellStyle name="Обычный 5 18 18 5 2 2" xfId="40636"/>
    <cellStyle name="Обычный 5 18 18 5 3" xfId="40637"/>
    <cellStyle name="Обычный 5 18 18 6" xfId="40638"/>
    <cellStyle name="Обычный 5 18 18 6 2" xfId="40639"/>
    <cellStyle name="Обычный 5 18 18 7" xfId="40640"/>
    <cellStyle name="Обычный 5 18 18 7 2" xfId="40641"/>
    <cellStyle name="Обычный 5 18 18 8" xfId="40642"/>
    <cellStyle name="Обычный 5 18 19" xfId="40643"/>
    <cellStyle name="Обычный 5 18 19 2" xfId="40644"/>
    <cellStyle name="Обычный 5 18 19 2 2" xfId="40645"/>
    <cellStyle name="Обычный 5 18 19 2 2 2" xfId="40646"/>
    <cellStyle name="Обычный 5 18 19 2 2 2 2" xfId="40647"/>
    <cellStyle name="Обычный 5 18 19 2 2 3" xfId="40648"/>
    <cellStyle name="Обычный 5 18 19 2 3" xfId="40649"/>
    <cellStyle name="Обычный 5 18 19 2 3 2" xfId="40650"/>
    <cellStyle name="Обычный 5 18 19 2 4" xfId="40651"/>
    <cellStyle name="Обычный 5 18 19 3" xfId="40652"/>
    <cellStyle name="Обычный 5 18 19 3 2" xfId="40653"/>
    <cellStyle name="Обычный 5 18 19 3 2 2" xfId="40654"/>
    <cellStyle name="Обычный 5 18 19 3 2 2 2" xfId="40655"/>
    <cellStyle name="Обычный 5 18 19 3 2 3" xfId="40656"/>
    <cellStyle name="Обычный 5 18 19 3 3" xfId="40657"/>
    <cellStyle name="Обычный 5 18 19 3 3 2" xfId="40658"/>
    <cellStyle name="Обычный 5 18 19 3 4" xfId="40659"/>
    <cellStyle name="Обычный 5 18 19 4" xfId="40660"/>
    <cellStyle name="Обычный 5 18 19 4 2" xfId="40661"/>
    <cellStyle name="Обычный 5 18 19 4 2 2" xfId="40662"/>
    <cellStyle name="Обычный 5 18 19 4 2 2 2" xfId="40663"/>
    <cellStyle name="Обычный 5 18 19 4 2 3" xfId="40664"/>
    <cellStyle name="Обычный 5 18 19 4 3" xfId="40665"/>
    <cellStyle name="Обычный 5 18 19 4 3 2" xfId="40666"/>
    <cellStyle name="Обычный 5 18 19 4 4" xfId="40667"/>
    <cellStyle name="Обычный 5 18 19 5" xfId="40668"/>
    <cellStyle name="Обычный 5 18 19 5 2" xfId="40669"/>
    <cellStyle name="Обычный 5 18 19 5 2 2" xfId="40670"/>
    <cellStyle name="Обычный 5 18 19 5 3" xfId="40671"/>
    <cellStyle name="Обычный 5 18 19 6" xfId="40672"/>
    <cellStyle name="Обычный 5 18 19 6 2" xfId="40673"/>
    <cellStyle name="Обычный 5 18 19 7" xfId="40674"/>
    <cellStyle name="Обычный 5 18 19 7 2" xfId="40675"/>
    <cellStyle name="Обычный 5 18 19 8" xfId="40676"/>
    <cellStyle name="Обычный 5 18 2" xfId="40677"/>
    <cellStyle name="Обычный 5 18 2 2" xfId="40678"/>
    <cellStyle name="Обычный 5 18 2 2 2" xfId="40679"/>
    <cellStyle name="Обычный 5 18 2 2 2 2" xfId="40680"/>
    <cellStyle name="Обычный 5 18 2 2 2 2 2" xfId="40681"/>
    <cellStyle name="Обычный 5 18 2 2 2 3" xfId="40682"/>
    <cellStyle name="Обычный 5 18 2 2 3" xfId="40683"/>
    <cellStyle name="Обычный 5 18 2 2 3 2" xfId="40684"/>
    <cellStyle name="Обычный 5 18 2 2 4" xfId="40685"/>
    <cellStyle name="Обычный 5 18 2 3" xfId="40686"/>
    <cellStyle name="Обычный 5 18 2 3 2" xfId="40687"/>
    <cellStyle name="Обычный 5 18 2 3 2 2" xfId="40688"/>
    <cellStyle name="Обычный 5 18 2 3 2 2 2" xfId="40689"/>
    <cellStyle name="Обычный 5 18 2 3 2 3" xfId="40690"/>
    <cellStyle name="Обычный 5 18 2 3 3" xfId="40691"/>
    <cellStyle name="Обычный 5 18 2 3 3 2" xfId="40692"/>
    <cellStyle name="Обычный 5 18 2 3 4" xfId="40693"/>
    <cellStyle name="Обычный 5 18 2 4" xfId="40694"/>
    <cellStyle name="Обычный 5 18 2 4 2" xfId="40695"/>
    <cellStyle name="Обычный 5 18 2 4 2 2" xfId="40696"/>
    <cellStyle name="Обычный 5 18 2 4 2 2 2" xfId="40697"/>
    <cellStyle name="Обычный 5 18 2 4 2 3" xfId="40698"/>
    <cellStyle name="Обычный 5 18 2 4 3" xfId="40699"/>
    <cellStyle name="Обычный 5 18 2 4 3 2" xfId="40700"/>
    <cellStyle name="Обычный 5 18 2 4 4" xfId="40701"/>
    <cellStyle name="Обычный 5 18 2 5" xfId="40702"/>
    <cellStyle name="Обычный 5 18 2 5 2" xfId="40703"/>
    <cellStyle name="Обычный 5 18 2 5 2 2" xfId="40704"/>
    <cellStyle name="Обычный 5 18 2 5 3" xfId="40705"/>
    <cellStyle name="Обычный 5 18 2 6" xfId="40706"/>
    <cellStyle name="Обычный 5 18 2 6 2" xfId="40707"/>
    <cellStyle name="Обычный 5 18 2 7" xfId="40708"/>
    <cellStyle name="Обычный 5 18 2 7 2" xfId="40709"/>
    <cellStyle name="Обычный 5 18 2 8" xfId="40710"/>
    <cellStyle name="Обычный 5 18 20" xfId="40711"/>
    <cellStyle name="Обычный 5 18 20 2" xfId="40712"/>
    <cellStyle name="Обычный 5 18 20 2 2" xfId="40713"/>
    <cellStyle name="Обычный 5 18 20 2 2 2" xfId="40714"/>
    <cellStyle name="Обычный 5 18 20 2 2 2 2" xfId="40715"/>
    <cellStyle name="Обычный 5 18 20 2 2 3" xfId="40716"/>
    <cellStyle name="Обычный 5 18 20 2 3" xfId="40717"/>
    <cellStyle name="Обычный 5 18 20 2 3 2" xfId="40718"/>
    <cellStyle name="Обычный 5 18 20 2 4" xfId="40719"/>
    <cellStyle name="Обычный 5 18 20 3" xfId="40720"/>
    <cellStyle name="Обычный 5 18 20 3 2" xfId="40721"/>
    <cellStyle name="Обычный 5 18 20 3 2 2" xfId="40722"/>
    <cellStyle name="Обычный 5 18 20 3 2 2 2" xfId="40723"/>
    <cellStyle name="Обычный 5 18 20 3 2 3" xfId="40724"/>
    <cellStyle name="Обычный 5 18 20 3 3" xfId="40725"/>
    <cellStyle name="Обычный 5 18 20 3 3 2" xfId="40726"/>
    <cellStyle name="Обычный 5 18 20 3 4" xfId="40727"/>
    <cellStyle name="Обычный 5 18 20 4" xfId="40728"/>
    <cellStyle name="Обычный 5 18 20 4 2" xfId="40729"/>
    <cellStyle name="Обычный 5 18 20 4 2 2" xfId="40730"/>
    <cellStyle name="Обычный 5 18 20 4 2 2 2" xfId="40731"/>
    <cellStyle name="Обычный 5 18 20 4 2 3" xfId="40732"/>
    <cellStyle name="Обычный 5 18 20 4 3" xfId="40733"/>
    <cellStyle name="Обычный 5 18 20 4 3 2" xfId="40734"/>
    <cellStyle name="Обычный 5 18 20 4 4" xfId="40735"/>
    <cellStyle name="Обычный 5 18 20 5" xfId="40736"/>
    <cellStyle name="Обычный 5 18 20 5 2" xfId="40737"/>
    <cellStyle name="Обычный 5 18 20 5 2 2" xfId="40738"/>
    <cellStyle name="Обычный 5 18 20 5 3" xfId="40739"/>
    <cellStyle name="Обычный 5 18 20 6" xfId="40740"/>
    <cellStyle name="Обычный 5 18 20 6 2" xfId="40741"/>
    <cellStyle name="Обычный 5 18 20 7" xfId="40742"/>
    <cellStyle name="Обычный 5 18 20 7 2" xfId="40743"/>
    <cellStyle name="Обычный 5 18 20 8" xfId="40744"/>
    <cellStyle name="Обычный 5 18 21" xfId="40745"/>
    <cellStyle name="Обычный 5 18 21 2" xfId="40746"/>
    <cellStyle name="Обычный 5 18 21 2 2" xfId="40747"/>
    <cellStyle name="Обычный 5 18 21 2 2 2" xfId="40748"/>
    <cellStyle name="Обычный 5 18 21 2 2 2 2" xfId="40749"/>
    <cellStyle name="Обычный 5 18 21 2 2 3" xfId="40750"/>
    <cellStyle name="Обычный 5 18 21 2 3" xfId="40751"/>
    <cellStyle name="Обычный 5 18 21 2 3 2" xfId="40752"/>
    <cellStyle name="Обычный 5 18 21 2 4" xfId="40753"/>
    <cellStyle name="Обычный 5 18 21 3" xfId="40754"/>
    <cellStyle name="Обычный 5 18 21 3 2" xfId="40755"/>
    <cellStyle name="Обычный 5 18 21 3 2 2" xfId="40756"/>
    <cellStyle name="Обычный 5 18 21 3 2 2 2" xfId="40757"/>
    <cellStyle name="Обычный 5 18 21 3 2 3" xfId="40758"/>
    <cellStyle name="Обычный 5 18 21 3 3" xfId="40759"/>
    <cellStyle name="Обычный 5 18 21 3 3 2" xfId="40760"/>
    <cellStyle name="Обычный 5 18 21 3 4" xfId="40761"/>
    <cellStyle name="Обычный 5 18 21 4" xfId="40762"/>
    <cellStyle name="Обычный 5 18 21 4 2" xfId="40763"/>
    <cellStyle name="Обычный 5 18 21 4 2 2" xfId="40764"/>
    <cellStyle name="Обычный 5 18 21 4 2 2 2" xfId="40765"/>
    <cellStyle name="Обычный 5 18 21 4 2 3" xfId="40766"/>
    <cellStyle name="Обычный 5 18 21 4 3" xfId="40767"/>
    <cellStyle name="Обычный 5 18 21 4 3 2" xfId="40768"/>
    <cellStyle name="Обычный 5 18 21 4 4" xfId="40769"/>
    <cellStyle name="Обычный 5 18 21 5" xfId="40770"/>
    <cellStyle name="Обычный 5 18 21 5 2" xfId="40771"/>
    <cellStyle name="Обычный 5 18 21 5 2 2" xfId="40772"/>
    <cellStyle name="Обычный 5 18 21 5 3" xfId="40773"/>
    <cellStyle name="Обычный 5 18 21 6" xfId="40774"/>
    <cellStyle name="Обычный 5 18 21 6 2" xfId="40775"/>
    <cellStyle name="Обычный 5 18 21 7" xfId="40776"/>
    <cellStyle name="Обычный 5 18 21 7 2" xfId="40777"/>
    <cellStyle name="Обычный 5 18 21 8" xfId="40778"/>
    <cellStyle name="Обычный 5 18 22" xfId="40779"/>
    <cellStyle name="Обычный 5 18 22 2" xfId="40780"/>
    <cellStyle name="Обычный 5 18 22 2 2" xfId="40781"/>
    <cellStyle name="Обычный 5 18 22 2 2 2" xfId="40782"/>
    <cellStyle name="Обычный 5 18 22 2 2 2 2" xfId="40783"/>
    <cellStyle name="Обычный 5 18 22 2 2 3" xfId="40784"/>
    <cellStyle name="Обычный 5 18 22 2 3" xfId="40785"/>
    <cellStyle name="Обычный 5 18 22 2 3 2" xfId="40786"/>
    <cellStyle name="Обычный 5 18 22 2 4" xfId="40787"/>
    <cellStyle name="Обычный 5 18 22 3" xfId="40788"/>
    <cellStyle name="Обычный 5 18 22 3 2" xfId="40789"/>
    <cellStyle name="Обычный 5 18 22 3 2 2" xfId="40790"/>
    <cellStyle name="Обычный 5 18 22 3 2 2 2" xfId="40791"/>
    <cellStyle name="Обычный 5 18 22 3 2 3" xfId="40792"/>
    <cellStyle name="Обычный 5 18 22 3 3" xfId="40793"/>
    <cellStyle name="Обычный 5 18 22 3 3 2" xfId="40794"/>
    <cellStyle name="Обычный 5 18 22 3 4" xfId="40795"/>
    <cellStyle name="Обычный 5 18 22 4" xfId="40796"/>
    <cellStyle name="Обычный 5 18 22 4 2" xfId="40797"/>
    <cellStyle name="Обычный 5 18 22 4 2 2" xfId="40798"/>
    <cellStyle name="Обычный 5 18 22 4 2 2 2" xfId="40799"/>
    <cellStyle name="Обычный 5 18 22 4 2 3" xfId="40800"/>
    <cellStyle name="Обычный 5 18 22 4 3" xfId="40801"/>
    <cellStyle name="Обычный 5 18 22 4 3 2" xfId="40802"/>
    <cellStyle name="Обычный 5 18 22 4 4" xfId="40803"/>
    <cellStyle name="Обычный 5 18 22 5" xfId="40804"/>
    <cellStyle name="Обычный 5 18 22 5 2" xfId="40805"/>
    <cellStyle name="Обычный 5 18 22 5 2 2" xfId="40806"/>
    <cellStyle name="Обычный 5 18 22 5 3" xfId="40807"/>
    <cellStyle name="Обычный 5 18 22 6" xfId="40808"/>
    <cellStyle name="Обычный 5 18 22 6 2" xfId="40809"/>
    <cellStyle name="Обычный 5 18 22 7" xfId="40810"/>
    <cellStyle name="Обычный 5 18 22 7 2" xfId="40811"/>
    <cellStyle name="Обычный 5 18 22 8" xfId="40812"/>
    <cellStyle name="Обычный 5 18 23" xfId="40813"/>
    <cellStyle name="Обычный 5 18 23 2" xfId="40814"/>
    <cellStyle name="Обычный 5 18 23 2 2" xfId="40815"/>
    <cellStyle name="Обычный 5 18 23 2 2 2" xfId="40816"/>
    <cellStyle name="Обычный 5 18 23 2 2 2 2" xfId="40817"/>
    <cellStyle name="Обычный 5 18 23 2 2 3" xfId="40818"/>
    <cellStyle name="Обычный 5 18 23 2 3" xfId="40819"/>
    <cellStyle name="Обычный 5 18 23 2 3 2" xfId="40820"/>
    <cellStyle name="Обычный 5 18 23 2 4" xfId="40821"/>
    <cellStyle name="Обычный 5 18 23 3" xfId="40822"/>
    <cellStyle name="Обычный 5 18 23 3 2" xfId="40823"/>
    <cellStyle name="Обычный 5 18 23 3 2 2" xfId="40824"/>
    <cellStyle name="Обычный 5 18 23 3 2 2 2" xfId="40825"/>
    <cellStyle name="Обычный 5 18 23 3 2 3" xfId="40826"/>
    <cellStyle name="Обычный 5 18 23 3 3" xfId="40827"/>
    <cellStyle name="Обычный 5 18 23 3 3 2" xfId="40828"/>
    <cellStyle name="Обычный 5 18 23 3 4" xfId="40829"/>
    <cellStyle name="Обычный 5 18 23 4" xfId="40830"/>
    <cellStyle name="Обычный 5 18 23 4 2" xfId="40831"/>
    <cellStyle name="Обычный 5 18 23 4 2 2" xfId="40832"/>
    <cellStyle name="Обычный 5 18 23 4 2 2 2" xfId="40833"/>
    <cellStyle name="Обычный 5 18 23 4 2 3" xfId="40834"/>
    <cellStyle name="Обычный 5 18 23 4 3" xfId="40835"/>
    <cellStyle name="Обычный 5 18 23 4 3 2" xfId="40836"/>
    <cellStyle name="Обычный 5 18 23 4 4" xfId="40837"/>
    <cellStyle name="Обычный 5 18 23 5" xfId="40838"/>
    <cellStyle name="Обычный 5 18 23 5 2" xfId="40839"/>
    <cellStyle name="Обычный 5 18 23 5 2 2" xfId="40840"/>
    <cellStyle name="Обычный 5 18 23 5 3" xfId="40841"/>
    <cellStyle name="Обычный 5 18 23 6" xfId="40842"/>
    <cellStyle name="Обычный 5 18 23 6 2" xfId="40843"/>
    <cellStyle name="Обычный 5 18 23 7" xfId="40844"/>
    <cellStyle name="Обычный 5 18 23 7 2" xfId="40845"/>
    <cellStyle name="Обычный 5 18 23 8" xfId="40846"/>
    <cellStyle name="Обычный 5 18 24" xfId="40847"/>
    <cellStyle name="Обычный 5 18 24 2" xfId="40848"/>
    <cellStyle name="Обычный 5 18 24 2 2" xfId="40849"/>
    <cellStyle name="Обычный 5 18 24 2 2 2" xfId="40850"/>
    <cellStyle name="Обычный 5 18 24 2 2 2 2" xfId="40851"/>
    <cellStyle name="Обычный 5 18 24 2 2 3" xfId="40852"/>
    <cellStyle name="Обычный 5 18 24 2 3" xfId="40853"/>
    <cellStyle name="Обычный 5 18 24 2 3 2" xfId="40854"/>
    <cellStyle name="Обычный 5 18 24 2 4" xfId="40855"/>
    <cellStyle name="Обычный 5 18 24 3" xfId="40856"/>
    <cellStyle name="Обычный 5 18 24 3 2" xfId="40857"/>
    <cellStyle name="Обычный 5 18 24 3 2 2" xfId="40858"/>
    <cellStyle name="Обычный 5 18 24 3 2 2 2" xfId="40859"/>
    <cellStyle name="Обычный 5 18 24 3 2 3" xfId="40860"/>
    <cellStyle name="Обычный 5 18 24 3 3" xfId="40861"/>
    <cellStyle name="Обычный 5 18 24 3 3 2" xfId="40862"/>
    <cellStyle name="Обычный 5 18 24 3 4" xfId="40863"/>
    <cellStyle name="Обычный 5 18 24 4" xfId="40864"/>
    <cellStyle name="Обычный 5 18 24 4 2" xfId="40865"/>
    <cellStyle name="Обычный 5 18 24 4 2 2" xfId="40866"/>
    <cellStyle name="Обычный 5 18 24 4 2 2 2" xfId="40867"/>
    <cellStyle name="Обычный 5 18 24 4 2 3" xfId="40868"/>
    <cellStyle name="Обычный 5 18 24 4 3" xfId="40869"/>
    <cellStyle name="Обычный 5 18 24 4 3 2" xfId="40870"/>
    <cellStyle name="Обычный 5 18 24 4 4" xfId="40871"/>
    <cellStyle name="Обычный 5 18 24 5" xfId="40872"/>
    <cellStyle name="Обычный 5 18 24 5 2" xfId="40873"/>
    <cellStyle name="Обычный 5 18 24 5 2 2" xfId="40874"/>
    <cellStyle name="Обычный 5 18 24 5 3" xfId="40875"/>
    <cellStyle name="Обычный 5 18 24 6" xfId="40876"/>
    <cellStyle name="Обычный 5 18 24 6 2" xfId="40877"/>
    <cellStyle name="Обычный 5 18 24 7" xfId="40878"/>
    <cellStyle name="Обычный 5 18 24 7 2" xfId="40879"/>
    <cellStyle name="Обычный 5 18 24 8" xfId="40880"/>
    <cellStyle name="Обычный 5 18 25" xfId="40881"/>
    <cellStyle name="Обычный 5 18 25 2" xfId="40882"/>
    <cellStyle name="Обычный 5 18 25 2 2" xfId="40883"/>
    <cellStyle name="Обычный 5 18 25 2 2 2" xfId="40884"/>
    <cellStyle name="Обычный 5 18 25 2 2 2 2" xfId="40885"/>
    <cellStyle name="Обычный 5 18 25 2 2 3" xfId="40886"/>
    <cellStyle name="Обычный 5 18 25 2 3" xfId="40887"/>
    <cellStyle name="Обычный 5 18 25 2 3 2" xfId="40888"/>
    <cellStyle name="Обычный 5 18 25 2 4" xfId="40889"/>
    <cellStyle name="Обычный 5 18 25 3" xfId="40890"/>
    <cellStyle name="Обычный 5 18 25 3 2" xfId="40891"/>
    <cellStyle name="Обычный 5 18 25 3 2 2" xfId="40892"/>
    <cellStyle name="Обычный 5 18 25 3 2 2 2" xfId="40893"/>
    <cellStyle name="Обычный 5 18 25 3 2 3" xfId="40894"/>
    <cellStyle name="Обычный 5 18 25 3 3" xfId="40895"/>
    <cellStyle name="Обычный 5 18 25 3 3 2" xfId="40896"/>
    <cellStyle name="Обычный 5 18 25 3 4" xfId="40897"/>
    <cellStyle name="Обычный 5 18 25 4" xfId="40898"/>
    <cellStyle name="Обычный 5 18 25 4 2" xfId="40899"/>
    <cellStyle name="Обычный 5 18 25 4 2 2" xfId="40900"/>
    <cellStyle name="Обычный 5 18 25 4 2 2 2" xfId="40901"/>
    <cellStyle name="Обычный 5 18 25 4 2 3" xfId="40902"/>
    <cellStyle name="Обычный 5 18 25 4 3" xfId="40903"/>
    <cellStyle name="Обычный 5 18 25 4 3 2" xfId="40904"/>
    <cellStyle name="Обычный 5 18 25 4 4" xfId="40905"/>
    <cellStyle name="Обычный 5 18 25 5" xfId="40906"/>
    <cellStyle name="Обычный 5 18 25 5 2" xfId="40907"/>
    <cellStyle name="Обычный 5 18 25 5 2 2" xfId="40908"/>
    <cellStyle name="Обычный 5 18 25 5 3" xfId="40909"/>
    <cellStyle name="Обычный 5 18 25 6" xfId="40910"/>
    <cellStyle name="Обычный 5 18 25 6 2" xfId="40911"/>
    <cellStyle name="Обычный 5 18 25 7" xfId="40912"/>
    <cellStyle name="Обычный 5 18 25 7 2" xfId="40913"/>
    <cellStyle name="Обычный 5 18 25 8" xfId="40914"/>
    <cellStyle name="Обычный 5 18 26" xfId="40915"/>
    <cellStyle name="Обычный 5 18 26 2" xfId="40916"/>
    <cellStyle name="Обычный 5 18 26 2 2" xfId="40917"/>
    <cellStyle name="Обычный 5 18 26 2 2 2" xfId="40918"/>
    <cellStyle name="Обычный 5 18 26 2 2 2 2" xfId="40919"/>
    <cellStyle name="Обычный 5 18 26 2 2 3" xfId="40920"/>
    <cellStyle name="Обычный 5 18 26 2 3" xfId="40921"/>
    <cellStyle name="Обычный 5 18 26 2 3 2" xfId="40922"/>
    <cellStyle name="Обычный 5 18 26 2 4" xfId="40923"/>
    <cellStyle name="Обычный 5 18 26 3" xfId="40924"/>
    <cellStyle name="Обычный 5 18 26 3 2" xfId="40925"/>
    <cellStyle name="Обычный 5 18 26 3 2 2" xfId="40926"/>
    <cellStyle name="Обычный 5 18 26 3 2 2 2" xfId="40927"/>
    <cellStyle name="Обычный 5 18 26 3 2 3" xfId="40928"/>
    <cellStyle name="Обычный 5 18 26 3 3" xfId="40929"/>
    <cellStyle name="Обычный 5 18 26 3 3 2" xfId="40930"/>
    <cellStyle name="Обычный 5 18 26 3 4" xfId="40931"/>
    <cellStyle name="Обычный 5 18 26 4" xfId="40932"/>
    <cellStyle name="Обычный 5 18 26 4 2" xfId="40933"/>
    <cellStyle name="Обычный 5 18 26 4 2 2" xfId="40934"/>
    <cellStyle name="Обычный 5 18 26 4 2 2 2" xfId="40935"/>
    <cellStyle name="Обычный 5 18 26 4 2 3" xfId="40936"/>
    <cellStyle name="Обычный 5 18 26 4 3" xfId="40937"/>
    <cellStyle name="Обычный 5 18 26 4 3 2" xfId="40938"/>
    <cellStyle name="Обычный 5 18 26 4 4" xfId="40939"/>
    <cellStyle name="Обычный 5 18 26 5" xfId="40940"/>
    <cellStyle name="Обычный 5 18 26 5 2" xfId="40941"/>
    <cellStyle name="Обычный 5 18 26 5 2 2" xfId="40942"/>
    <cellStyle name="Обычный 5 18 26 5 3" xfId="40943"/>
    <cellStyle name="Обычный 5 18 26 6" xfId="40944"/>
    <cellStyle name="Обычный 5 18 26 6 2" xfId="40945"/>
    <cellStyle name="Обычный 5 18 26 7" xfId="40946"/>
    <cellStyle name="Обычный 5 18 26 7 2" xfId="40947"/>
    <cellStyle name="Обычный 5 18 26 8" xfId="40948"/>
    <cellStyle name="Обычный 5 18 27" xfId="40949"/>
    <cellStyle name="Обычный 5 18 27 2" xfId="40950"/>
    <cellStyle name="Обычный 5 18 27 2 2" xfId="40951"/>
    <cellStyle name="Обычный 5 18 27 2 2 2" xfId="40952"/>
    <cellStyle name="Обычный 5 18 27 2 2 2 2" xfId="40953"/>
    <cellStyle name="Обычный 5 18 27 2 2 3" xfId="40954"/>
    <cellStyle name="Обычный 5 18 27 2 3" xfId="40955"/>
    <cellStyle name="Обычный 5 18 27 2 3 2" xfId="40956"/>
    <cellStyle name="Обычный 5 18 27 2 4" xfId="40957"/>
    <cellStyle name="Обычный 5 18 27 3" xfId="40958"/>
    <cellStyle name="Обычный 5 18 27 3 2" xfId="40959"/>
    <cellStyle name="Обычный 5 18 27 3 2 2" xfId="40960"/>
    <cellStyle name="Обычный 5 18 27 3 2 2 2" xfId="40961"/>
    <cellStyle name="Обычный 5 18 27 3 2 3" xfId="40962"/>
    <cellStyle name="Обычный 5 18 27 3 3" xfId="40963"/>
    <cellStyle name="Обычный 5 18 27 3 3 2" xfId="40964"/>
    <cellStyle name="Обычный 5 18 27 3 4" xfId="40965"/>
    <cellStyle name="Обычный 5 18 27 4" xfId="40966"/>
    <cellStyle name="Обычный 5 18 27 4 2" xfId="40967"/>
    <cellStyle name="Обычный 5 18 27 4 2 2" xfId="40968"/>
    <cellStyle name="Обычный 5 18 27 4 2 2 2" xfId="40969"/>
    <cellStyle name="Обычный 5 18 27 4 2 3" xfId="40970"/>
    <cellStyle name="Обычный 5 18 27 4 3" xfId="40971"/>
    <cellStyle name="Обычный 5 18 27 4 3 2" xfId="40972"/>
    <cellStyle name="Обычный 5 18 27 4 4" xfId="40973"/>
    <cellStyle name="Обычный 5 18 27 5" xfId="40974"/>
    <cellStyle name="Обычный 5 18 27 5 2" xfId="40975"/>
    <cellStyle name="Обычный 5 18 27 5 2 2" xfId="40976"/>
    <cellStyle name="Обычный 5 18 27 5 3" xfId="40977"/>
    <cellStyle name="Обычный 5 18 27 6" xfId="40978"/>
    <cellStyle name="Обычный 5 18 27 6 2" xfId="40979"/>
    <cellStyle name="Обычный 5 18 27 7" xfId="40980"/>
    <cellStyle name="Обычный 5 18 27 7 2" xfId="40981"/>
    <cellStyle name="Обычный 5 18 27 8" xfId="40982"/>
    <cellStyle name="Обычный 5 18 28" xfId="40983"/>
    <cellStyle name="Обычный 5 18 28 2" xfId="40984"/>
    <cellStyle name="Обычный 5 18 28 2 2" xfId="40985"/>
    <cellStyle name="Обычный 5 18 28 2 2 2" xfId="40986"/>
    <cellStyle name="Обычный 5 18 28 2 2 2 2" xfId="40987"/>
    <cellStyle name="Обычный 5 18 28 2 2 3" xfId="40988"/>
    <cellStyle name="Обычный 5 18 28 2 3" xfId="40989"/>
    <cellStyle name="Обычный 5 18 28 2 3 2" xfId="40990"/>
    <cellStyle name="Обычный 5 18 28 2 4" xfId="40991"/>
    <cellStyle name="Обычный 5 18 28 3" xfId="40992"/>
    <cellStyle name="Обычный 5 18 28 3 2" xfId="40993"/>
    <cellStyle name="Обычный 5 18 28 3 2 2" xfId="40994"/>
    <cellStyle name="Обычный 5 18 28 3 2 2 2" xfId="40995"/>
    <cellStyle name="Обычный 5 18 28 3 2 3" xfId="40996"/>
    <cellStyle name="Обычный 5 18 28 3 3" xfId="40997"/>
    <cellStyle name="Обычный 5 18 28 3 3 2" xfId="40998"/>
    <cellStyle name="Обычный 5 18 28 3 4" xfId="40999"/>
    <cellStyle name="Обычный 5 18 28 4" xfId="41000"/>
    <cellStyle name="Обычный 5 18 28 4 2" xfId="41001"/>
    <cellStyle name="Обычный 5 18 28 4 2 2" xfId="41002"/>
    <cellStyle name="Обычный 5 18 28 4 2 2 2" xfId="41003"/>
    <cellStyle name="Обычный 5 18 28 4 2 3" xfId="41004"/>
    <cellStyle name="Обычный 5 18 28 4 3" xfId="41005"/>
    <cellStyle name="Обычный 5 18 28 4 3 2" xfId="41006"/>
    <cellStyle name="Обычный 5 18 28 4 4" xfId="41007"/>
    <cellStyle name="Обычный 5 18 28 5" xfId="41008"/>
    <cellStyle name="Обычный 5 18 28 5 2" xfId="41009"/>
    <cellStyle name="Обычный 5 18 28 5 2 2" xfId="41010"/>
    <cellStyle name="Обычный 5 18 28 5 3" xfId="41011"/>
    <cellStyle name="Обычный 5 18 28 6" xfId="41012"/>
    <cellStyle name="Обычный 5 18 28 6 2" xfId="41013"/>
    <cellStyle name="Обычный 5 18 28 7" xfId="41014"/>
    <cellStyle name="Обычный 5 18 28 7 2" xfId="41015"/>
    <cellStyle name="Обычный 5 18 28 8" xfId="41016"/>
    <cellStyle name="Обычный 5 18 29" xfId="41017"/>
    <cellStyle name="Обычный 5 18 29 2" xfId="41018"/>
    <cellStyle name="Обычный 5 18 29 2 2" xfId="41019"/>
    <cellStyle name="Обычный 5 18 29 2 2 2" xfId="41020"/>
    <cellStyle name="Обычный 5 18 29 2 2 2 2" xfId="41021"/>
    <cellStyle name="Обычный 5 18 29 2 2 3" xfId="41022"/>
    <cellStyle name="Обычный 5 18 29 2 3" xfId="41023"/>
    <cellStyle name="Обычный 5 18 29 2 3 2" xfId="41024"/>
    <cellStyle name="Обычный 5 18 29 2 4" xfId="41025"/>
    <cellStyle name="Обычный 5 18 29 3" xfId="41026"/>
    <cellStyle name="Обычный 5 18 29 3 2" xfId="41027"/>
    <cellStyle name="Обычный 5 18 29 3 2 2" xfId="41028"/>
    <cellStyle name="Обычный 5 18 29 3 2 2 2" xfId="41029"/>
    <cellStyle name="Обычный 5 18 29 3 2 3" xfId="41030"/>
    <cellStyle name="Обычный 5 18 29 3 3" xfId="41031"/>
    <cellStyle name="Обычный 5 18 29 3 3 2" xfId="41032"/>
    <cellStyle name="Обычный 5 18 29 3 4" xfId="41033"/>
    <cellStyle name="Обычный 5 18 29 4" xfId="41034"/>
    <cellStyle name="Обычный 5 18 29 4 2" xfId="41035"/>
    <cellStyle name="Обычный 5 18 29 4 2 2" xfId="41036"/>
    <cellStyle name="Обычный 5 18 29 4 2 2 2" xfId="41037"/>
    <cellStyle name="Обычный 5 18 29 4 2 3" xfId="41038"/>
    <cellStyle name="Обычный 5 18 29 4 3" xfId="41039"/>
    <cellStyle name="Обычный 5 18 29 4 3 2" xfId="41040"/>
    <cellStyle name="Обычный 5 18 29 4 4" xfId="41041"/>
    <cellStyle name="Обычный 5 18 29 5" xfId="41042"/>
    <cellStyle name="Обычный 5 18 29 5 2" xfId="41043"/>
    <cellStyle name="Обычный 5 18 29 5 2 2" xfId="41044"/>
    <cellStyle name="Обычный 5 18 29 5 3" xfId="41045"/>
    <cellStyle name="Обычный 5 18 29 6" xfId="41046"/>
    <cellStyle name="Обычный 5 18 29 6 2" xfId="41047"/>
    <cellStyle name="Обычный 5 18 29 7" xfId="41048"/>
    <cellStyle name="Обычный 5 18 29 7 2" xfId="41049"/>
    <cellStyle name="Обычный 5 18 29 8" xfId="41050"/>
    <cellStyle name="Обычный 5 18 3" xfId="41051"/>
    <cellStyle name="Обычный 5 18 3 2" xfId="41052"/>
    <cellStyle name="Обычный 5 18 3 2 2" xfId="41053"/>
    <cellStyle name="Обычный 5 18 3 2 2 2" xfId="41054"/>
    <cellStyle name="Обычный 5 18 3 2 2 2 2" xfId="41055"/>
    <cellStyle name="Обычный 5 18 3 2 2 3" xfId="41056"/>
    <cellStyle name="Обычный 5 18 3 2 3" xfId="41057"/>
    <cellStyle name="Обычный 5 18 3 2 3 2" xfId="41058"/>
    <cellStyle name="Обычный 5 18 3 2 4" xfId="41059"/>
    <cellStyle name="Обычный 5 18 3 3" xfId="41060"/>
    <cellStyle name="Обычный 5 18 3 3 2" xfId="41061"/>
    <cellStyle name="Обычный 5 18 3 3 2 2" xfId="41062"/>
    <cellStyle name="Обычный 5 18 3 3 2 2 2" xfId="41063"/>
    <cellStyle name="Обычный 5 18 3 3 2 3" xfId="41064"/>
    <cellStyle name="Обычный 5 18 3 3 3" xfId="41065"/>
    <cellStyle name="Обычный 5 18 3 3 3 2" xfId="41066"/>
    <cellStyle name="Обычный 5 18 3 3 4" xfId="41067"/>
    <cellStyle name="Обычный 5 18 3 4" xfId="41068"/>
    <cellStyle name="Обычный 5 18 3 4 2" xfId="41069"/>
    <cellStyle name="Обычный 5 18 3 4 2 2" xfId="41070"/>
    <cellStyle name="Обычный 5 18 3 4 2 2 2" xfId="41071"/>
    <cellStyle name="Обычный 5 18 3 4 2 3" xfId="41072"/>
    <cellStyle name="Обычный 5 18 3 4 3" xfId="41073"/>
    <cellStyle name="Обычный 5 18 3 4 3 2" xfId="41074"/>
    <cellStyle name="Обычный 5 18 3 4 4" xfId="41075"/>
    <cellStyle name="Обычный 5 18 3 5" xfId="41076"/>
    <cellStyle name="Обычный 5 18 3 5 2" xfId="41077"/>
    <cellStyle name="Обычный 5 18 3 5 2 2" xfId="41078"/>
    <cellStyle name="Обычный 5 18 3 5 3" xfId="41079"/>
    <cellStyle name="Обычный 5 18 3 6" xfId="41080"/>
    <cellStyle name="Обычный 5 18 3 6 2" xfId="41081"/>
    <cellStyle name="Обычный 5 18 3 7" xfId="41082"/>
    <cellStyle name="Обычный 5 18 3 7 2" xfId="41083"/>
    <cellStyle name="Обычный 5 18 3 8" xfId="41084"/>
    <cellStyle name="Обычный 5 18 30" xfId="41085"/>
    <cellStyle name="Обычный 5 18 30 2" xfId="41086"/>
    <cellStyle name="Обычный 5 18 30 2 2" xfId="41087"/>
    <cellStyle name="Обычный 5 18 30 2 2 2" xfId="41088"/>
    <cellStyle name="Обычный 5 18 30 2 3" xfId="41089"/>
    <cellStyle name="Обычный 5 18 30 3" xfId="41090"/>
    <cellStyle name="Обычный 5 18 30 3 2" xfId="41091"/>
    <cellStyle name="Обычный 5 18 30 4" xfId="41092"/>
    <cellStyle name="Обычный 5 18 31" xfId="41093"/>
    <cellStyle name="Обычный 5 18 31 2" xfId="41094"/>
    <cellStyle name="Обычный 5 18 31 2 2" xfId="41095"/>
    <cellStyle name="Обычный 5 18 31 2 2 2" xfId="41096"/>
    <cellStyle name="Обычный 5 18 31 2 3" xfId="41097"/>
    <cellStyle name="Обычный 5 18 31 3" xfId="41098"/>
    <cellStyle name="Обычный 5 18 31 3 2" xfId="41099"/>
    <cellStyle name="Обычный 5 18 31 4" xfId="41100"/>
    <cellStyle name="Обычный 5 18 32" xfId="41101"/>
    <cellStyle name="Обычный 5 18 32 2" xfId="41102"/>
    <cellStyle name="Обычный 5 18 32 2 2" xfId="41103"/>
    <cellStyle name="Обычный 5 18 32 2 2 2" xfId="41104"/>
    <cellStyle name="Обычный 5 18 32 2 3" xfId="41105"/>
    <cellStyle name="Обычный 5 18 32 3" xfId="41106"/>
    <cellStyle name="Обычный 5 18 32 3 2" xfId="41107"/>
    <cellStyle name="Обычный 5 18 32 4" xfId="41108"/>
    <cellStyle name="Обычный 5 18 33" xfId="41109"/>
    <cellStyle name="Обычный 5 18 33 2" xfId="41110"/>
    <cellStyle name="Обычный 5 18 33 2 2" xfId="41111"/>
    <cellStyle name="Обычный 5 18 33 3" xfId="41112"/>
    <cellStyle name="Обычный 5 18 34" xfId="41113"/>
    <cellStyle name="Обычный 5 18 34 2" xfId="41114"/>
    <cellStyle name="Обычный 5 18 35" xfId="41115"/>
    <cellStyle name="Обычный 5 18 35 2" xfId="41116"/>
    <cellStyle name="Обычный 5 18 36" xfId="41117"/>
    <cellStyle name="Обычный 5 18 4" xfId="41118"/>
    <cellStyle name="Обычный 5 18 4 2" xfId="41119"/>
    <cellStyle name="Обычный 5 18 4 2 2" xfId="41120"/>
    <cellStyle name="Обычный 5 18 4 2 2 2" xfId="41121"/>
    <cellStyle name="Обычный 5 18 4 2 2 2 2" xfId="41122"/>
    <cellStyle name="Обычный 5 18 4 2 2 3" xfId="41123"/>
    <cellStyle name="Обычный 5 18 4 2 3" xfId="41124"/>
    <cellStyle name="Обычный 5 18 4 2 3 2" xfId="41125"/>
    <cellStyle name="Обычный 5 18 4 2 4" xfId="41126"/>
    <cellStyle name="Обычный 5 18 4 3" xfId="41127"/>
    <cellStyle name="Обычный 5 18 4 3 2" xfId="41128"/>
    <cellStyle name="Обычный 5 18 4 3 2 2" xfId="41129"/>
    <cellStyle name="Обычный 5 18 4 3 2 2 2" xfId="41130"/>
    <cellStyle name="Обычный 5 18 4 3 2 3" xfId="41131"/>
    <cellStyle name="Обычный 5 18 4 3 3" xfId="41132"/>
    <cellStyle name="Обычный 5 18 4 3 3 2" xfId="41133"/>
    <cellStyle name="Обычный 5 18 4 3 4" xfId="41134"/>
    <cellStyle name="Обычный 5 18 4 4" xfId="41135"/>
    <cellStyle name="Обычный 5 18 4 4 2" xfId="41136"/>
    <cellStyle name="Обычный 5 18 4 4 2 2" xfId="41137"/>
    <cellStyle name="Обычный 5 18 4 4 2 2 2" xfId="41138"/>
    <cellStyle name="Обычный 5 18 4 4 2 3" xfId="41139"/>
    <cellStyle name="Обычный 5 18 4 4 3" xfId="41140"/>
    <cellStyle name="Обычный 5 18 4 4 3 2" xfId="41141"/>
    <cellStyle name="Обычный 5 18 4 4 4" xfId="41142"/>
    <cellStyle name="Обычный 5 18 4 5" xfId="41143"/>
    <cellStyle name="Обычный 5 18 4 5 2" xfId="41144"/>
    <cellStyle name="Обычный 5 18 4 5 2 2" xfId="41145"/>
    <cellStyle name="Обычный 5 18 4 5 3" xfId="41146"/>
    <cellStyle name="Обычный 5 18 4 6" xfId="41147"/>
    <cellStyle name="Обычный 5 18 4 6 2" xfId="41148"/>
    <cellStyle name="Обычный 5 18 4 7" xfId="41149"/>
    <cellStyle name="Обычный 5 18 4 7 2" xfId="41150"/>
    <cellStyle name="Обычный 5 18 4 8" xfId="41151"/>
    <cellStyle name="Обычный 5 18 5" xfId="41152"/>
    <cellStyle name="Обычный 5 18 5 2" xfId="41153"/>
    <cellStyle name="Обычный 5 18 5 2 2" xfId="41154"/>
    <cellStyle name="Обычный 5 18 5 2 2 2" xfId="41155"/>
    <cellStyle name="Обычный 5 18 5 2 2 2 2" xfId="41156"/>
    <cellStyle name="Обычный 5 18 5 2 2 3" xfId="41157"/>
    <cellStyle name="Обычный 5 18 5 2 3" xfId="41158"/>
    <cellStyle name="Обычный 5 18 5 2 3 2" xfId="41159"/>
    <cellStyle name="Обычный 5 18 5 2 4" xfId="41160"/>
    <cellStyle name="Обычный 5 18 5 3" xfId="41161"/>
    <cellStyle name="Обычный 5 18 5 3 2" xfId="41162"/>
    <cellStyle name="Обычный 5 18 5 3 2 2" xfId="41163"/>
    <cellStyle name="Обычный 5 18 5 3 2 2 2" xfId="41164"/>
    <cellStyle name="Обычный 5 18 5 3 2 3" xfId="41165"/>
    <cellStyle name="Обычный 5 18 5 3 3" xfId="41166"/>
    <cellStyle name="Обычный 5 18 5 3 3 2" xfId="41167"/>
    <cellStyle name="Обычный 5 18 5 3 4" xfId="41168"/>
    <cellStyle name="Обычный 5 18 5 4" xfId="41169"/>
    <cellStyle name="Обычный 5 18 5 4 2" xfId="41170"/>
    <cellStyle name="Обычный 5 18 5 4 2 2" xfId="41171"/>
    <cellStyle name="Обычный 5 18 5 4 2 2 2" xfId="41172"/>
    <cellStyle name="Обычный 5 18 5 4 2 3" xfId="41173"/>
    <cellStyle name="Обычный 5 18 5 4 3" xfId="41174"/>
    <cellStyle name="Обычный 5 18 5 4 3 2" xfId="41175"/>
    <cellStyle name="Обычный 5 18 5 4 4" xfId="41176"/>
    <cellStyle name="Обычный 5 18 5 5" xfId="41177"/>
    <cellStyle name="Обычный 5 18 5 5 2" xfId="41178"/>
    <cellStyle name="Обычный 5 18 5 5 2 2" xfId="41179"/>
    <cellStyle name="Обычный 5 18 5 5 3" xfId="41180"/>
    <cellStyle name="Обычный 5 18 5 6" xfId="41181"/>
    <cellStyle name="Обычный 5 18 5 6 2" xfId="41182"/>
    <cellStyle name="Обычный 5 18 5 7" xfId="41183"/>
    <cellStyle name="Обычный 5 18 5 7 2" xfId="41184"/>
    <cellStyle name="Обычный 5 18 5 8" xfId="41185"/>
    <cellStyle name="Обычный 5 18 6" xfId="41186"/>
    <cellStyle name="Обычный 5 18 6 2" xfId="41187"/>
    <cellStyle name="Обычный 5 18 6 2 2" xfId="41188"/>
    <cellStyle name="Обычный 5 18 6 2 2 2" xfId="41189"/>
    <cellStyle name="Обычный 5 18 6 2 2 2 2" xfId="41190"/>
    <cellStyle name="Обычный 5 18 6 2 2 3" xfId="41191"/>
    <cellStyle name="Обычный 5 18 6 2 3" xfId="41192"/>
    <cellStyle name="Обычный 5 18 6 2 3 2" xfId="41193"/>
    <cellStyle name="Обычный 5 18 6 2 4" xfId="41194"/>
    <cellStyle name="Обычный 5 18 6 3" xfId="41195"/>
    <cellStyle name="Обычный 5 18 6 3 2" xfId="41196"/>
    <cellStyle name="Обычный 5 18 6 3 2 2" xfId="41197"/>
    <cellStyle name="Обычный 5 18 6 3 2 2 2" xfId="41198"/>
    <cellStyle name="Обычный 5 18 6 3 2 3" xfId="41199"/>
    <cellStyle name="Обычный 5 18 6 3 3" xfId="41200"/>
    <cellStyle name="Обычный 5 18 6 3 3 2" xfId="41201"/>
    <cellStyle name="Обычный 5 18 6 3 4" xfId="41202"/>
    <cellStyle name="Обычный 5 18 6 4" xfId="41203"/>
    <cellStyle name="Обычный 5 18 6 4 2" xfId="41204"/>
    <cellStyle name="Обычный 5 18 6 4 2 2" xfId="41205"/>
    <cellStyle name="Обычный 5 18 6 4 2 2 2" xfId="41206"/>
    <cellStyle name="Обычный 5 18 6 4 2 3" xfId="41207"/>
    <cellStyle name="Обычный 5 18 6 4 3" xfId="41208"/>
    <cellStyle name="Обычный 5 18 6 4 3 2" xfId="41209"/>
    <cellStyle name="Обычный 5 18 6 4 4" xfId="41210"/>
    <cellStyle name="Обычный 5 18 6 5" xfId="41211"/>
    <cellStyle name="Обычный 5 18 6 5 2" xfId="41212"/>
    <cellStyle name="Обычный 5 18 6 5 2 2" xfId="41213"/>
    <cellStyle name="Обычный 5 18 6 5 3" xfId="41214"/>
    <cellStyle name="Обычный 5 18 6 6" xfId="41215"/>
    <cellStyle name="Обычный 5 18 6 6 2" xfId="41216"/>
    <cellStyle name="Обычный 5 18 6 7" xfId="41217"/>
    <cellStyle name="Обычный 5 18 6 7 2" xfId="41218"/>
    <cellStyle name="Обычный 5 18 6 8" xfId="41219"/>
    <cellStyle name="Обычный 5 18 7" xfId="41220"/>
    <cellStyle name="Обычный 5 18 7 2" xfId="41221"/>
    <cellStyle name="Обычный 5 18 7 2 2" xfId="41222"/>
    <cellStyle name="Обычный 5 18 7 2 2 2" xfId="41223"/>
    <cellStyle name="Обычный 5 18 7 2 2 2 2" xfId="41224"/>
    <cellStyle name="Обычный 5 18 7 2 2 3" xfId="41225"/>
    <cellStyle name="Обычный 5 18 7 2 3" xfId="41226"/>
    <cellStyle name="Обычный 5 18 7 2 3 2" xfId="41227"/>
    <cellStyle name="Обычный 5 18 7 2 4" xfId="41228"/>
    <cellStyle name="Обычный 5 18 7 3" xfId="41229"/>
    <cellStyle name="Обычный 5 18 7 3 2" xfId="41230"/>
    <cellStyle name="Обычный 5 18 7 3 2 2" xfId="41231"/>
    <cellStyle name="Обычный 5 18 7 3 2 2 2" xfId="41232"/>
    <cellStyle name="Обычный 5 18 7 3 2 3" xfId="41233"/>
    <cellStyle name="Обычный 5 18 7 3 3" xfId="41234"/>
    <cellStyle name="Обычный 5 18 7 3 3 2" xfId="41235"/>
    <cellStyle name="Обычный 5 18 7 3 4" xfId="41236"/>
    <cellStyle name="Обычный 5 18 7 4" xfId="41237"/>
    <cellStyle name="Обычный 5 18 7 4 2" xfId="41238"/>
    <cellStyle name="Обычный 5 18 7 4 2 2" xfId="41239"/>
    <cellStyle name="Обычный 5 18 7 4 2 2 2" xfId="41240"/>
    <cellStyle name="Обычный 5 18 7 4 2 3" xfId="41241"/>
    <cellStyle name="Обычный 5 18 7 4 3" xfId="41242"/>
    <cellStyle name="Обычный 5 18 7 4 3 2" xfId="41243"/>
    <cellStyle name="Обычный 5 18 7 4 4" xfId="41244"/>
    <cellStyle name="Обычный 5 18 7 5" xfId="41245"/>
    <cellStyle name="Обычный 5 18 7 5 2" xfId="41246"/>
    <cellStyle name="Обычный 5 18 7 5 2 2" xfId="41247"/>
    <cellStyle name="Обычный 5 18 7 5 3" xfId="41248"/>
    <cellStyle name="Обычный 5 18 7 6" xfId="41249"/>
    <cellStyle name="Обычный 5 18 7 6 2" xfId="41250"/>
    <cellStyle name="Обычный 5 18 7 7" xfId="41251"/>
    <cellStyle name="Обычный 5 18 7 7 2" xfId="41252"/>
    <cellStyle name="Обычный 5 18 7 8" xfId="41253"/>
    <cellStyle name="Обычный 5 18 8" xfId="41254"/>
    <cellStyle name="Обычный 5 18 8 2" xfId="41255"/>
    <cellStyle name="Обычный 5 18 8 2 2" xfId="41256"/>
    <cellStyle name="Обычный 5 18 8 2 2 2" xfId="41257"/>
    <cellStyle name="Обычный 5 18 8 2 2 2 2" xfId="41258"/>
    <cellStyle name="Обычный 5 18 8 2 2 3" xfId="41259"/>
    <cellStyle name="Обычный 5 18 8 2 3" xfId="41260"/>
    <cellStyle name="Обычный 5 18 8 2 3 2" xfId="41261"/>
    <cellStyle name="Обычный 5 18 8 2 4" xfId="41262"/>
    <cellStyle name="Обычный 5 18 8 3" xfId="41263"/>
    <cellStyle name="Обычный 5 18 8 3 2" xfId="41264"/>
    <cellStyle name="Обычный 5 18 8 3 2 2" xfId="41265"/>
    <cellStyle name="Обычный 5 18 8 3 2 2 2" xfId="41266"/>
    <cellStyle name="Обычный 5 18 8 3 2 3" xfId="41267"/>
    <cellStyle name="Обычный 5 18 8 3 3" xfId="41268"/>
    <cellStyle name="Обычный 5 18 8 3 3 2" xfId="41269"/>
    <cellStyle name="Обычный 5 18 8 3 4" xfId="41270"/>
    <cellStyle name="Обычный 5 18 8 4" xfId="41271"/>
    <cellStyle name="Обычный 5 18 8 4 2" xfId="41272"/>
    <cellStyle name="Обычный 5 18 8 4 2 2" xfId="41273"/>
    <cellStyle name="Обычный 5 18 8 4 2 2 2" xfId="41274"/>
    <cellStyle name="Обычный 5 18 8 4 2 3" xfId="41275"/>
    <cellStyle name="Обычный 5 18 8 4 3" xfId="41276"/>
    <cellStyle name="Обычный 5 18 8 4 3 2" xfId="41277"/>
    <cellStyle name="Обычный 5 18 8 4 4" xfId="41278"/>
    <cellStyle name="Обычный 5 18 8 5" xfId="41279"/>
    <cellStyle name="Обычный 5 18 8 5 2" xfId="41280"/>
    <cellStyle name="Обычный 5 18 8 5 2 2" xfId="41281"/>
    <cellStyle name="Обычный 5 18 8 5 3" xfId="41282"/>
    <cellStyle name="Обычный 5 18 8 6" xfId="41283"/>
    <cellStyle name="Обычный 5 18 8 6 2" xfId="41284"/>
    <cellStyle name="Обычный 5 18 8 7" xfId="41285"/>
    <cellStyle name="Обычный 5 18 8 7 2" xfId="41286"/>
    <cellStyle name="Обычный 5 18 8 8" xfId="41287"/>
    <cellStyle name="Обычный 5 18 9" xfId="41288"/>
    <cellStyle name="Обычный 5 18 9 2" xfId="41289"/>
    <cellStyle name="Обычный 5 18 9 2 2" xfId="41290"/>
    <cellStyle name="Обычный 5 18 9 2 2 2" xfId="41291"/>
    <cellStyle name="Обычный 5 18 9 2 2 2 2" xfId="41292"/>
    <cellStyle name="Обычный 5 18 9 2 2 3" xfId="41293"/>
    <cellStyle name="Обычный 5 18 9 2 3" xfId="41294"/>
    <cellStyle name="Обычный 5 18 9 2 3 2" xfId="41295"/>
    <cellStyle name="Обычный 5 18 9 2 4" xfId="41296"/>
    <cellStyle name="Обычный 5 18 9 3" xfId="41297"/>
    <cellStyle name="Обычный 5 18 9 3 2" xfId="41298"/>
    <cellStyle name="Обычный 5 18 9 3 2 2" xfId="41299"/>
    <cellStyle name="Обычный 5 18 9 3 2 2 2" xfId="41300"/>
    <cellStyle name="Обычный 5 18 9 3 2 3" xfId="41301"/>
    <cellStyle name="Обычный 5 18 9 3 3" xfId="41302"/>
    <cellStyle name="Обычный 5 18 9 3 3 2" xfId="41303"/>
    <cellStyle name="Обычный 5 18 9 3 4" xfId="41304"/>
    <cellStyle name="Обычный 5 18 9 4" xfId="41305"/>
    <cellStyle name="Обычный 5 18 9 4 2" xfId="41306"/>
    <cellStyle name="Обычный 5 18 9 4 2 2" xfId="41307"/>
    <cellStyle name="Обычный 5 18 9 4 2 2 2" xfId="41308"/>
    <cellStyle name="Обычный 5 18 9 4 2 3" xfId="41309"/>
    <cellStyle name="Обычный 5 18 9 4 3" xfId="41310"/>
    <cellStyle name="Обычный 5 18 9 4 3 2" xfId="41311"/>
    <cellStyle name="Обычный 5 18 9 4 4" xfId="41312"/>
    <cellStyle name="Обычный 5 18 9 5" xfId="41313"/>
    <cellStyle name="Обычный 5 18 9 5 2" xfId="41314"/>
    <cellStyle name="Обычный 5 18 9 5 2 2" xfId="41315"/>
    <cellStyle name="Обычный 5 18 9 5 3" xfId="41316"/>
    <cellStyle name="Обычный 5 18 9 6" xfId="41317"/>
    <cellStyle name="Обычный 5 18 9 6 2" xfId="41318"/>
    <cellStyle name="Обычный 5 18 9 7" xfId="41319"/>
    <cellStyle name="Обычный 5 18 9 7 2" xfId="41320"/>
    <cellStyle name="Обычный 5 18 9 8" xfId="41321"/>
    <cellStyle name="Обычный 5 19" xfId="41322"/>
    <cellStyle name="Обычный 5 19 10" xfId="41323"/>
    <cellStyle name="Обычный 5 19 10 2" xfId="41324"/>
    <cellStyle name="Обычный 5 19 10 2 2" xfId="41325"/>
    <cellStyle name="Обычный 5 19 10 2 2 2" xfId="41326"/>
    <cellStyle name="Обычный 5 19 10 2 2 2 2" xfId="41327"/>
    <cellStyle name="Обычный 5 19 10 2 2 3" xfId="41328"/>
    <cellStyle name="Обычный 5 19 10 2 3" xfId="41329"/>
    <cellStyle name="Обычный 5 19 10 2 3 2" xfId="41330"/>
    <cellStyle name="Обычный 5 19 10 2 4" xfId="41331"/>
    <cellStyle name="Обычный 5 19 10 3" xfId="41332"/>
    <cellStyle name="Обычный 5 19 10 3 2" xfId="41333"/>
    <cellStyle name="Обычный 5 19 10 3 2 2" xfId="41334"/>
    <cellStyle name="Обычный 5 19 10 3 2 2 2" xfId="41335"/>
    <cellStyle name="Обычный 5 19 10 3 2 3" xfId="41336"/>
    <cellStyle name="Обычный 5 19 10 3 3" xfId="41337"/>
    <cellStyle name="Обычный 5 19 10 3 3 2" xfId="41338"/>
    <cellStyle name="Обычный 5 19 10 3 4" xfId="41339"/>
    <cellStyle name="Обычный 5 19 10 4" xfId="41340"/>
    <cellStyle name="Обычный 5 19 10 4 2" xfId="41341"/>
    <cellStyle name="Обычный 5 19 10 4 2 2" xfId="41342"/>
    <cellStyle name="Обычный 5 19 10 4 2 2 2" xfId="41343"/>
    <cellStyle name="Обычный 5 19 10 4 2 3" xfId="41344"/>
    <cellStyle name="Обычный 5 19 10 4 3" xfId="41345"/>
    <cellStyle name="Обычный 5 19 10 4 3 2" xfId="41346"/>
    <cellStyle name="Обычный 5 19 10 4 4" xfId="41347"/>
    <cellStyle name="Обычный 5 19 10 5" xfId="41348"/>
    <cellStyle name="Обычный 5 19 10 5 2" xfId="41349"/>
    <cellStyle name="Обычный 5 19 10 5 2 2" xfId="41350"/>
    <cellStyle name="Обычный 5 19 10 5 3" xfId="41351"/>
    <cellStyle name="Обычный 5 19 10 6" xfId="41352"/>
    <cellStyle name="Обычный 5 19 10 6 2" xfId="41353"/>
    <cellStyle name="Обычный 5 19 10 7" xfId="41354"/>
    <cellStyle name="Обычный 5 19 10 7 2" xfId="41355"/>
    <cellStyle name="Обычный 5 19 10 8" xfId="41356"/>
    <cellStyle name="Обычный 5 19 11" xfId="41357"/>
    <cellStyle name="Обычный 5 19 11 2" xfId="41358"/>
    <cellStyle name="Обычный 5 19 11 2 2" xfId="41359"/>
    <cellStyle name="Обычный 5 19 11 2 2 2" xfId="41360"/>
    <cellStyle name="Обычный 5 19 11 2 2 2 2" xfId="41361"/>
    <cellStyle name="Обычный 5 19 11 2 2 3" xfId="41362"/>
    <cellStyle name="Обычный 5 19 11 2 3" xfId="41363"/>
    <cellStyle name="Обычный 5 19 11 2 3 2" xfId="41364"/>
    <cellStyle name="Обычный 5 19 11 2 4" xfId="41365"/>
    <cellStyle name="Обычный 5 19 11 3" xfId="41366"/>
    <cellStyle name="Обычный 5 19 11 3 2" xfId="41367"/>
    <cellStyle name="Обычный 5 19 11 3 2 2" xfId="41368"/>
    <cellStyle name="Обычный 5 19 11 3 2 2 2" xfId="41369"/>
    <cellStyle name="Обычный 5 19 11 3 2 3" xfId="41370"/>
    <cellStyle name="Обычный 5 19 11 3 3" xfId="41371"/>
    <cellStyle name="Обычный 5 19 11 3 3 2" xfId="41372"/>
    <cellStyle name="Обычный 5 19 11 3 4" xfId="41373"/>
    <cellStyle name="Обычный 5 19 11 4" xfId="41374"/>
    <cellStyle name="Обычный 5 19 11 4 2" xfId="41375"/>
    <cellStyle name="Обычный 5 19 11 4 2 2" xfId="41376"/>
    <cellStyle name="Обычный 5 19 11 4 2 2 2" xfId="41377"/>
    <cellStyle name="Обычный 5 19 11 4 2 3" xfId="41378"/>
    <cellStyle name="Обычный 5 19 11 4 3" xfId="41379"/>
    <cellStyle name="Обычный 5 19 11 4 3 2" xfId="41380"/>
    <cellStyle name="Обычный 5 19 11 4 4" xfId="41381"/>
    <cellStyle name="Обычный 5 19 11 5" xfId="41382"/>
    <cellStyle name="Обычный 5 19 11 5 2" xfId="41383"/>
    <cellStyle name="Обычный 5 19 11 5 2 2" xfId="41384"/>
    <cellStyle name="Обычный 5 19 11 5 3" xfId="41385"/>
    <cellStyle name="Обычный 5 19 11 6" xfId="41386"/>
    <cellStyle name="Обычный 5 19 11 6 2" xfId="41387"/>
    <cellStyle name="Обычный 5 19 11 7" xfId="41388"/>
    <cellStyle name="Обычный 5 19 11 7 2" xfId="41389"/>
    <cellStyle name="Обычный 5 19 11 8" xfId="41390"/>
    <cellStyle name="Обычный 5 19 12" xfId="41391"/>
    <cellStyle name="Обычный 5 19 12 2" xfId="41392"/>
    <cellStyle name="Обычный 5 19 12 2 2" xfId="41393"/>
    <cellStyle name="Обычный 5 19 12 2 2 2" xfId="41394"/>
    <cellStyle name="Обычный 5 19 12 2 2 2 2" xfId="41395"/>
    <cellStyle name="Обычный 5 19 12 2 2 3" xfId="41396"/>
    <cellStyle name="Обычный 5 19 12 2 3" xfId="41397"/>
    <cellStyle name="Обычный 5 19 12 2 3 2" xfId="41398"/>
    <cellStyle name="Обычный 5 19 12 2 4" xfId="41399"/>
    <cellStyle name="Обычный 5 19 12 3" xfId="41400"/>
    <cellStyle name="Обычный 5 19 12 3 2" xfId="41401"/>
    <cellStyle name="Обычный 5 19 12 3 2 2" xfId="41402"/>
    <cellStyle name="Обычный 5 19 12 3 2 2 2" xfId="41403"/>
    <cellStyle name="Обычный 5 19 12 3 2 3" xfId="41404"/>
    <cellStyle name="Обычный 5 19 12 3 3" xfId="41405"/>
    <cellStyle name="Обычный 5 19 12 3 3 2" xfId="41406"/>
    <cellStyle name="Обычный 5 19 12 3 4" xfId="41407"/>
    <cellStyle name="Обычный 5 19 12 4" xfId="41408"/>
    <cellStyle name="Обычный 5 19 12 4 2" xfId="41409"/>
    <cellStyle name="Обычный 5 19 12 4 2 2" xfId="41410"/>
    <cellStyle name="Обычный 5 19 12 4 2 2 2" xfId="41411"/>
    <cellStyle name="Обычный 5 19 12 4 2 3" xfId="41412"/>
    <cellStyle name="Обычный 5 19 12 4 3" xfId="41413"/>
    <cellStyle name="Обычный 5 19 12 4 3 2" xfId="41414"/>
    <cellStyle name="Обычный 5 19 12 4 4" xfId="41415"/>
    <cellStyle name="Обычный 5 19 12 5" xfId="41416"/>
    <cellStyle name="Обычный 5 19 12 5 2" xfId="41417"/>
    <cellStyle name="Обычный 5 19 12 5 2 2" xfId="41418"/>
    <cellStyle name="Обычный 5 19 12 5 3" xfId="41419"/>
    <cellStyle name="Обычный 5 19 12 6" xfId="41420"/>
    <cellStyle name="Обычный 5 19 12 6 2" xfId="41421"/>
    <cellStyle name="Обычный 5 19 12 7" xfId="41422"/>
    <cellStyle name="Обычный 5 19 12 7 2" xfId="41423"/>
    <cellStyle name="Обычный 5 19 12 8" xfId="41424"/>
    <cellStyle name="Обычный 5 19 13" xfId="41425"/>
    <cellStyle name="Обычный 5 19 13 2" xfId="41426"/>
    <cellStyle name="Обычный 5 19 13 2 2" xfId="41427"/>
    <cellStyle name="Обычный 5 19 13 2 2 2" xfId="41428"/>
    <cellStyle name="Обычный 5 19 13 2 2 2 2" xfId="41429"/>
    <cellStyle name="Обычный 5 19 13 2 2 3" xfId="41430"/>
    <cellStyle name="Обычный 5 19 13 2 3" xfId="41431"/>
    <cellStyle name="Обычный 5 19 13 2 3 2" xfId="41432"/>
    <cellStyle name="Обычный 5 19 13 2 4" xfId="41433"/>
    <cellStyle name="Обычный 5 19 13 3" xfId="41434"/>
    <cellStyle name="Обычный 5 19 13 3 2" xfId="41435"/>
    <cellStyle name="Обычный 5 19 13 3 2 2" xfId="41436"/>
    <cellStyle name="Обычный 5 19 13 3 2 2 2" xfId="41437"/>
    <cellStyle name="Обычный 5 19 13 3 2 3" xfId="41438"/>
    <cellStyle name="Обычный 5 19 13 3 3" xfId="41439"/>
    <cellStyle name="Обычный 5 19 13 3 3 2" xfId="41440"/>
    <cellStyle name="Обычный 5 19 13 3 4" xfId="41441"/>
    <cellStyle name="Обычный 5 19 13 4" xfId="41442"/>
    <cellStyle name="Обычный 5 19 13 4 2" xfId="41443"/>
    <cellStyle name="Обычный 5 19 13 4 2 2" xfId="41444"/>
    <cellStyle name="Обычный 5 19 13 4 2 2 2" xfId="41445"/>
    <cellStyle name="Обычный 5 19 13 4 2 3" xfId="41446"/>
    <cellStyle name="Обычный 5 19 13 4 3" xfId="41447"/>
    <cellStyle name="Обычный 5 19 13 4 3 2" xfId="41448"/>
    <cellStyle name="Обычный 5 19 13 4 4" xfId="41449"/>
    <cellStyle name="Обычный 5 19 13 5" xfId="41450"/>
    <cellStyle name="Обычный 5 19 13 5 2" xfId="41451"/>
    <cellStyle name="Обычный 5 19 13 5 2 2" xfId="41452"/>
    <cellStyle name="Обычный 5 19 13 5 3" xfId="41453"/>
    <cellStyle name="Обычный 5 19 13 6" xfId="41454"/>
    <cellStyle name="Обычный 5 19 13 6 2" xfId="41455"/>
    <cellStyle name="Обычный 5 19 13 7" xfId="41456"/>
    <cellStyle name="Обычный 5 19 13 7 2" xfId="41457"/>
    <cellStyle name="Обычный 5 19 13 8" xfId="41458"/>
    <cellStyle name="Обычный 5 19 14" xfId="41459"/>
    <cellStyle name="Обычный 5 19 14 2" xfId="41460"/>
    <cellStyle name="Обычный 5 19 14 2 2" xfId="41461"/>
    <cellStyle name="Обычный 5 19 14 2 2 2" xfId="41462"/>
    <cellStyle name="Обычный 5 19 14 2 2 2 2" xfId="41463"/>
    <cellStyle name="Обычный 5 19 14 2 2 3" xfId="41464"/>
    <cellStyle name="Обычный 5 19 14 2 3" xfId="41465"/>
    <cellStyle name="Обычный 5 19 14 2 3 2" xfId="41466"/>
    <cellStyle name="Обычный 5 19 14 2 4" xfId="41467"/>
    <cellStyle name="Обычный 5 19 14 3" xfId="41468"/>
    <cellStyle name="Обычный 5 19 14 3 2" xfId="41469"/>
    <cellStyle name="Обычный 5 19 14 3 2 2" xfId="41470"/>
    <cellStyle name="Обычный 5 19 14 3 2 2 2" xfId="41471"/>
    <cellStyle name="Обычный 5 19 14 3 2 3" xfId="41472"/>
    <cellStyle name="Обычный 5 19 14 3 3" xfId="41473"/>
    <cellStyle name="Обычный 5 19 14 3 3 2" xfId="41474"/>
    <cellStyle name="Обычный 5 19 14 3 4" xfId="41475"/>
    <cellStyle name="Обычный 5 19 14 4" xfId="41476"/>
    <cellStyle name="Обычный 5 19 14 4 2" xfId="41477"/>
    <cellStyle name="Обычный 5 19 14 4 2 2" xfId="41478"/>
    <cellStyle name="Обычный 5 19 14 4 2 2 2" xfId="41479"/>
    <cellStyle name="Обычный 5 19 14 4 2 3" xfId="41480"/>
    <cellStyle name="Обычный 5 19 14 4 3" xfId="41481"/>
    <cellStyle name="Обычный 5 19 14 4 3 2" xfId="41482"/>
    <cellStyle name="Обычный 5 19 14 4 4" xfId="41483"/>
    <cellStyle name="Обычный 5 19 14 5" xfId="41484"/>
    <cellStyle name="Обычный 5 19 14 5 2" xfId="41485"/>
    <cellStyle name="Обычный 5 19 14 5 2 2" xfId="41486"/>
    <cellStyle name="Обычный 5 19 14 5 3" xfId="41487"/>
    <cellStyle name="Обычный 5 19 14 6" xfId="41488"/>
    <cellStyle name="Обычный 5 19 14 6 2" xfId="41489"/>
    <cellStyle name="Обычный 5 19 14 7" xfId="41490"/>
    <cellStyle name="Обычный 5 19 14 7 2" xfId="41491"/>
    <cellStyle name="Обычный 5 19 14 8" xfId="41492"/>
    <cellStyle name="Обычный 5 19 15" xfId="41493"/>
    <cellStyle name="Обычный 5 19 15 2" xfId="41494"/>
    <cellStyle name="Обычный 5 19 15 2 2" xfId="41495"/>
    <cellStyle name="Обычный 5 19 15 2 2 2" xfId="41496"/>
    <cellStyle name="Обычный 5 19 15 2 2 2 2" xfId="41497"/>
    <cellStyle name="Обычный 5 19 15 2 2 3" xfId="41498"/>
    <cellStyle name="Обычный 5 19 15 2 3" xfId="41499"/>
    <cellStyle name="Обычный 5 19 15 2 3 2" xfId="41500"/>
    <cellStyle name="Обычный 5 19 15 2 4" xfId="41501"/>
    <cellStyle name="Обычный 5 19 15 3" xfId="41502"/>
    <cellStyle name="Обычный 5 19 15 3 2" xfId="41503"/>
    <cellStyle name="Обычный 5 19 15 3 2 2" xfId="41504"/>
    <cellStyle name="Обычный 5 19 15 3 2 2 2" xfId="41505"/>
    <cellStyle name="Обычный 5 19 15 3 2 3" xfId="41506"/>
    <cellStyle name="Обычный 5 19 15 3 3" xfId="41507"/>
    <cellStyle name="Обычный 5 19 15 3 3 2" xfId="41508"/>
    <cellStyle name="Обычный 5 19 15 3 4" xfId="41509"/>
    <cellStyle name="Обычный 5 19 15 4" xfId="41510"/>
    <cellStyle name="Обычный 5 19 15 4 2" xfId="41511"/>
    <cellStyle name="Обычный 5 19 15 4 2 2" xfId="41512"/>
    <cellStyle name="Обычный 5 19 15 4 2 2 2" xfId="41513"/>
    <cellStyle name="Обычный 5 19 15 4 2 3" xfId="41514"/>
    <cellStyle name="Обычный 5 19 15 4 3" xfId="41515"/>
    <cellStyle name="Обычный 5 19 15 4 3 2" xfId="41516"/>
    <cellStyle name="Обычный 5 19 15 4 4" xfId="41517"/>
    <cellStyle name="Обычный 5 19 15 5" xfId="41518"/>
    <cellStyle name="Обычный 5 19 15 5 2" xfId="41519"/>
    <cellStyle name="Обычный 5 19 15 5 2 2" xfId="41520"/>
    <cellStyle name="Обычный 5 19 15 5 3" xfId="41521"/>
    <cellStyle name="Обычный 5 19 15 6" xfId="41522"/>
    <cellStyle name="Обычный 5 19 15 6 2" xfId="41523"/>
    <cellStyle name="Обычный 5 19 15 7" xfId="41524"/>
    <cellStyle name="Обычный 5 19 15 7 2" xfId="41525"/>
    <cellStyle name="Обычный 5 19 15 8" xfId="41526"/>
    <cellStyle name="Обычный 5 19 16" xfId="41527"/>
    <cellStyle name="Обычный 5 19 16 2" xfId="41528"/>
    <cellStyle name="Обычный 5 19 16 2 2" xfId="41529"/>
    <cellStyle name="Обычный 5 19 16 2 2 2" xfId="41530"/>
    <cellStyle name="Обычный 5 19 16 2 2 2 2" xfId="41531"/>
    <cellStyle name="Обычный 5 19 16 2 2 3" xfId="41532"/>
    <cellStyle name="Обычный 5 19 16 2 3" xfId="41533"/>
    <cellStyle name="Обычный 5 19 16 2 3 2" xfId="41534"/>
    <cellStyle name="Обычный 5 19 16 2 4" xfId="41535"/>
    <cellStyle name="Обычный 5 19 16 3" xfId="41536"/>
    <cellStyle name="Обычный 5 19 16 3 2" xfId="41537"/>
    <cellStyle name="Обычный 5 19 16 3 2 2" xfId="41538"/>
    <cellStyle name="Обычный 5 19 16 3 2 2 2" xfId="41539"/>
    <cellStyle name="Обычный 5 19 16 3 2 3" xfId="41540"/>
    <cellStyle name="Обычный 5 19 16 3 3" xfId="41541"/>
    <cellStyle name="Обычный 5 19 16 3 3 2" xfId="41542"/>
    <cellStyle name="Обычный 5 19 16 3 4" xfId="41543"/>
    <cellStyle name="Обычный 5 19 16 4" xfId="41544"/>
    <cellStyle name="Обычный 5 19 16 4 2" xfId="41545"/>
    <cellStyle name="Обычный 5 19 16 4 2 2" xfId="41546"/>
    <cellStyle name="Обычный 5 19 16 4 2 2 2" xfId="41547"/>
    <cellStyle name="Обычный 5 19 16 4 2 3" xfId="41548"/>
    <cellStyle name="Обычный 5 19 16 4 3" xfId="41549"/>
    <cellStyle name="Обычный 5 19 16 4 3 2" xfId="41550"/>
    <cellStyle name="Обычный 5 19 16 4 4" xfId="41551"/>
    <cellStyle name="Обычный 5 19 16 5" xfId="41552"/>
    <cellStyle name="Обычный 5 19 16 5 2" xfId="41553"/>
    <cellStyle name="Обычный 5 19 16 5 2 2" xfId="41554"/>
    <cellStyle name="Обычный 5 19 16 5 3" xfId="41555"/>
    <cellStyle name="Обычный 5 19 16 6" xfId="41556"/>
    <cellStyle name="Обычный 5 19 16 6 2" xfId="41557"/>
    <cellStyle name="Обычный 5 19 16 7" xfId="41558"/>
    <cellStyle name="Обычный 5 19 16 7 2" xfId="41559"/>
    <cellStyle name="Обычный 5 19 16 8" xfId="41560"/>
    <cellStyle name="Обычный 5 19 17" xfId="41561"/>
    <cellStyle name="Обычный 5 19 17 2" xfId="41562"/>
    <cellStyle name="Обычный 5 19 17 2 2" xfId="41563"/>
    <cellStyle name="Обычный 5 19 17 2 2 2" xfId="41564"/>
    <cellStyle name="Обычный 5 19 17 2 2 2 2" xfId="41565"/>
    <cellStyle name="Обычный 5 19 17 2 2 3" xfId="41566"/>
    <cellStyle name="Обычный 5 19 17 2 3" xfId="41567"/>
    <cellStyle name="Обычный 5 19 17 2 3 2" xfId="41568"/>
    <cellStyle name="Обычный 5 19 17 2 4" xfId="41569"/>
    <cellStyle name="Обычный 5 19 17 3" xfId="41570"/>
    <cellStyle name="Обычный 5 19 17 3 2" xfId="41571"/>
    <cellStyle name="Обычный 5 19 17 3 2 2" xfId="41572"/>
    <cellStyle name="Обычный 5 19 17 3 2 2 2" xfId="41573"/>
    <cellStyle name="Обычный 5 19 17 3 2 3" xfId="41574"/>
    <cellStyle name="Обычный 5 19 17 3 3" xfId="41575"/>
    <cellStyle name="Обычный 5 19 17 3 3 2" xfId="41576"/>
    <cellStyle name="Обычный 5 19 17 3 4" xfId="41577"/>
    <cellStyle name="Обычный 5 19 17 4" xfId="41578"/>
    <cellStyle name="Обычный 5 19 17 4 2" xfId="41579"/>
    <cellStyle name="Обычный 5 19 17 4 2 2" xfId="41580"/>
    <cellStyle name="Обычный 5 19 17 4 2 2 2" xfId="41581"/>
    <cellStyle name="Обычный 5 19 17 4 2 3" xfId="41582"/>
    <cellStyle name="Обычный 5 19 17 4 3" xfId="41583"/>
    <cellStyle name="Обычный 5 19 17 4 3 2" xfId="41584"/>
    <cellStyle name="Обычный 5 19 17 4 4" xfId="41585"/>
    <cellStyle name="Обычный 5 19 17 5" xfId="41586"/>
    <cellStyle name="Обычный 5 19 17 5 2" xfId="41587"/>
    <cellStyle name="Обычный 5 19 17 5 2 2" xfId="41588"/>
    <cellStyle name="Обычный 5 19 17 5 3" xfId="41589"/>
    <cellStyle name="Обычный 5 19 17 6" xfId="41590"/>
    <cellStyle name="Обычный 5 19 17 6 2" xfId="41591"/>
    <cellStyle name="Обычный 5 19 17 7" xfId="41592"/>
    <cellStyle name="Обычный 5 19 17 7 2" xfId="41593"/>
    <cellStyle name="Обычный 5 19 17 8" xfId="41594"/>
    <cellStyle name="Обычный 5 19 18" xfId="41595"/>
    <cellStyle name="Обычный 5 19 18 2" xfId="41596"/>
    <cellStyle name="Обычный 5 19 18 2 2" xfId="41597"/>
    <cellStyle name="Обычный 5 19 18 2 2 2" xfId="41598"/>
    <cellStyle name="Обычный 5 19 18 2 2 2 2" xfId="41599"/>
    <cellStyle name="Обычный 5 19 18 2 2 3" xfId="41600"/>
    <cellStyle name="Обычный 5 19 18 2 3" xfId="41601"/>
    <cellStyle name="Обычный 5 19 18 2 3 2" xfId="41602"/>
    <cellStyle name="Обычный 5 19 18 2 4" xfId="41603"/>
    <cellStyle name="Обычный 5 19 18 3" xfId="41604"/>
    <cellStyle name="Обычный 5 19 18 3 2" xfId="41605"/>
    <cellStyle name="Обычный 5 19 18 3 2 2" xfId="41606"/>
    <cellStyle name="Обычный 5 19 18 3 2 2 2" xfId="41607"/>
    <cellStyle name="Обычный 5 19 18 3 2 3" xfId="41608"/>
    <cellStyle name="Обычный 5 19 18 3 3" xfId="41609"/>
    <cellStyle name="Обычный 5 19 18 3 3 2" xfId="41610"/>
    <cellStyle name="Обычный 5 19 18 3 4" xfId="41611"/>
    <cellStyle name="Обычный 5 19 18 4" xfId="41612"/>
    <cellStyle name="Обычный 5 19 18 4 2" xfId="41613"/>
    <cellStyle name="Обычный 5 19 18 4 2 2" xfId="41614"/>
    <cellStyle name="Обычный 5 19 18 4 2 2 2" xfId="41615"/>
    <cellStyle name="Обычный 5 19 18 4 2 3" xfId="41616"/>
    <cellStyle name="Обычный 5 19 18 4 3" xfId="41617"/>
    <cellStyle name="Обычный 5 19 18 4 3 2" xfId="41618"/>
    <cellStyle name="Обычный 5 19 18 4 4" xfId="41619"/>
    <cellStyle name="Обычный 5 19 18 5" xfId="41620"/>
    <cellStyle name="Обычный 5 19 18 5 2" xfId="41621"/>
    <cellStyle name="Обычный 5 19 18 5 2 2" xfId="41622"/>
    <cellStyle name="Обычный 5 19 18 5 3" xfId="41623"/>
    <cellStyle name="Обычный 5 19 18 6" xfId="41624"/>
    <cellStyle name="Обычный 5 19 18 6 2" xfId="41625"/>
    <cellStyle name="Обычный 5 19 18 7" xfId="41626"/>
    <cellStyle name="Обычный 5 19 18 7 2" xfId="41627"/>
    <cellStyle name="Обычный 5 19 18 8" xfId="41628"/>
    <cellStyle name="Обычный 5 19 19" xfId="41629"/>
    <cellStyle name="Обычный 5 19 19 2" xfId="41630"/>
    <cellStyle name="Обычный 5 19 19 2 2" xfId="41631"/>
    <cellStyle name="Обычный 5 19 19 2 2 2" xfId="41632"/>
    <cellStyle name="Обычный 5 19 19 2 2 2 2" xfId="41633"/>
    <cellStyle name="Обычный 5 19 19 2 2 3" xfId="41634"/>
    <cellStyle name="Обычный 5 19 19 2 3" xfId="41635"/>
    <cellStyle name="Обычный 5 19 19 2 3 2" xfId="41636"/>
    <cellStyle name="Обычный 5 19 19 2 4" xfId="41637"/>
    <cellStyle name="Обычный 5 19 19 3" xfId="41638"/>
    <cellStyle name="Обычный 5 19 19 3 2" xfId="41639"/>
    <cellStyle name="Обычный 5 19 19 3 2 2" xfId="41640"/>
    <cellStyle name="Обычный 5 19 19 3 2 2 2" xfId="41641"/>
    <cellStyle name="Обычный 5 19 19 3 2 3" xfId="41642"/>
    <cellStyle name="Обычный 5 19 19 3 3" xfId="41643"/>
    <cellStyle name="Обычный 5 19 19 3 3 2" xfId="41644"/>
    <cellStyle name="Обычный 5 19 19 3 4" xfId="41645"/>
    <cellStyle name="Обычный 5 19 19 4" xfId="41646"/>
    <cellStyle name="Обычный 5 19 19 4 2" xfId="41647"/>
    <cellStyle name="Обычный 5 19 19 4 2 2" xfId="41648"/>
    <cellStyle name="Обычный 5 19 19 4 2 2 2" xfId="41649"/>
    <cellStyle name="Обычный 5 19 19 4 2 3" xfId="41650"/>
    <cellStyle name="Обычный 5 19 19 4 3" xfId="41651"/>
    <cellStyle name="Обычный 5 19 19 4 3 2" xfId="41652"/>
    <cellStyle name="Обычный 5 19 19 4 4" xfId="41653"/>
    <cellStyle name="Обычный 5 19 19 5" xfId="41654"/>
    <cellStyle name="Обычный 5 19 19 5 2" xfId="41655"/>
    <cellStyle name="Обычный 5 19 19 5 2 2" xfId="41656"/>
    <cellStyle name="Обычный 5 19 19 5 3" xfId="41657"/>
    <cellStyle name="Обычный 5 19 19 6" xfId="41658"/>
    <cellStyle name="Обычный 5 19 19 6 2" xfId="41659"/>
    <cellStyle name="Обычный 5 19 19 7" xfId="41660"/>
    <cellStyle name="Обычный 5 19 19 7 2" xfId="41661"/>
    <cellStyle name="Обычный 5 19 19 8" xfId="41662"/>
    <cellStyle name="Обычный 5 19 2" xfId="41663"/>
    <cellStyle name="Обычный 5 19 2 2" xfId="41664"/>
    <cellStyle name="Обычный 5 19 2 2 2" xfId="41665"/>
    <cellStyle name="Обычный 5 19 2 2 2 2" xfId="41666"/>
    <cellStyle name="Обычный 5 19 2 2 2 2 2" xfId="41667"/>
    <cellStyle name="Обычный 5 19 2 2 2 3" xfId="41668"/>
    <cellStyle name="Обычный 5 19 2 2 3" xfId="41669"/>
    <cellStyle name="Обычный 5 19 2 2 3 2" xfId="41670"/>
    <cellStyle name="Обычный 5 19 2 2 4" xfId="41671"/>
    <cellStyle name="Обычный 5 19 2 3" xfId="41672"/>
    <cellStyle name="Обычный 5 19 2 3 2" xfId="41673"/>
    <cellStyle name="Обычный 5 19 2 3 2 2" xfId="41674"/>
    <cellStyle name="Обычный 5 19 2 3 2 2 2" xfId="41675"/>
    <cellStyle name="Обычный 5 19 2 3 2 3" xfId="41676"/>
    <cellStyle name="Обычный 5 19 2 3 3" xfId="41677"/>
    <cellStyle name="Обычный 5 19 2 3 3 2" xfId="41678"/>
    <cellStyle name="Обычный 5 19 2 3 4" xfId="41679"/>
    <cellStyle name="Обычный 5 19 2 4" xfId="41680"/>
    <cellStyle name="Обычный 5 19 2 4 2" xfId="41681"/>
    <cellStyle name="Обычный 5 19 2 4 2 2" xfId="41682"/>
    <cellStyle name="Обычный 5 19 2 4 2 2 2" xfId="41683"/>
    <cellStyle name="Обычный 5 19 2 4 2 3" xfId="41684"/>
    <cellStyle name="Обычный 5 19 2 4 3" xfId="41685"/>
    <cellStyle name="Обычный 5 19 2 4 3 2" xfId="41686"/>
    <cellStyle name="Обычный 5 19 2 4 4" xfId="41687"/>
    <cellStyle name="Обычный 5 19 2 5" xfId="41688"/>
    <cellStyle name="Обычный 5 19 2 5 2" xfId="41689"/>
    <cellStyle name="Обычный 5 19 2 5 2 2" xfId="41690"/>
    <cellStyle name="Обычный 5 19 2 5 3" xfId="41691"/>
    <cellStyle name="Обычный 5 19 2 6" xfId="41692"/>
    <cellStyle name="Обычный 5 19 2 6 2" xfId="41693"/>
    <cellStyle name="Обычный 5 19 2 7" xfId="41694"/>
    <cellStyle name="Обычный 5 19 2 7 2" xfId="41695"/>
    <cellStyle name="Обычный 5 19 2 8" xfId="41696"/>
    <cellStyle name="Обычный 5 19 20" xfId="41697"/>
    <cellStyle name="Обычный 5 19 20 2" xfId="41698"/>
    <cellStyle name="Обычный 5 19 20 2 2" xfId="41699"/>
    <cellStyle name="Обычный 5 19 20 2 2 2" xfId="41700"/>
    <cellStyle name="Обычный 5 19 20 2 2 2 2" xfId="41701"/>
    <cellStyle name="Обычный 5 19 20 2 2 3" xfId="41702"/>
    <cellStyle name="Обычный 5 19 20 2 3" xfId="41703"/>
    <cellStyle name="Обычный 5 19 20 2 3 2" xfId="41704"/>
    <cellStyle name="Обычный 5 19 20 2 4" xfId="41705"/>
    <cellStyle name="Обычный 5 19 20 3" xfId="41706"/>
    <cellStyle name="Обычный 5 19 20 3 2" xfId="41707"/>
    <cellStyle name="Обычный 5 19 20 3 2 2" xfId="41708"/>
    <cellStyle name="Обычный 5 19 20 3 2 2 2" xfId="41709"/>
    <cellStyle name="Обычный 5 19 20 3 2 3" xfId="41710"/>
    <cellStyle name="Обычный 5 19 20 3 3" xfId="41711"/>
    <cellStyle name="Обычный 5 19 20 3 3 2" xfId="41712"/>
    <cellStyle name="Обычный 5 19 20 3 4" xfId="41713"/>
    <cellStyle name="Обычный 5 19 20 4" xfId="41714"/>
    <cellStyle name="Обычный 5 19 20 4 2" xfId="41715"/>
    <cellStyle name="Обычный 5 19 20 4 2 2" xfId="41716"/>
    <cellStyle name="Обычный 5 19 20 4 2 2 2" xfId="41717"/>
    <cellStyle name="Обычный 5 19 20 4 2 3" xfId="41718"/>
    <cellStyle name="Обычный 5 19 20 4 3" xfId="41719"/>
    <cellStyle name="Обычный 5 19 20 4 3 2" xfId="41720"/>
    <cellStyle name="Обычный 5 19 20 4 4" xfId="41721"/>
    <cellStyle name="Обычный 5 19 20 5" xfId="41722"/>
    <cellStyle name="Обычный 5 19 20 5 2" xfId="41723"/>
    <cellStyle name="Обычный 5 19 20 5 2 2" xfId="41724"/>
    <cellStyle name="Обычный 5 19 20 5 3" xfId="41725"/>
    <cellStyle name="Обычный 5 19 20 6" xfId="41726"/>
    <cellStyle name="Обычный 5 19 20 6 2" xfId="41727"/>
    <cellStyle name="Обычный 5 19 20 7" xfId="41728"/>
    <cellStyle name="Обычный 5 19 20 7 2" xfId="41729"/>
    <cellStyle name="Обычный 5 19 20 8" xfId="41730"/>
    <cellStyle name="Обычный 5 19 21" xfId="41731"/>
    <cellStyle name="Обычный 5 19 21 2" xfId="41732"/>
    <cellStyle name="Обычный 5 19 21 2 2" xfId="41733"/>
    <cellStyle name="Обычный 5 19 21 2 2 2" xfId="41734"/>
    <cellStyle name="Обычный 5 19 21 2 2 2 2" xfId="41735"/>
    <cellStyle name="Обычный 5 19 21 2 2 3" xfId="41736"/>
    <cellStyle name="Обычный 5 19 21 2 3" xfId="41737"/>
    <cellStyle name="Обычный 5 19 21 2 3 2" xfId="41738"/>
    <cellStyle name="Обычный 5 19 21 2 4" xfId="41739"/>
    <cellStyle name="Обычный 5 19 21 3" xfId="41740"/>
    <cellStyle name="Обычный 5 19 21 3 2" xfId="41741"/>
    <cellStyle name="Обычный 5 19 21 3 2 2" xfId="41742"/>
    <cellStyle name="Обычный 5 19 21 3 2 2 2" xfId="41743"/>
    <cellStyle name="Обычный 5 19 21 3 2 3" xfId="41744"/>
    <cellStyle name="Обычный 5 19 21 3 3" xfId="41745"/>
    <cellStyle name="Обычный 5 19 21 3 3 2" xfId="41746"/>
    <cellStyle name="Обычный 5 19 21 3 4" xfId="41747"/>
    <cellStyle name="Обычный 5 19 21 4" xfId="41748"/>
    <cellStyle name="Обычный 5 19 21 4 2" xfId="41749"/>
    <cellStyle name="Обычный 5 19 21 4 2 2" xfId="41750"/>
    <cellStyle name="Обычный 5 19 21 4 2 2 2" xfId="41751"/>
    <cellStyle name="Обычный 5 19 21 4 2 3" xfId="41752"/>
    <cellStyle name="Обычный 5 19 21 4 3" xfId="41753"/>
    <cellStyle name="Обычный 5 19 21 4 3 2" xfId="41754"/>
    <cellStyle name="Обычный 5 19 21 4 4" xfId="41755"/>
    <cellStyle name="Обычный 5 19 21 5" xfId="41756"/>
    <cellStyle name="Обычный 5 19 21 5 2" xfId="41757"/>
    <cellStyle name="Обычный 5 19 21 5 2 2" xfId="41758"/>
    <cellStyle name="Обычный 5 19 21 5 3" xfId="41759"/>
    <cellStyle name="Обычный 5 19 21 6" xfId="41760"/>
    <cellStyle name="Обычный 5 19 21 6 2" xfId="41761"/>
    <cellStyle name="Обычный 5 19 21 7" xfId="41762"/>
    <cellStyle name="Обычный 5 19 21 7 2" xfId="41763"/>
    <cellStyle name="Обычный 5 19 21 8" xfId="41764"/>
    <cellStyle name="Обычный 5 19 22" xfId="41765"/>
    <cellStyle name="Обычный 5 19 22 2" xfId="41766"/>
    <cellStyle name="Обычный 5 19 22 2 2" xfId="41767"/>
    <cellStyle name="Обычный 5 19 22 2 2 2" xfId="41768"/>
    <cellStyle name="Обычный 5 19 22 2 2 2 2" xfId="41769"/>
    <cellStyle name="Обычный 5 19 22 2 2 3" xfId="41770"/>
    <cellStyle name="Обычный 5 19 22 2 3" xfId="41771"/>
    <cellStyle name="Обычный 5 19 22 2 3 2" xfId="41772"/>
    <cellStyle name="Обычный 5 19 22 2 4" xfId="41773"/>
    <cellStyle name="Обычный 5 19 22 3" xfId="41774"/>
    <cellStyle name="Обычный 5 19 22 3 2" xfId="41775"/>
    <cellStyle name="Обычный 5 19 22 3 2 2" xfId="41776"/>
    <cellStyle name="Обычный 5 19 22 3 2 2 2" xfId="41777"/>
    <cellStyle name="Обычный 5 19 22 3 2 3" xfId="41778"/>
    <cellStyle name="Обычный 5 19 22 3 3" xfId="41779"/>
    <cellStyle name="Обычный 5 19 22 3 3 2" xfId="41780"/>
    <cellStyle name="Обычный 5 19 22 3 4" xfId="41781"/>
    <cellStyle name="Обычный 5 19 22 4" xfId="41782"/>
    <cellStyle name="Обычный 5 19 22 4 2" xfId="41783"/>
    <cellStyle name="Обычный 5 19 22 4 2 2" xfId="41784"/>
    <cellStyle name="Обычный 5 19 22 4 2 2 2" xfId="41785"/>
    <cellStyle name="Обычный 5 19 22 4 2 3" xfId="41786"/>
    <cellStyle name="Обычный 5 19 22 4 3" xfId="41787"/>
    <cellStyle name="Обычный 5 19 22 4 3 2" xfId="41788"/>
    <cellStyle name="Обычный 5 19 22 4 4" xfId="41789"/>
    <cellStyle name="Обычный 5 19 22 5" xfId="41790"/>
    <cellStyle name="Обычный 5 19 22 5 2" xfId="41791"/>
    <cellStyle name="Обычный 5 19 22 5 2 2" xfId="41792"/>
    <cellStyle name="Обычный 5 19 22 5 3" xfId="41793"/>
    <cellStyle name="Обычный 5 19 22 6" xfId="41794"/>
    <cellStyle name="Обычный 5 19 22 6 2" xfId="41795"/>
    <cellStyle name="Обычный 5 19 22 7" xfId="41796"/>
    <cellStyle name="Обычный 5 19 22 7 2" xfId="41797"/>
    <cellStyle name="Обычный 5 19 22 8" xfId="41798"/>
    <cellStyle name="Обычный 5 19 23" xfId="41799"/>
    <cellStyle name="Обычный 5 19 23 2" xfId="41800"/>
    <cellStyle name="Обычный 5 19 23 2 2" xfId="41801"/>
    <cellStyle name="Обычный 5 19 23 2 2 2" xfId="41802"/>
    <cellStyle name="Обычный 5 19 23 2 2 2 2" xfId="41803"/>
    <cellStyle name="Обычный 5 19 23 2 2 3" xfId="41804"/>
    <cellStyle name="Обычный 5 19 23 2 3" xfId="41805"/>
    <cellStyle name="Обычный 5 19 23 2 3 2" xfId="41806"/>
    <cellStyle name="Обычный 5 19 23 2 4" xfId="41807"/>
    <cellStyle name="Обычный 5 19 23 3" xfId="41808"/>
    <cellStyle name="Обычный 5 19 23 3 2" xfId="41809"/>
    <cellStyle name="Обычный 5 19 23 3 2 2" xfId="41810"/>
    <cellStyle name="Обычный 5 19 23 3 2 2 2" xfId="41811"/>
    <cellStyle name="Обычный 5 19 23 3 2 3" xfId="41812"/>
    <cellStyle name="Обычный 5 19 23 3 3" xfId="41813"/>
    <cellStyle name="Обычный 5 19 23 3 3 2" xfId="41814"/>
    <cellStyle name="Обычный 5 19 23 3 4" xfId="41815"/>
    <cellStyle name="Обычный 5 19 23 4" xfId="41816"/>
    <cellStyle name="Обычный 5 19 23 4 2" xfId="41817"/>
    <cellStyle name="Обычный 5 19 23 4 2 2" xfId="41818"/>
    <cellStyle name="Обычный 5 19 23 4 2 2 2" xfId="41819"/>
    <cellStyle name="Обычный 5 19 23 4 2 3" xfId="41820"/>
    <cellStyle name="Обычный 5 19 23 4 3" xfId="41821"/>
    <cellStyle name="Обычный 5 19 23 4 3 2" xfId="41822"/>
    <cellStyle name="Обычный 5 19 23 4 4" xfId="41823"/>
    <cellStyle name="Обычный 5 19 23 5" xfId="41824"/>
    <cellStyle name="Обычный 5 19 23 5 2" xfId="41825"/>
    <cellStyle name="Обычный 5 19 23 5 2 2" xfId="41826"/>
    <cellStyle name="Обычный 5 19 23 5 3" xfId="41827"/>
    <cellStyle name="Обычный 5 19 23 6" xfId="41828"/>
    <cellStyle name="Обычный 5 19 23 6 2" xfId="41829"/>
    <cellStyle name="Обычный 5 19 23 7" xfId="41830"/>
    <cellStyle name="Обычный 5 19 23 7 2" xfId="41831"/>
    <cellStyle name="Обычный 5 19 23 8" xfId="41832"/>
    <cellStyle name="Обычный 5 19 24" xfId="41833"/>
    <cellStyle name="Обычный 5 19 24 2" xfId="41834"/>
    <cellStyle name="Обычный 5 19 24 2 2" xfId="41835"/>
    <cellStyle name="Обычный 5 19 24 2 2 2" xfId="41836"/>
    <cellStyle name="Обычный 5 19 24 2 2 2 2" xfId="41837"/>
    <cellStyle name="Обычный 5 19 24 2 2 3" xfId="41838"/>
    <cellStyle name="Обычный 5 19 24 2 3" xfId="41839"/>
    <cellStyle name="Обычный 5 19 24 2 3 2" xfId="41840"/>
    <cellStyle name="Обычный 5 19 24 2 4" xfId="41841"/>
    <cellStyle name="Обычный 5 19 24 3" xfId="41842"/>
    <cellStyle name="Обычный 5 19 24 3 2" xfId="41843"/>
    <cellStyle name="Обычный 5 19 24 3 2 2" xfId="41844"/>
    <cellStyle name="Обычный 5 19 24 3 2 2 2" xfId="41845"/>
    <cellStyle name="Обычный 5 19 24 3 2 3" xfId="41846"/>
    <cellStyle name="Обычный 5 19 24 3 3" xfId="41847"/>
    <cellStyle name="Обычный 5 19 24 3 3 2" xfId="41848"/>
    <cellStyle name="Обычный 5 19 24 3 4" xfId="41849"/>
    <cellStyle name="Обычный 5 19 24 4" xfId="41850"/>
    <cellStyle name="Обычный 5 19 24 4 2" xfId="41851"/>
    <cellStyle name="Обычный 5 19 24 4 2 2" xfId="41852"/>
    <cellStyle name="Обычный 5 19 24 4 2 2 2" xfId="41853"/>
    <cellStyle name="Обычный 5 19 24 4 2 3" xfId="41854"/>
    <cellStyle name="Обычный 5 19 24 4 3" xfId="41855"/>
    <cellStyle name="Обычный 5 19 24 4 3 2" xfId="41856"/>
    <cellStyle name="Обычный 5 19 24 4 4" xfId="41857"/>
    <cellStyle name="Обычный 5 19 24 5" xfId="41858"/>
    <cellStyle name="Обычный 5 19 24 5 2" xfId="41859"/>
    <cellStyle name="Обычный 5 19 24 5 2 2" xfId="41860"/>
    <cellStyle name="Обычный 5 19 24 5 3" xfId="41861"/>
    <cellStyle name="Обычный 5 19 24 6" xfId="41862"/>
    <cellStyle name="Обычный 5 19 24 6 2" xfId="41863"/>
    <cellStyle name="Обычный 5 19 24 7" xfId="41864"/>
    <cellStyle name="Обычный 5 19 24 7 2" xfId="41865"/>
    <cellStyle name="Обычный 5 19 24 8" xfId="41866"/>
    <cellStyle name="Обычный 5 19 25" xfId="41867"/>
    <cellStyle name="Обычный 5 19 25 2" xfId="41868"/>
    <cellStyle name="Обычный 5 19 25 2 2" xfId="41869"/>
    <cellStyle name="Обычный 5 19 25 2 2 2" xfId="41870"/>
    <cellStyle name="Обычный 5 19 25 2 2 2 2" xfId="41871"/>
    <cellStyle name="Обычный 5 19 25 2 2 3" xfId="41872"/>
    <cellStyle name="Обычный 5 19 25 2 3" xfId="41873"/>
    <cellStyle name="Обычный 5 19 25 2 3 2" xfId="41874"/>
    <cellStyle name="Обычный 5 19 25 2 4" xfId="41875"/>
    <cellStyle name="Обычный 5 19 25 3" xfId="41876"/>
    <cellStyle name="Обычный 5 19 25 3 2" xfId="41877"/>
    <cellStyle name="Обычный 5 19 25 3 2 2" xfId="41878"/>
    <cellStyle name="Обычный 5 19 25 3 2 2 2" xfId="41879"/>
    <cellStyle name="Обычный 5 19 25 3 2 3" xfId="41880"/>
    <cellStyle name="Обычный 5 19 25 3 3" xfId="41881"/>
    <cellStyle name="Обычный 5 19 25 3 3 2" xfId="41882"/>
    <cellStyle name="Обычный 5 19 25 3 4" xfId="41883"/>
    <cellStyle name="Обычный 5 19 25 4" xfId="41884"/>
    <cellStyle name="Обычный 5 19 25 4 2" xfId="41885"/>
    <cellStyle name="Обычный 5 19 25 4 2 2" xfId="41886"/>
    <cellStyle name="Обычный 5 19 25 4 2 2 2" xfId="41887"/>
    <cellStyle name="Обычный 5 19 25 4 2 3" xfId="41888"/>
    <cellStyle name="Обычный 5 19 25 4 3" xfId="41889"/>
    <cellStyle name="Обычный 5 19 25 4 3 2" xfId="41890"/>
    <cellStyle name="Обычный 5 19 25 4 4" xfId="41891"/>
    <cellStyle name="Обычный 5 19 25 5" xfId="41892"/>
    <cellStyle name="Обычный 5 19 25 5 2" xfId="41893"/>
    <cellStyle name="Обычный 5 19 25 5 2 2" xfId="41894"/>
    <cellStyle name="Обычный 5 19 25 5 3" xfId="41895"/>
    <cellStyle name="Обычный 5 19 25 6" xfId="41896"/>
    <cellStyle name="Обычный 5 19 25 6 2" xfId="41897"/>
    <cellStyle name="Обычный 5 19 25 7" xfId="41898"/>
    <cellStyle name="Обычный 5 19 25 7 2" xfId="41899"/>
    <cellStyle name="Обычный 5 19 25 8" xfId="41900"/>
    <cellStyle name="Обычный 5 19 26" xfId="41901"/>
    <cellStyle name="Обычный 5 19 26 2" xfId="41902"/>
    <cellStyle name="Обычный 5 19 26 2 2" xfId="41903"/>
    <cellStyle name="Обычный 5 19 26 2 2 2" xfId="41904"/>
    <cellStyle name="Обычный 5 19 26 2 2 2 2" xfId="41905"/>
    <cellStyle name="Обычный 5 19 26 2 2 3" xfId="41906"/>
    <cellStyle name="Обычный 5 19 26 2 3" xfId="41907"/>
    <cellStyle name="Обычный 5 19 26 2 3 2" xfId="41908"/>
    <cellStyle name="Обычный 5 19 26 2 4" xfId="41909"/>
    <cellStyle name="Обычный 5 19 26 3" xfId="41910"/>
    <cellStyle name="Обычный 5 19 26 3 2" xfId="41911"/>
    <cellStyle name="Обычный 5 19 26 3 2 2" xfId="41912"/>
    <cellStyle name="Обычный 5 19 26 3 2 2 2" xfId="41913"/>
    <cellStyle name="Обычный 5 19 26 3 2 3" xfId="41914"/>
    <cellStyle name="Обычный 5 19 26 3 3" xfId="41915"/>
    <cellStyle name="Обычный 5 19 26 3 3 2" xfId="41916"/>
    <cellStyle name="Обычный 5 19 26 3 4" xfId="41917"/>
    <cellStyle name="Обычный 5 19 26 4" xfId="41918"/>
    <cellStyle name="Обычный 5 19 26 4 2" xfId="41919"/>
    <cellStyle name="Обычный 5 19 26 4 2 2" xfId="41920"/>
    <cellStyle name="Обычный 5 19 26 4 2 2 2" xfId="41921"/>
    <cellStyle name="Обычный 5 19 26 4 2 3" xfId="41922"/>
    <cellStyle name="Обычный 5 19 26 4 3" xfId="41923"/>
    <cellStyle name="Обычный 5 19 26 4 3 2" xfId="41924"/>
    <cellStyle name="Обычный 5 19 26 4 4" xfId="41925"/>
    <cellStyle name="Обычный 5 19 26 5" xfId="41926"/>
    <cellStyle name="Обычный 5 19 26 5 2" xfId="41927"/>
    <cellStyle name="Обычный 5 19 26 5 2 2" xfId="41928"/>
    <cellStyle name="Обычный 5 19 26 5 3" xfId="41929"/>
    <cellStyle name="Обычный 5 19 26 6" xfId="41930"/>
    <cellStyle name="Обычный 5 19 26 6 2" xfId="41931"/>
    <cellStyle name="Обычный 5 19 26 7" xfId="41932"/>
    <cellStyle name="Обычный 5 19 26 7 2" xfId="41933"/>
    <cellStyle name="Обычный 5 19 26 8" xfId="41934"/>
    <cellStyle name="Обычный 5 19 27" xfId="41935"/>
    <cellStyle name="Обычный 5 19 27 2" xfId="41936"/>
    <cellStyle name="Обычный 5 19 27 2 2" xfId="41937"/>
    <cellStyle name="Обычный 5 19 27 2 2 2" xfId="41938"/>
    <cellStyle name="Обычный 5 19 27 2 2 2 2" xfId="41939"/>
    <cellStyle name="Обычный 5 19 27 2 2 3" xfId="41940"/>
    <cellStyle name="Обычный 5 19 27 2 3" xfId="41941"/>
    <cellStyle name="Обычный 5 19 27 2 3 2" xfId="41942"/>
    <cellStyle name="Обычный 5 19 27 2 4" xfId="41943"/>
    <cellStyle name="Обычный 5 19 27 3" xfId="41944"/>
    <cellStyle name="Обычный 5 19 27 3 2" xfId="41945"/>
    <cellStyle name="Обычный 5 19 27 3 2 2" xfId="41946"/>
    <cellStyle name="Обычный 5 19 27 3 2 2 2" xfId="41947"/>
    <cellStyle name="Обычный 5 19 27 3 2 3" xfId="41948"/>
    <cellStyle name="Обычный 5 19 27 3 3" xfId="41949"/>
    <cellStyle name="Обычный 5 19 27 3 3 2" xfId="41950"/>
    <cellStyle name="Обычный 5 19 27 3 4" xfId="41951"/>
    <cellStyle name="Обычный 5 19 27 4" xfId="41952"/>
    <cellStyle name="Обычный 5 19 27 4 2" xfId="41953"/>
    <cellStyle name="Обычный 5 19 27 4 2 2" xfId="41954"/>
    <cellStyle name="Обычный 5 19 27 4 2 2 2" xfId="41955"/>
    <cellStyle name="Обычный 5 19 27 4 2 3" xfId="41956"/>
    <cellStyle name="Обычный 5 19 27 4 3" xfId="41957"/>
    <cellStyle name="Обычный 5 19 27 4 3 2" xfId="41958"/>
    <cellStyle name="Обычный 5 19 27 4 4" xfId="41959"/>
    <cellStyle name="Обычный 5 19 27 5" xfId="41960"/>
    <cellStyle name="Обычный 5 19 27 5 2" xfId="41961"/>
    <cellStyle name="Обычный 5 19 27 5 2 2" xfId="41962"/>
    <cellStyle name="Обычный 5 19 27 5 3" xfId="41963"/>
    <cellStyle name="Обычный 5 19 27 6" xfId="41964"/>
    <cellStyle name="Обычный 5 19 27 6 2" xfId="41965"/>
    <cellStyle name="Обычный 5 19 27 7" xfId="41966"/>
    <cellStyle name="Обычный 5 19 27 7 2" xfId="41967"/>
    <cellStyle name="Обычный 5 19 27 8" xfId="41968"/>
    <cellStyle name="Обычный 5 19 28" xfId="41969"/>
    <cellStyle name="Обычный 5 19 28 2" xfId="41970"/>
    <cellStyle name="Обычный 5 19 28 2 2" xfId="41971"/>
    <cellStyle name="Обычный 5 19 28 2 2 2" xfId="41972"/>
    <cellStyle name="Обычный 5 19 28 2 2 2 2" xfId="41973"/>
    <cellStyle name="Обычный 5 19 28 2 2 3" xfId="41974"/>
    <cellStyle name="Обычный 5 19 28 2 3" xfId="41975"/>
    <cellStyle name="Обычный 5 19 28 2 3 2" xfId="41976"/>
    <cellStyle name="Обычный 5 19 28 2 4" xfId="41977"/>
    <cellStyle name="Обычный 5 19 28 3" xfId="41978"/>
    <cellStyle name="Обычный 5 19 28 3 2" xfId="41979"/>
    <cellStyle name="Обычный 5 19 28 3 2 2" xfId="41980"/>
    <cellStyle name="Обычный 5 19 28 3 2 2 2" xfId="41981"/>
    <cellStyle name="Обычный 5 19 28 3 2 3" xfId="41982"/>
    <cellStyle name="Обычный 5 19 28 3 3" xfId="41983"/>
    <cellStyle name="Обычный 5 19 28 3 3 2" xfId="41984"/>
    <cellStyle name="Обычный 5 19 28 3 4" xfId="41985"/>
    <cellStyle name="Обычный 5 19 28 4" xfId="41986"/>
    <cellStyle name="Обычный 5 19 28 4 2" xfId="41987"/>
    <cellStyle name="Обычный 5 19 28 4 2 2" xfId="41988"/>
    <cellStyle name="Обычный 5 19 28 4 2 2 2" xfId="41989"/>
    <cellStyle name="Обычный 5 19 28 4 2 3" xfId="41990"/>
    <cellStyle name="Обычный 5 19 28 4 3" xfId="41991"/>
    <cellStyle name="Обычный 5 19 28 4 3 2" xfId="41992"/>
    <cellStyle name="Обычный 5 19 28 4 4" xfId="41993"/>
    <cellStyle name="Обычный 5 19 28 5" xfId="41994"/>
    <cellStyle name="Обычный 5 19 28 5 2" xfId="41995"/>
    <cellStyle name="Обычный 5 19 28 5 2 2" xfId="41996"/>
    <cellStyle name="Обычный 5 19 28 5 3" xfId="41997"/>
    <cellStyle name="Обычный 5 19 28 6" xfId="41998"/>
    <cellStyle name="Обычный 5 19 28 6 2" xfId="41999"/>
    <cellStyle name="Обычный 5 19 28 7" xfId="42000"/>
    <cellStyle name="Обычный 5 19 28 7 2" xfId="42001"/>
    <cellStyle name="Обычный 5 19 28 8" xfId="42002"/>
    <cellStyle name="Обычный 5 19 29" xfId="42003"/>
    <cellStyle name="Обычный 5 19 29 2" xfId="42004"/>
    <cellStyle name="Обычный 5 19 29 2 2" xfId="42005"/>
    <cellStyle name="Обычный 5 19 29 2 2 2" xfId="42006"/>
    <cellStyle name="Обычный 5 19 29 2 2 2 2" xfId="42007"/>
    <cellStyle name="Обычный 5 19 29 2 2 3" xfId="42008"/>
    <cellStyle name="Обычный 5 19 29 2 3" xfId="42009"/>
    <cellStyle name="Обычный 5 19 29 2 3 2" xfId="42010"/>
    <cellStyle name="Обычный 5 19 29 2 4" xfId="42011"/>
    <cellStyle name="Обычный 5 19 29 3" xfId="42012"/>
    <cellStyle name="Обычный 5 19 29 3 2" xfId="42013"/>
    <cellStyle name="Обычный 5 19 29 3 2 2" xfId="42014"/>
    <cellStyle name="Обычный 5 19 29 3 2 2 2" xfId="42015"/>
    <cellStyle name="Обычный 5 19 29 3 2 3" xfId="42016"/>
    <cellStyle name="Обычный 5 19 29 3 3" xfId="42017"/>
    <cellStyle name="Обычный 5 19 29 3 3 2" xfId="42018"/>
    <cellStyle name="Обычный 5 19 29 3 4" xfId="42019"/>
    <cellStyle name="Обычный 5 19 29 4" xfId="42020"/>
    <cellStyle name="Обычный 5 19 29 4 2" xfId="42021"/>
    <cellStyle name="Обычный 5 19 29 4 2 2" xfId="42022"/>
    <cellStyle name="Обычный 5 19 29 4 2 2 2" xfId="42023"/>
    <cellStyle name="Обычный 5 19 29 4 2 3" xfId="42024"/>
    <cellStyle name="Обычный 5 19 29 4 3" xfId="42025"/>
    <cellStyle name="Обычный 5 19 29 4 3 2" xfId="42026"/>
    <cellStyle name="Обычный 5 19 29 4 4" xfId="42027"/>
    <cellStyle name="Обычный 5 19 29 5" xfId="42028"/>
    <cellStyle name="Обычный 5 19 29 5 2" xfId="42029"/>
    <cellStyle name="Обычный 5 19 29 5 2 2" xfId="42030"/>
    <cellStyle name="Обычный 5 19 29 5 3" xfId="42031"/>
    <cellStyle name="Обычный 5 19 29 6" xfId="42032"/>
    <cellStyle name="Обычный 5 19 29 6 2" xfId="42033"/>
    <cellStyle name="Обычный 5 19 29 7" xfId="42034"/>
    <cellStyle name="Обычный 5 19 29 7 2" xfId="42035"/>
    <cellStyle name="Обычный 5 19 29 8" xfId="42036"/>
    <cellStyle name="Обычный 5 19 3" xfId="42037"/>
    <cellStyle name="Обычный 5 19 3 2" xfId="42038"/>
    <cellStyle name="Обычный 5 19 3 2 2" xfId="42039"/>
    <cellStyle name="Обычный 5 19 3 2 2 2" xfId="42040"/>
    <cellStyle name="Обычный 5 19 3 2 2 2 2" xfId="42041"/>
    <cellStyle name="Обычный 5 19 3 2 2 3" xfId="42042"/>
    <cellStyle name="Обычный 5 19 3 2 3" xfId="42043"/>
    <cellStyle name="Обычный 5 19 3 2 3 2" xfId="42044"/>
    <cellStyle name="Обычный 5 19 3 2 4" xfId="42045"/>
    <cellStyle name="Обычный 5 19 3 3" xfId="42046"/>
    <cellStyle name="Обычный 5 19 3 3 2" xfId="42047"/>
    <cellStyle name="Обычный 5 19 3 3 2 2" xfId="42048"/>
    <cellStyle name="Обычный 5 19 3 3 2 2 2" xfId="42049"/>
    <cellStyle name="Обычный 5 19 3 3 2 3" xfId="42050"/>
    <cellStyle name="Обычный 5 19 3 3 3" xfId="42051"/>
    <cellStyle name="Обычный 5 19 3 3 3 2" xfId="42052"/>
    <cellStyle name="Обычный 5 19 3 3 4" xfId="42053"/>
    <cellStyle name="Обычный 5 19 3 4" xfId="42054"/>
    <cellStyle name="Обычный 5 19 3 4 2" xfId="42055"/>
    <cellStyle name="Обычный 5 19 3 4 2 2" xfId="42056"/>
    <cellStyle name="Обычный 5 19 3 4 2 2 2" xfId="42057"/>
    <cellStyle name="Обычный 5 19 3 4 2 3" xfId="42058"/>
    <cellStyle name="Обычный 5 19 3 4 3" xfId="42059"/>
    <cellStyle name="Обычный 5 19 3 4 3 2" xfId="42060"/>
    <cellStyle name="Обычный 5 19 3 4 4" xfId="42061"/>
    <cellStyle name="Обычный 5 19 3 5" xfId="42062"/>
    <cellStyle name="Обычный 5 19 3 5 2" xfId="42063"/>
    <cellStyle name="Обычный 5 19 3 5 2 2" xfId="42064"/>
    <cellStyle name="Обычный 5 19 3 5 3" xfId="42065"/>
    <cellStyle name="Обычный 5 19 3 6" xfId="42066"/>
    <cellStyle name="Обычный 5 19 3 6 2" xfId="42067"/>
    <cellStyle name="Обычный 5 19 3 7" xfId="42068"/>
    <cellStyle name="Обычный 5 19 3 7 2" xfId="42069"/>
    <cellStyle name="Обычный 5 19 3 8" xfId="42070"/>
    <cellStyle name="Обычный 5 19 30" xfId="42071"/>
    <cellStyle name="Обычный 5 19 30 2" xfId="42072"/>
    <cellStyle name="Обычный 5 19 30 2 2" xfId="42073"/>
    <cellStyle name="Обычный 5 19 30 2 2 2" xfId="42074"/>
    <cellStyle name="Обычный 5 19 30 2 3" xfId="42075"/>
    <cellStyle name="Обычный 5 19 30 3" xfId="42076"/>
    <cellStyle name="Обычный 5 19 30 3 2" xfId="42077"/>
    <cellStyle name="Обычный 5 19 30 4" xfId="42078"/>
    <cellStyle name="Обычный 5 19 31" xfId="42079"/>
    <cellStyle name="Обычный 5 19 31 2" xfId="42080"/>
    <cellStyle name="Обычный 5 19 31 2 2" xfId="42081"/>
    <cellStyle name="Обычный 5 19 31 2 2 2" xfId="42082"/>
    <cellStyle name="Обычный 5 19 31 2 3" xfId="42083"/>
    <cellStyle name="Обычный 5 19 31 3" xfId="42084"/>
    <cellStyle name="Обычный 5 19 31 3 2" xfId="42085"/>
    <cellStyle name="Обычный 5 19 31 4" xfId="42086"/>
    <cellStyle name="Обычный 5 19 32" xfId="42087"/>
    <cellStyle name="Обычный 5 19 32 2" xfId="42088"/>
    <cellStyle name="Обычный 5 19 32 2 2" xfId="42089"/>
    <cellStyle name="Обычный 5 19 32 2 2 2" xfId="42090"/>
    <cellStyle name="Обычный 5 19 32 2 3" xfId="42091"/>
    <cellStyle name="Обычный 5 19 32 3" xfId="42092"/>
    <cellStyle name="Обычный 5 19 32 3 2" xfId="42093"/>
    <cellStyle name="Обычный 5 19 32 4" xfId="42094"/>
    <cellStyle name="Обычный 5 19 33" xfId="42095"/>
    <cellStyle name="Обычный 5 19 33 2" xfId="42096"/>
    <cellStyle name="Обычный 5 19 33 2 2" xfId="42097"/>
    <cellStyle name="Обычный 5 19 33 3" xfId="42098"/>
    <cellStyle name="Обычный 5 19 34" xfId="42099"/>
    <cellStyle name="Обычный 5 19 34 2" xfId="42100"/>
    <cellStyle name="Обычный 5 19 35" xfId="42101"/>
    <cellStyle name="Обычный 5 19 35 2" xfId="42102"/>
    <cellStyle name="Обычный 5 19 36" xfId="42103"/>
    <cellStyle name="Обычный 5 19 4" xfId="42104"/>
    <cellStyle name="Обычный 5 19 4 2" xfId="42105"/>
    <cellStyle name="Обычный 5 19 4 2 2" xfId="42106"/>
    <cellStyle name="Обычный 5 19 4 2 2 2" xfId="42107"/>
    <cellStyle name="Обычный 5 19 4 2 2 2 2" xfId="42108"/>
    <cellStyle name="Обычный 5 19 4 2 2 3" xfId="42109"/>
    <cellStyle name="Обычный 5 19 4 2 3" xfId="42110"/>
    <cellStyle name="Обычный 5 19 4 2 3 2" xfId="42111"/>
    <cellStyle name="Обычный 5 19 4 2 4" xfId="42112"/>
    <cellStyle name="Обычный 5 19 4 3" xfId="42113"/>
    <cellStyle name="Обычный 5 19 4 3 2" xfId="42114"/>
    <cellStyle name="Обычный 5 19 4 3 2 2" xfId="42115"/>
    <cellStyle name="Обычный 5 19 4 3 2 2 2" xfId="42116"/>
    <cellStyle name="Обычный 5 19 4 3 2 3" xfId="42117"/>
    <cellStyle name="Обычный 5 19 4 3 3" xfId="42118"/>
    <cellStyle name="Обычный 5 19 4 3 3 2" xfId="42119"/>
    <cellStyle name="Обычный 5 19 4 3 4" xfId="42120"/>
    <cellStyle name="Обычный 5 19 4 4" xfId="42121"/>
    <cellStyle name="Обычный 5 19 4 4 2" xfId="42122"/>
    <cellStyle name="Обычный 5 19 4 4 2 2" xfId="42123"/>
    <cellStyle name="Обычный 5 19 4 4 2 2 2" xfId="42124"/>
    <cellStyle name="Обычный 5 19 4 4 2 3" xfId="42125"/>
    <cellStyle name="Обычный 5 19 4 4 3" xfId="42126"/>
    <cellStyle name="Обычный 5 19 4 4 3 2" xfId="42127"/>
    <cellStyle name="Обычный 5 19 4 4 4" xfId="42128"/>
    <cellStyle name="Обычный 5 19 4 5" xfId="42129"/>
    <cellStyle name="Обычный 5 19 4 5 2" xfId="42130"/>
    <cellStyle name="Обычный 5 19 4 5 2 2" xfId="42131"/>
    <cellStyle name="Обычный 5 19 4 5 3" xfId="42132"/>
    <cellStyle name="Обычный 5 19 4 6" xfId="42133"/>
    <cellStyle name="Обычный 5 19 4 6 2" xfId="42134"/>
    <cellStyle name="Обычный 5 19 4 7" xfId="42135"/>
    <cellStyle name="Обычный 5 19 4 7 2" xfId="42136"/>
    <cellStyle name="Обычный 5 19 4 8" xfId="42137"/>
    <cellStyle name="Обычный 5 19 5" xfId="42138"/>
    <cellStyle name="Обычный 5 19 5 2" xfId="42139"/>
    <cellStyle name="Обычный 5 19 5 2 2" xfId="42140"/>
    <cellStyle name="Обычный 5 19 5 2 2 2" xfId="42141"/>
    <cellStyle name="Обычный 5 19 5 2 2 2 2" xfId="42142"/>
    <cellStyle name="Обычный 5 19 5 2 2 3" xfId="42143"/>
    <cellStyle name="Обычный 5 19 5 2 3" xfId="42144"/>
    <cellStyle name="Обычный 5 19 5 2 3 2" xfId="42145"/>
    <cellStyle name="Обычный 5 19 5 2 4" xfId="42146"/>
    <cellStyle name="Обычный 5 19 5 3" xfId="42147"/>
    <cellStyle name="Обычный 5 19 5 3 2" xfId="42148"/>
    <cellStyle name="Обычный 5 19 5 3 2 2" xfId="42149"/>
    <cellStyle name="Обычный 5 19 5 3 2 2 2" xfId="42150"/>
    <cellStyle name="Обычный 5 19 5 3 2 3" xfId="42151"/>
    <cellStyle name="Обычный 5 19 5 3 3" xfId="42152"/>
    <cellStyle name="Обычный 5 19 5 3 3 2" xfId="42153"/>
    <cellStyle name="Обычный 5 19 5 3 4" xfId="42154"/>
    <cellStyle name="Обычный 5 19 5 4" xfId="42155"/>
    <cellStyle name="Обычный 5 19 5 4 2" xfId="42156"/>
    <cellStyle name="Обычный 5 19 5 4 2 2" xfId="42157"/>
    <cellStyle name="Обычный 5 19 5 4 2 2 2" xfId="42158"/>
    <cellStyle name="Обычный 5 19 5 4 2 3" xfId="42159"/>
    <cellStyle name="Обычный 5 19 5 4 3" xfId="42160"/>
    <cellStyle name="Обычный 5 19 5 4 3 2" xfId="42161"/>
    <cellStyle name="Обычный 5 19 5 4 4" xfId="42162"/>
    <cellStyle name="Обычный 5 19 5 5" xfId="42163"/>
    <cellStyle name="Обычный 5 19 5 5 2" xfId="42164"/>
    <cellStyle name="Обычный 5 19 5 5 2 2" xfId="42165"/>
    <cellStyle name="Обычный 5 19 5 5 3" xfId="42166"/>
    <cellStyle name="Обычный 5 19 5 6" xfId="42167"/>
    <cellStyle name="Обычный 5 19 5 6 2" xfId="42168"/>
    <cellStyle name="Обычный 5 19 5 7" xfId="42169"/>
    <cellStyle name="Обычный 5 19 5 7 2" xfId="42170"/>
    <cellStyle name="Обычный 5 19 5 8" xfId="42171"/>
    <cellStyle name="Обычный 5 19 6" xfId="42172"/>
    <cellStyle name="Обычный 5 19 6 2" xfId="42173"/>
    <cellStyle name="Обычный 5 19 6 2 2" xfId="42174"/>
    <cellStyle name="Обычный 5 19 6 2 2 2" xfId="42175"/>
    <cellStyle name="Обычный 5 19 6 2 2 2 2" xfId="42176"/>
    <cellStyle name="Обычный 5 19 6 2 2 3" xfId="42177"/>
    <cellStyle name="Обычный 5 19 6 2 3" xfId="42178"/>
    <cellStyle name="Обычный 5 19 6 2 3 2" xfId="42179"/>
    <cellStyle name="Обычный 5 19 6 2 4" xfId="42180"/>
    <cellStyle name="Обычный 5 19 6 3" xfId="42181"/>
    <cellStyle name="Обычный 5 19 6 3 2" xfId="42182"/>
    <cellStyle name="Обычный 5 19 6 3 2 2" xfId="42183"/>
    <cellStyle name="Обычный 5 19 6 3 2 2 2" xfId="42184"/>
    <cellStyle name="Обычный 5 19 6 3 2 3" xfId="42185"/>
    <cellStyle name="Обычный 5 19 6 3 3" xfId="42186"/>
    <cellStyle name="Обычный 5 19 6 3 3 2" xfId="42187"/>
    <cellStyle name="Обычный 5 19 6 3 4" xfId="42188"/>
    <cellStyle name="Обычный 5 19 6 4" xfId="42189"/>
    <cellStyle name="Обычный 5 19 6 4 2" xfId="42190"/>
    <cellStyle name="Обычный 5 19 6 4 2 2" xfId="42191"/>
    <cellStyle name="Обычный 5 19 6 4 2 2 2" xfId="42192"/>
    <cellStyle name="Обычный 5 19 6 4 2 3" xfId="42193"/>
    <cellStyle name="Обычный 5 19 6 4 3" xfId="42194"/>
    <cellStyle name="Обычный 5 19 6 4 3 2" xfId="42195"/>
    <cellStyle name="Обычный 5 19 6 4 4" xfId="42196"/>
    <cellStyle name="Обычный 5 19 6 5" xfId="42197"/>
    <cellStyle name="Обычный 5 19 6 5 2" xfId="42198"/>
    <cellStyle name="Обычный 5 19 6 5 2 2" xfId="42199"/>
    <cellStyle name="Обычный 5 19 6 5 3" xfId="42200"/>
    <cellStyle name="Обычный 5 19 6 6" xfId="42201"/>
    <cellStyle name="Обычный 5 19 6 6 2" xfId="42202"/>
    <cellStyle name="Обычный 5 19 6 7" xfId="42203"/>
    <cellStyle name="Обычный 5 19 6 7 2" xfId="42204"/>
    <cellStyle name="Обычный 5 19 6 8" xfId="42205"/>
    <cellStyle name="Обычный 5 19 7" xfId="42206"/>
    <cellStyle name="Обычный 5 19 7 2" xfId="42207"/>
    <cellStyle name="Обычный 5 19 7 2 2" xfId="42208"/>
    <cellStyle name="Обычный 5 19 7 2 2 2" xfId="42209"/>
    <cellStyle name="Обычный 5 19 7 2 2 2 2" xfId="42210"/>
    <cellStyle name="Обычный 5 19 7 2 2 3" xfId="42211"/>
    <cellStyle name="Обычный 5 19 7 2 3" xfId="42212"/>
    <cellStyle name="Обычный 5 19 7 2 3 2" xfId="42213"/>
    <cellStyle name="Обычный 5 19 7 2 4" xfId="42214"/>
    <cellStyle name="Обычный 5 19 7 3" xfId="42215"/>
    <cellStyle name="Обычный 5 19 7 3 2" xfId="42216"/>
    <cellStyle name="Обычный 5 19 7 3 2 2" xfId="42217"/>
    <cellStyle name="Обычный 5 19 7 3 2 2 2" xfId="42218"/>
    <cellStyle name="Обычный 5 19 7 3 2 3" xfId="42219"/>
    <cellStyle name="Обычный 5 19 7 3 3" xfId="42220"/>
    <cellStyle name="Обычный 5 19 7 3 3 2" xfId="42221"/>
    <cellStyle name="Обычный 5 19 7 3 4" xfId="42222"/>
    <cellStyle name="Обычный 5 19 7 4" xfId="42223"/>
    <cellStyle name="Обычный 5 19 7 4 2" xfId="42224"/>
    <cellStyle name="Обычный 5 19 7 4 2 2" xfId="42225"/>
    <cellStyle name="Обычный 5 19 7 4 2 2 2" xfId="42226"/>
    <cellStyle name="Обычный 5 19 7 4 2 3" xfId="42227"/>
    <cellStyle name="Обычный 5 19 7 4 3" xfId="42228"/>
    <cellStyle name="Обычный 5 19 7 4 3 2" xfId="42229"/>
    <cellStyle name="Обычный 5 19 7 4 4" xfId="42230"/>
    <cellStyle name="Обычный 5 19 7 5" xfId="42231"/>
    <cellStyle name="Обычный 5 19 7 5 2" xfId="42232"/>
    <cellStyle name="Обычный 5 19 7 5 2 2" xfId="42233"/>
    <cellStyle name="Обычный 5 19 7 5 3" xfId="42234"/>
    <cellStyle name="Обычный 5 19 7 6" xfId="42235"/>
    <cellStyle name="Обычный 5 19 7 6 2" xfId="42236"/>
    <cellStyle name="Обычный 5 19 7 7" xfId="42237"/>
    <cellStyle name="Обычный 5 19 7 7 2" xfId="42238"/>
    <cellStyle name="Обычный 5 19 7 8" xfId="42239"/>
    <cellStyle name="Обычный 5 19 8" xfId="42240"/>
    <cellStyle name="Обычный 5 19 8 2" xfId="42241"/>
    <cellStyle name="Обычный 5 19 8 2 2" xfId="42242"/>
    <cellStyle name="Обычный 5 19 8 2 2 2" xfId="42243"/>
    <cellStyle name="Обычный 5 19 8 2 2 2 2" xfId="42244"/>
    <cellStyle name="Обычный 5 19 8 2 2 3" xfId="42245"/>
    <cellStyle name="Обычный 5 19 8 2 3" xfId="42246"/>
    <cellStyle name="Обычный 5 19 8 2 3 2" xfId="42247"/>
    <cellStyle name="Обычный 5 19 8 2 4" xfId="42248"/>
    <cellStyle name="Обычный 5 19 8 3" xfId="42249"/>
    <cellStyle name="Обычный 5 19 8 3 2" xfId="42250"/>
    <cellStyle name="Обычный 5 19 8 3 2 2" xfId="42251"/>
    <cellStyle name="Обычный 5 19 8 3 2 2 2" xfId="42252"/>
    <cellStyle name="Обычный 5 19 8 3 2 3" xfId="42253"/>
    <cellStyle name="Обычный 5 19 8 3 3" xfId="42254"/>
    <cellStyle name="Обычный 5 19 8 3 3 2" xfId="42255"/>
    <cellStyle name="Обычный 5 19 8 3 4" xfId="42256"/>
    <cellStyle name="Обычный 5 19 8 4" xfId="42257"/>
    <cellStyle name="Обычный 5 19 8 4 2" xfId="42258"/>
    <cellStyle name="Обычный 5 19 8 4 2 2" xfId="42259"/>
    <cellStyle name="Обычный 5 19 8 4 2 2 2" xfId="42260"/>
    <cellStyle name="Обычный 5 19 8 4 2 3" xfId="42261"/>
    <cellStyle name="Обычный 5 19 8 4 3" xfId="42262"/>
    <cellStyle name="Обычный 5 19 8 4 3 2" xfId="42263"/>
    <cellStyle name="Обычный 5 19 8 4 4" xfId="42264"/>
    <cellStyle name="Обычный 5 19 8 5" xfId="42265"/>
    <cellStyle name="Обычный 5 19 8 5 2" xfId="42266"/>
    <cellStyle name="Обычный 5 19 8 5 2 2" xfId="42267"/>
    <cellStyle name="Обычный 5 19 8 5 3" xfId="42268"/>
    <cellStyle name="Обычный 5 19 8 6" xfId="42269"/>
    <cellStyle name="Обычный 5 19 8 6 2" xfId="42270"/>
    <cellStyle name="Обычный 5 19 8 7" xfId="42271"/>
    <cellStyle name="Обычный 5 19 8 7 2" xfId="42272"/>
    <cellStyle name="Обычный 5 19 8 8" xfId="42273"/>
    <cellStyle name="Обычный 5 19 9" xfId="42274"/>
    <cellStyle name="Обычный 5 19 9 2" xfId="42275"/>
    <cellStyle name="Обычный 5 19 9 2 2" xfId="42276"/>
    <cellStyle name="Обычный 5 19 9 2 2 2" xfId="42277"/>
    <cellStyle name="Обычный 5 19 9 2 2 2 2" xfId="42278"/>
    <cellStyle name="Обычный 5 19 9 2 2 3" xfId="42279"/>
    <cellStyle name="Обычный 5 19 9 2 3" xfId="42280"/>
    <cellStyle name="Обычный 5 19 9 2 3 2" xfId="42281"/>
    <cellStyle name="Обычный 5 19 9 2 4" xfId="42282"/>
    <cellStyle name="Обычный 5 19 9 3" xfId="42283"/>
    <cellStyle name="Обычный 5 19 9 3 2" xfId="42284"/>
    <cellStyle name="Обычный 5 19 9 3 2 2" xfId="42285"/>
    <cellStyle name="Обычный 5 19 9 3 2 2 2" xfId="42286"/>
    <cellStyle name="Обычный 5 19 9 3 2 3" xfId="42287"/>
    <cellStyle name="Обычный 5 19 9 3 3" xfId="42288"/>
    <cellStyle name="Обычный 5 19 9 3 3 2" xfId="42289"/>
    <cellStyle name="Обычный 5 19 9 3 4" xfId="42290"/>
    <cellStyle name="Обычный 5 19 9 4" xfId="42291"/>
    <cellStyle name="Обычный 5 19 9 4 2" xfId="42292"/>
    <cellStyle name="Обычный 5 19 9 4 2 2" xfId="42293"/>
    <cellStyle name="Обычный 5 19 9 4 2 2 2" xfId="42294"/>
    <cellStyle name="Обычный 5 19 9 4 2 3" xfId="42295"/>
    <cellStyle name="Обычный 5 19 9 4 3" xfId="42296"/>
    <cellStyle name="Обычный 5 19 9 4 3 2" xfId="42297"/>
    <cellStyle name="Обычный 5 19 9 4 4" xfId="42298"/>
    <cellStyle name="Обычный 5 19 9 5" xfId="42299"/>
    <cellStyle name="Обычный 5 19 9 5 2" xfId="42300"/>
    <cellStyle name="Обычный 5 19 9 5 2 2" xfId="42301"/>
    <cellStyle name="Обычный 5 19 9 5 3" xfId="42302"/>
    <cellStyle name="Обычный 5 19 9 6" xfId="42303"/>
    <cellStyle name="Обычный 5 19 9 6 2" xfId="42304"/>
    <cellStyle name="Обычный 5 19 9 7" xfId="42305"/>
    <cellStyle name="Обычный 5 19 9 7 2" xfId="42306"/>
    <cellStyle name="Обычный 5 19 9 8" xfId="42307"/>
    <cellStyle name="Обычный 5 2" xfId="42308"/>
    <cellStyle name="Обычный 5 2 10" xfId="42309"/>
    <cellStyle name="Обычный 5 2 10 2" xfId="42310"/>
    <cellStyle name="Обычный 5 2 10 2 2" xfId="42311"/>
    <cellStyle name="Обычный 5 2 10 2 2 2" xfId="42312"/>
    <cellStyle name="Обычный 5 2 10 2 2 2 2" xfId="42313"/>
    <cellStyle name="Обычный 5 2 10 2 2 3" xfId="42314"/>
    <cellStyle name="Обычный 5 2 10 2 3" xfId="42315"/>
    <cellStyle name="Обычный 5 2 10 2 3 2" xfId="42316"/>
    <cellStyle name="Обычный 5 2 10 2 4" xfId="42317"/>
    <cellStyle name="Обычный 5 2 10 3" xfId="42318"/>
    <cellStyle name="Обычный 5 2 10 3 2" xfId="42319"/>
    <cellStyle name="Обычный 5 2 10 3 2 2" xfId="42320"/>
    <cellStyle name="Обычный 5 2 10 3 2 2 2" xfId="42321"/>
    <cellStyle name="Обычный 5 2 10 3 2 3" xfId="42322"/>
    <cellStyle name="Обычный 5 2 10 3 3" xfId="42323"/>
    <cellStyle name="Обычный 5 2 10 3 3 2" xfId="42324"/>
    <cellStyle name="Обычный 5 2 10 3 4" xfId="42325"/>
    <cellStyle name="Обычный 5 2 10 4" xfId="42326"/>
    <cellStyle name="Обычный 5 2 10 4 2" xfId="42327"/>
    <cellStyle name="Обычный 5 2 10 4 2 2" xfId="42328"/>
    <cellStyle name="Обычный 5 2 10 4 2 2 2" xfId="42329"/>
    <cellStyle name="Обычный 5 2 10 4 2 3" xfId="42330"/>
    <cellStyle name="Обычный 5 2 10 4 3" xfId="42331"/>
    <cellStyle name="Обычный 5 2 10 4 3 2" xfId="42332"/>
    <cellStyle name="Обычный 5 2 10 4 4" xfId="42333"/>
    <cellStyle name="Обычный 5 2 10 5" xfId="42334"/>
    <cellStyle name="Обычный 5 2 10 5 2" xfId="42335"/>
    <cellStyle name="Обычный 5 2 10 5 2 2" xfId="42336"/>
    <cellStyle name="Обычный 5 2 10 5 3" xfId="42337"/>
    <cellStyle name="Обычный 5 2 10 6" xfId="42338"/>
    <cellStyle name="Обычный 5 2 10 6 2" xfId="42339"/>
    <cellStyle name="Обычный 5 2 10 7" xfId="42340"/>
    <cellStyle name="Обычный 5 2 10 7 2" xfId="42341"/>
    <cellStyle name="Обычный 5 2 10 8" xfId="42342"/>
    <cellStyle name="Обычный 5 2 11" xfId="42343"/>
    <cellStyle name="Обычный 5 2 11 2" xfId="42344"/>
    <cellStyle name="Обычный 5 2 11 2 2" xfId="42345"/>
    <cellStyle name="Обычный 5 2 11 2 2 2" xfId="42346"/>
    <cellStyle name="Обычный 5 2 11 2 2 2 2" xfId="42347"/>
    <cellStyle name="Обычный 5 2 11 2 2 3" xfId="42348"/>
    <cellStyle name="Обычный 5 2 11 2 3" xfId="42349"/>
    <cellStyle name="Обычный 5 2 11 2 3 2" xfId="42350"/>
    <cellStyle name="Обычный 5 2 11 2 4" xfId="42351"/>
    <cellStyle name="Обычный 5 2 11 3" xfId="42352"/>
    <cellStyle name="Обычный 5 2 11 3 2" xfId="42353"/>
    <cellStyle name="Обычный 5 2 11 3 2 2" xfId="42354"/>
    <cellStyle name="Обычный 5 2 11 3 2 2 2" xfId="42355"/>
    <cellStyle name="Обычный 5 2 11 3 2 3" xfId="42356"/>
    <cellStyle name="Обычный 5 2 11 3 3" xfId="42357"/>
    <cellStyle name="Обычный 5 2 11 3 3 2" xfId="42358"/>
    <cellStyle name="Обычный 5 2 11 3 4" xfId="42359"/>
    <cellStyle name="Обычный 5 2 11 4" xfId="42360"/>
    <cellStyle name="Обычный 5 2 11 4 2" xfId="42361"/>
    <cellStyle name="Обычный 5 2 11 4 2 2" xfId="42362"/>
    <cellStyle name="Обычный 5 2 11 4 2 2 2" xfId="42363"/>
    <cellStyle name="Обычный 5 2 11 4 2 3" xfId="42364"/>
    <cellStyle name="Обычный 5 2 11 4 3" xfId="42365"/>
    <cellStyle name="Обычный 5 2 11 4 3 2" xfId="42366"/>
    <cellStyle name="Обычный 5 2 11 4 4" xfId="42367"/>
    <cellStyle name="Обычный 5 2 11 5" xfId="42368"/>
    <cellStyle name="Обычный 5 2 11 5 2" xfId="42369"/>
    <cellStyle name="Обычный 5 2 11 5 2 2" xfId="42370"/>
    <cellStyle name="Обычный 5 2 11 5 3" xfId="42371"/>
    <cellStyle name="Обычный 5 2 11 6" xfId="42372"/>
    <cellStyle name="Обычный 5 2 11 6 2" xfId="42373"/>
    <cellStyle name="Обычный 5 2 11 7" xfId="42374"/>
    <cellStyle name="Обычный 5 2 11 7 2" xfId="42375"/>
    <cellStyle name="Обычный 5 2 11 8" xfId="42376"/>
    <cellStyle name="Обычный 5 2 12" xfId="42377"/>
    <cellStyle name="Обычный 5 2 12 2" xfId="42378"/>
    <cellStyle name="Обычный 5 2 12 2 2" xfId="42379"/>
    <cellStyle name="Обычный 5 2 12 2 2 2" xfId="42380"/>
    <cellStyle name="Обычный 5 2 12 2 2 2 2" xfId="42381"/>
    <cellStyle name="Обычный 5 2 12 2 2 3" xfId="42382"/>
    <cellStyle name="Обычный 5 2 12 2 3" xfId="42383"/>
    <cellStyle name="Обычный 5 2 12 2 3 2" xfId="42384"/>
    <cellStyle name="Обычный 5 2 12 2 4" xfId="42385"/>
    <cellStyle name="Обычный 5 2 12 3" xfId="42386"/>
    <cellStyle name="Обычный 5 2 12 3 2" xfId="42387"/>
    <cellStyle name="Обычный 5 2 12 3 2 2" xfId="42388"/>
    <cellStyle name="Обычный 5 2 12 3 2 2 2" xfId="42389"/>
    <cellStyle name="Обычный 5 2 12 3 2 3" xfId="42390"/>
    <cellStyle name="Обычный 5 2 12 3 3" xfId="42391"/>
    <cellStyle name="Обычный 5 2 12 3 3 2" xfId="42392"/>
    <cellStyle name="Обычный 5 2 12 3 4" xfId="42393"/>
    <cellStyle name="Обычный 5 2 12 4" xfId="42394"/>
    <cellStyle name="Обычный 5 2 12 4 2" xfId="42395"/>
    <cellStyle name="Обычный 5 2 12 4 2 2" xfId="42396"/>
    <cellStyle name="Обычный 5 2 12 4 2 2 2" xfId="42397"/>
    <cellStyle name="Обычный 5 2 12 4 2 3" xfId="42398"/>
    <cellStyle name="Обычный 5 2 12 4 3" xfId="42399"/>
    <cellStyle name="Обычный 5 2 12 4 3 2" xfId="42400"/>
    <cellStyle name="Обычный 5 2 12 4 4" xfId="42401"/>
    <cellStyle name="Обычный 5 2 12 5" xfId="42402"/>
    <cellStyle name="Обычный 5 2 12 5 2" xfId="42403"/>
    <cellStyle name="Обычный 5 2 12 5 2 2" xfId="42404"/>
    <cellStyle name="Обычный 5 2 12 5 3" xfId="42405"/>
    <cellStyle name="Обычный 5 2 12 6" xfId="42406"/>
    <cellStyle name="Обычный 5 2 12 6 2" xfId="42407"/>
    <cellStyle name="Обычный 5 2 12 7" xfId="42408"/>
    <cellStyle name="Обычный 5 2 12 7 2" xfId="42409"/>
    <cellStyle name="Обычный 5 2 12 8" xfId="42410"/>
    <cellStyle name="Обычный 5 2 13" xfId="42411"/>
    <cellStyle name="Обычный 5 2 13 2" xfId="42412"/>
    <cellStyle name="Обычный 5 2 13 2 2" xfId="42413"/>
    <cellStyle name="Обычный 5 2 13 2 2 2" xfId="42414"/>
    <cellStyle name="Обычный 5 2 13 2 2 2 2" xfId="42415"/>
    <cellStyle name="Обычный 5 2 13 2 2 3" xfId="42416"/>
    <cellStyle name="Обычный 5 2 13 2 3" xfId="42417"/>
    <cellStyle name="Обычный 5 2 13 2 3 2" xfId="42418"/>
    <cellStyle name="Обычный 5 2 13 2 4" xfId="42419"/>
    <cellStyle name="Обычный 5 2 13 3" xfId="42420"/>
    <cellStyle name="Обычный 5 2 13 3 2" xfId="42421"/>
    <cellStyle name="Обычный 5 2 13 3 2 2" xfId="42422"/>
    <cellStyle name="Обычный 5 2 13 3 2 2 2" xfId="42423"/>
    <cellStyle name="Обычный 5 2 13 3 2 3" xfId="42424"/>
    <cellStyle name="Обычный 5 2 13 3 3" xfId="42425"/>
    <cellStyle name="Обычный 5 2 13 3 3 2" xfId="42426"/>
    <cellStyle name="Обычный 5 2 13 3 4" xfId="42427"/>
    <cellStyle name="Обычный 5 2 13 4" xfId="42428"/>
    <cellStyle name="Обычный 5 2 13 4 2" xfId="42429"/>
    <cellStyle name="Обычный 5 2 13 4 2 2" xfId="42430"/>
    <cellStyle name="Обычный 5 2 13 4 2 2 2" xfId="42431"/>
    <cellStyle name="Обычный 5 2 13 4 2 3" xfId="42432"/>
    <cellStyle name="Обычный 5 2 13 4 3" xfId="42433"/>
    <cellStyle name="Обычный 5 2 13 4 3 2" xfId="42434"/>
    <cellStyle name="Обычный 5 2 13 4 4" xfId="42435"/>
    <cellStyle name="Обычный 5 2 13 5" xfId="42436"/>
    <cellStyle name="Обычный 5 2 13 5 2" xfId="42437"/>
    <cellStyle name="Обычный 5 2 13 5 2 2" xfId="42438"/>
    <cellStyle name="Обычный 5 2 13 5 3" xfId="42439"/>
    <cellStyle name="Обычный 5 2 13 6" xfId="42440"/>
    <cellStyle name="Обычный 5 2 13 6 2" xfId="42441"/>
    <cellStyle name="Обычный 5 2 13 7" xfId="42442"/>
    <cellStyle name="Обычный 5 2 13 7 2" xfId="42443"/>
    <cellStyle name="Обычный 5 2 13 8" xfId="42444"/>
    <cellStyle name="Обычный 5 2 14" xfId="42445"/>
    <cellStyle name="Обычный 5 2 14 2" xfId="42446"/>
    <cellStyle name="Обычный 5 2 14 2 2" xfId="42447"/>
    <cellStyle name="Обычный 5 2 14 2 2 2" xfId="42448"/>
    <cellStyle name="Обычный 5 2 14 2 2 2 2" xfId="42449"/>
    <cellStyle name="Обычный 5 2 14 2 2 3" xfId="42450"/>
    <cellStyle name="Обычный 5 2 14 2 3" xfId="42451"/>
    <cellStyle name="Обычный 5 2 14 2 3 2" xfId="42452"/>
    <cellStyle name="Обычный 5 2 14 2 4" xfId="42453"/>
    <cellStyle name="Обычный 5 2 14 3" xfId="42454"/>
    <cellStyle name="Обычный 5 2 14 3 2" xfId="42455"/>
    <cellStyle name="Обычный 5 2 14 3 2 2" xfId="42456"/>
    <cellStyle name="Обычный 5 2 14 3 2 2 2" xfId="42457"/>
    <cellStyle name="Обычный 5 2 14 3 2 3" xfId="42458"/>
    <cellStyle name="Обычный 5 2 14 3 3" xfId="42459"/>
    <cellStyle name="Обычный 5 2 14 3 3 2" xfId="42460"/>
    <cellStyle name="Обычный 5 2 14 3 4" xfId="42461"/>
    <cellStyle name="Обычный 5 2 14 4" xfId="42462"/>
    <cellStyle name="Обычный 5 2 14 4 2" xfId="42463"/>
    <cellStyle name="Обычный 5 2 14 4 2 2" xfId="42464"/>
    <cellStyle name="Обычный 5 2 14 4 2 2 2" xfId="42465"/>
    <cellStyle name="Обычный 5 2 14 4 2 3" xfId="42466"/>
    <cellStyle name="Обычный 5 2 14 4 3" xfId="42467"/>
    <cellStyle name="Обычный 5 2 14 4 3 2" xfId="42468"/>
    <cellStyle name="Обычный 5 2 14 4 4" xfId="42469"/>
    <cellStyle name="Обычный 5 2 14 5" xfId="42470"/>
    <cellStyle name="Обычный 5 2 14 5 2" xfId="42471"/>
    <cellStyle name="Обычный 5 2 14 5 2 2" xfId="42472"/>
    <cellStyle name="Обычный 5 2 14 5 3" xfId="42473"/>
    <cellStyle name="Обычный 5 2 14 6" xfId="42474"/>
    <cellStyle name="Обычный 5 2 14 6 2" xfId="42475"/>
    <cellStyle name="Обычный 5 2 14 7" xfId="42476"/>
    <cellStyle name="Обычный 5 2 14 7 2" xfId="42477"/>
    <cellStyle name="Обычный 5 2 14 8" xfId="42478"/>
    <cellStyle name="Обычный 5 2 15" xfId="42479"/>
    <cellStyle name="Обычный 5 2 15 2" xfId="42480"/>
    <cellStyle name="Обычный 5 2 15 2 2" xfId="42481"/>
    <cellStyle name="Обычный 5 2 15 2 2 2" xfId="42482"/>
    <cellStyle name="Обычный 5 2 15 2 2 2 2" xfId="42483"/>
    <cellStyle name="Обычный 5 2 15 2 2 3" xfId="42484"/>
    <cellStyle name="Обычный 5 2 15 2 3" xfId="42485"/>
    <cellStyle name="Обычный 5 2 15 2 3 2" xfId="42486"/>
    <cellStyle name="Обычный 5 2 15 2 4" xfId="42487"/>
    <cellStyle name="Обычный 5 2 15 3" xfId="42488"/>
    <cellStyle name="Обычный 5 2 15 3 2" xfId="42489"/>
    <cellStyle name="Обычный 5 2 15 3 2 2" xfId="42490"/>
    <cellStyle name="Обычный 5 2 15 3 2 2 2" xfId="42491"/>
    <cellStyle name="Обычный 5 2 15 3 2 3" xfId="42492"/>
    <cellStyle name="Обычный 5 2 15 3 3" xfId="42493"/>
    <cellStyle name="Обычный 5 2 15 3 3 2" xfId="42494"/>
    <cellStyle name="Обычный 5 2 15 3 4" xfId="42495"/>
    <cellStyle name="Обычный 5 2 15 4" xfId="42496"/>
    <cellStyle name="Обычный 5 2 15 4 2" xfId="42497"/>
    <cellStyle name="Обычный 5 2 15 4 2 2" xfId="42498"/>
    <cellStyle name="Обычный 5 2 15 4 2 2 2" xfId="42499"/>
    <cellStyle name="Обычный 5 2 15 4 2 3" xfId="42500"/>
    <cellStyle name="Обычный 5 2 15 4 3" xfId="42501"/>
    <cellStyle name="Обычный 5 2 15 4 3 2" xfId="42502"/>
    <cellStyle name="Обычный 5 2 15 4 4" xfId="42503"/>
    <cellStyle name="Обычный 5 2 15 5" xfId="42504"/>
    <cellStyle name="Обычный 5 2 15 5 2" xfId="42505"/>
    <cellStyle name="Обычный 5 2 15 5 2 2" xfId="42506"/>
    <cellStyle name="Обычный 5 2 15 5 3" xfId="42507"/>
    <cellStyle name="Обычный 5 2 15 6" xfId="42508"/>
    <cellStyle name="Обычный 5 2 15 6 2" xfId="42509"/>
    <cellStyle name="Обычный 5 2 15 7" xfId="42510"/>
    <cellStyle name="Обычный 5 2 15 7 2" xfId="42511"/>
    <cellStyle name="Обычный 5 2 15 8" xfId="42512"/>
    <cellStyle name="Обычный 5 2 16" xfId="42513"/>
    <cellStyle name="Обычный 5 2 16 2" xfId="42514"/>
    <cellStyle name="Обычный 5 2 16 2 2" xfId="42515"/>
    <cellStyle name="Обычный 5 2 16 2 2 2" xfId="42516"/>
    <cellStyle name="Обычный 5 2 16 2 2 2 2" xfId="42517"/>
    <cellStyle name="Обычный 5 2 16 2 2 3" xfId="42518"/>
    <cellStyle name="Обычный 5 2 16 2 3" xfId="42519"/>
    <cellStyle name="Обычный 5 2 16 2 3 2" xfId="42520"/>
    <cellStyle name="Обычный 5 2 16 2 4" xfId="42521"/>
    <cellStyle name="Обычный 5 2 16 3" xfId="42522"/>
    <cellStyle name="Обычный 5 2 16 3 2" xfId="42523"/>
    <cellStyle name="Обычный 5 2 16 3 2 2" xfId="42524"/>
    <cellStyle name="Обычный 5 2 16 3 2 2 2" xfId="42525"/>
    <cellStyle name="Обычный 5 2 16 3 2 3" xfId="42526"/>
    <cellStyle name="Обычный 5 2 16 3 3" xfId="42527"/>
    <cellStyle name="Обычный 5 2 16 3 3 2" xfId="42528"/>
    <cellStyle name="Обычный 5 2 16 3 4" xfId="42529"/>
    <cellStyle name="Обычный 5 2 16 4" xfId="42530"/>
    <cellStyle name="Обычный 5 2 16 4 2" xfId="42531"/>
    <cellStyle name="Обычный 5 2 16 4 2 2" xfId="42532"/>
    <cellStyle name="Обычный 5 2 16 4 2 2 2" xfId="42533"/>
    <cellStyle name="Обычный 5 2 16 4 2 3" xfId="42534"/>
    <cellStyle name="Обычный 5 2 16 4 3" xfId="42535"/>
    <cellStyle name="Обычный 5 2 16 4 3 2" xfId="42536"/>
    <cellStyle name="Обычный 5 2 16 4 4" xfId="42537"/>
    <cellStyle name="Обычный 5 2 16 5" xfId="42538"/>
    <cellStyle name="Обычный 5 2 16 5 2" xfId="42539"/>
    <cellStyle name="Обычный 5 2 16 5 2 2" xfId="42540"/>
    <cellStyle name="Обычный 5 2 16 5 3" xfId="42541"/>
    <cellStyle name="Обычный 5 2 16 6" xfId="42542"/>
    <cellStyle name="Обычный 5 2 16 6 2" xfId="42543"/>
    <cellStyle name="Обычный 5 2 16 7" xfId="42544"/>
    <cellStyle name="Обычный 5 2 16 7 2" xfId="42545"/>
    <cellStyle name="Обычный 5 2 16 8" xfId="42546"/>
    <cellStyle name="Обычный 5 2 17" xfId="42547"/>
    <cellStyle name="Обычный 5 2 17 2" xfId="42548"/>
    <cellStyle name="Обычный 5 2 17 2 2" xfId="42549"/>
    <cellStyle name="Обычный 5 2 17 2 2 2" xfId="42550"/>
    <cellStyle name="Обычный 5 2 17 2 2 2 2" xfId="42551"/>
    <cellStyle name="Обычный 5 2 17 2 2 3" xfId="42552"/>
    <cellStyle name="Обычный 5 2 17 2 3" xfId="42553"/>
    <cellStyle name="Обычный 5 2 17 2 3 2" xfId="42554"/>
    <cellStyle name="Обычный 5 2 17 2 4" xfId="42555"/>
    <cellStyle name="Обычный 5 2 17 3" xfId="42556"/>
    <cellStyle name="Обычный 5 2 17 3 2" xfId="42557"/>
    <cellStyle name="Обычный 5 2 17 3 2 2" xfId="42558"/>
    <cellStyle name="Обычный 5 2 17 3 2 2 2" xfId="42559"/>
    <cellStyle name="Обычный 5 2 17 3 2 3" xfId="42560"/>
    <cellStyle name="Обычный 5 2 17 3 3" xfId="42561"/>
    <cellStyle name="Обычный 5 2 17 3 3 2" xfId="42562"/>
    <cellStyle name="Обычный 5 2 17 3 4" xfId="42563"/>
    <cellStyle name="Обычный 5 2 17 4" xfId="42564"/>
    <cellStyle name="Обычный 5 2 17 4 2" xfId="42565"/>
    <cellStyle name="Обычный 5 2 17 4 2 2" xfId="42566"/>
    <cellStyle name="Обычный 5 2 17 4 2 2 2" xfId="42567"/>
    <cellStyle name="Обычный 5 2 17 4 2 3" xfId="42568"/>
    <cellStyle name="Обычный 5 2 17 4 3" xfId="42569"/>
    <cellStyle name="Обычный 5 2 17 4 3 2" xfId="42570"/>
    <cellStyle name="Обычный 5 2 17 4 4" xfId="42571"/>
    <cellStyle name="Обычный 5 2 17 5" xfId="42572"/>
    <cellStyle name="Обычный 5 2 17 5 2" xfId="42573"/>
    <cellStyle name="Обычный 5 2 17 5 2 2" xfId="42574"/>
    <cellStyle name="Обычный 5 2 17 5 3" xfId="42575"/>
    <cellStyle name="Обычный 5 2 17 6" xfId="42576"/>
    <cellStyle name="Обычный 5 2 17 6 2" xfId="42577"/>
    <cellStyle name="Обычный 5 2 17 7" xfId="42578"/>
    <cellStyle name="Обычный 5 2 17 7 2" xfId="42579"/>
    <cellStyle name="Обычный 5 2 17 8" xfId="42580"/>
    <cellStyle name="Обычный 5 2 18" xfId="42581"/>
    <cellStyle name="Обычный 5 2 18 2" xfId="42582"/>
    <cellStyle name="Обычный 5 2 18 2 2" xfId="42583"/>
    <cellStyle name="Обычный 5 2 18 2 2 2" xfId="42584"/>
    <cellStyle name="Обычный 5 2 18 2 2 2 2" xfId="42585"/>
    <cellStyle name="Обычный 5 2 18 2 2 3" xfId="42586"/>
    <cellStyle name="Обычный 5 2 18 2 3" xfId="42587"/>
    <cellStyle name="Обычный 5 2 18 2 3 2" xfId="42588"/>
    <cellStyle name="Обычный 5 2 18 2 4" xfId="42589"/>
    <cellStyle name="Обычный 5 2 18 3" xfId="42590"/>
    <cellStyle name="Обычный 5 2 18 3 2" xfId="42591"/>
    <cellStyle name="Обычный 5 2 18 3 2 2" xfId="42592"/>
    <cellStyle name="Обычный 5 2 18 3 2 2 2" xfId="42593"/>
    <cellStyle name="Обычный 5 2 18 3 2 3" xfId="42594"/>
    <cellStyle name="Обычный 5 2 18 3 3" xfId="42595"/>
    <cellStyle name="Обычный 5 2 18 3 3 2" xfId="42596"/>
    <cellStyle name="Обычный 5 2 18 3 4" xfId="42597"/>
    <cellStyle name="Обычный 5 2 18 4" xfId="42598"/>
    <cellStyle name="Обычный 5 2 18 4 2" xfId="42599"/>
    <cellStyle name="Обычный 5 2 18 4 2 2" xfId="42600"/>
    <cellStyle name="Обычный 5 2 18 4 2 2 2" xfId="42601"/>
    <cellStyle name="Обычный 5 2 18 4 2 3" xfId="42602"/>
    <cellStyle name="Обычный 5 2 18 4 3" xfId="42603"/>
    <cellStyle name="Обычный 5 2 18 4 3 2" xfId="42604"/>
    <cellStyle name="Обычный 5 2 18 4 4" xfId="42605"/>
    <cellStyle name="Обычный 5 2 18 5" xfId="42606"/>
    <cellStyle name="Обычный 5 2 18 5 2" xfId="42607"/>
    <cellStyle name="Обычный 5 2 18 5 2 2" xfId="42608"/>
    <cellStyle name="Обычный 5 2 18 5 3" xfId="42609"/>
    <cellStyle name="Обычный 5 2 18 6" xfId="42610"/>
    <cellStyle name="Обычный 5 2 18 6 2" xfId="42611"/>
    <cellStyle name="Обычный 5 2 18 7" xfId="42612"/>
    <cellStyle name="Обычный 5 2 18 7 2" xfId="42613"/>
    <cellStyle name="Обычный 5 2 18 8" xfId="42614"/>
    <cellStyle name="Обычный 5 2 19" xfId="42615"/>
    <cellStyle name="Обычный 5 2 19 2" xfId="42616"/>
    <cellStyle name="Обычный 5 2 19 2 2" xfId="42617"/>
    <cellStyle name="Обычный 5 2 19 2 2 2" xfId="42618"/>
    <cellStyle name="Обычный 5 2 19 2 2 2 2" xfId="42619"/>
    <cellStyle name="Обычный 5 2 19 2 2 3" xfId="42620"/>
    <cellStyle name="Обычный 5 2 19 2 3" xfId="42621"/>
    <cellStyle name="Обычный 5 2 19 2 3 2" xfId="42622"/>
    <cellStyle name="Обычный 5 2 19 2 4" xfId="42623"/>
    <cellStyle name="Обычный 5 2 19 3" xfId="42624"/>
    <cellStyle name="Обычный 5 2 19 3 2" xfId="42625"/>
    <cellStyle name="Обычный 5 2 19 3 2 2" xfId="42626"/>
    <cellStyle name="Обычный 5 2 19 3 2 2 2" xfId="42627"/>
    <cellStyle name="Обычный 5 2 19 3 2 3" xfId="42628"/>
    <cellStyle name="Обычный 5 2 19 3 3" xfId="42629"/>
    <cellStyle name="Обычный 5 2 19 3 3 2" xfId="42630"/>
    <cellStyle name="Обычный 5 2 19 3 4" xfId="42631"/>
    <cellStyle name="Обычный 5 2 19 4" xfId="42632"/>
    <cellStyle name="Обычный 5 2 19 4 2" xfId="42633"/>
    <cellStyle name="Обычный 5 2 19 4 2 2" xfId="42634"/>
    <cellStyle name="Обычный 5 2 19 4 2 2 2" xfId="42635"/>
    <cellStyle name="Обычный 5 2 19 4 2 3" xfId="42636"/>
    <cellStyle name="Обычный 5 2 19 4 3" xfId="42637"/>
    <cellStyle name="Обычный 5 2 19 4 3 2" xfId="42638"/>
    <cellStyle name="Обычный 5 2 19 4 4" xfId="42639"/>
    <cellStyle name="Обычный 5 2 19 5" xfId="42640"/>
    <cellStyle name="Обычный 5 2 19 5 2" xfId="42641"/>
    <cellStyle name="Обычный 5 2 19 5 2 2" xfId="42642"/>
    <cellStyle name="Обычный 5 2 19 5 3" xfId="42643"/>
    <cellStyle name="Обычный 5 2 19 6" xfId="42644"/>
    <cellStyle name="Обычный 5 2 19 6 2" xfId="42645"/>
    <cellStyle name="Обычный 5 2 19 7" xfId="42646"/>
    <cellStyle name="Обычный 5 2 19 7 2" xfId="42647"/>
    <cellStyle name="Обычный 5 2 19 8" xfId="42648"/>
    <cellStyle name="Обычный 5 2 2" xfId="42649"/>
    <cellStyle name="Обычный 5 2 2 10" xfId="42650"/>
    <cellStyle name="Обычный 5 2 2 10 2" xfId="42651"/>
    <cellStyle name="Обычный 5 2 2 10 3" xfId="42652"/>
    <cellStyle name="Обычный 5 2 2 11" xfId="42653"/>
    <cellStyle name="Обычный 5 2 2 11 2" xfId="42654"/>
    <cellStyle name="Обычный 5 2 2 11 3" xfId="42655"/>
    <cellStyle name="Обычный 5 2 2 12" xfId="42656"/>
    <cellStyle name="Обычный 5 2 2 12 2" xfId="42657"/>
    <cellStyle name="Обычный 5 2 2 13" xfId="42658"/>
    <cellStyle name="Обычный 5 2 2 13 2" xfId="42659"/>
    <cellStyle name="Обычный 5 2 2 14" xfId="42660"/>
    <cellStyle name="Обычный 5 2 2 2" xfId="42661"/>
    <cellStyle name="Обычный 5 2 2 2 2" xfId="42662"/>
    <cellStyle name="Обычный 5 2 2 2 2 2" xfId="42663"/>
    <cellStyle name="Обычный 5 2 2 2 2 2 2" xfId="42664"/>
    <cellStyle name="Обычный 5 2 2 2 2 2 2 2" xfId="42665"/>
    <cellStyle name="Обычный 5 2 2 2 2 2 3" xfId="42666"/>
    <cellStyle name="Обычный 5 2 2 2 2 3" xfId="42667"/>
    <cellStyle name="Обычный 5 2 2 2 2 3 2" xfId="42668"/>
    <cellStyle name="Обычный 5 2 2 2 2 4" xfId="42669"/>
    <cellStyle name="Обычный 5 2 2 2 3" xfId="42670"/>
    <cellStyle name="Обычный 5 2 2 2 3 2" xfId="42671"/>
    <cellStyle name="Обычный 5 2 2 2 4" xfId="42672"/>
    <cellStyle name="Обычный 5 2 2 2 4 2" xfId="42673"/>
    <cellStyle name="Обычный 5 2 2 2 4 2 2" xfId="42674"/>
    <cellStyle name="Обычный 5 2 2 2 4 3" xfId="42675"/>
    <cellStyle name="Обычный 5 2 2 2 5" xfId="42676"/>
    <cellStyle name="Обычный 5 2 2 2 5 2" xfId="42677"/>
    <cellStyle name="Обычный 5 2 2 2 6" xfId="42678"/>
    <cellStyle name="Обычный 5 2 2 2 7" xfId="42679"/>
    <cellStyle name="Обычный 5 2 2 3" xfId="42680"/>
    <cellStyle name="Обычный 5 2 2 3 2" xfId="42681"/>
    <cellStyle name="Обычный 5 2 2 3 2 2" xfId="42682"/>
    <cellStyle name="Обычный 5 2 2 3 2 2 2" xfId="42683"/>
    <cellStyle name="Обычный 5 2 2 3 2 2 2 2" xfId="42684"/>
    <cellStyle name="Обычный 5 2 2 3 2 2 3" xfId="42685"/>
    <cellStyle name="Обычный 5 2 2 3 2 3" xfId="42686"/>
    <cellStyle name="Обычный 5 2 2 3 2 3 2" xfId="42687"/>
    <cellStyle name="Обычный 5 2 2 3 2 4" xfId="42688"/>
    <cellStyle name="Обычный 5 2 2 3 3" xfId="42689"/>
    <cellStyle name="Обычный 5 2 2 3 3 2" xfId="42690"/>
    <cellStyle name="Обычный 5 2 2 3 3 2 2" xfId="42691"/>
    <cellStyle name="Обычный 5 2 2 3 3 3" xfId="42692"/>
    <cellStyle name="Обычный 5 2 2 3 4" xfId="42693"/>
    <cellStyle name="Обычный 5 2 2 3 4 2" xfId="42694"/>
    <cellStyle name="Обычный 5 2 2 3 5" xfId="42695"/>
    <cellStyle name="Обычный 5 2 2 4" xfId="42696"/>
    <cellStyle name="Обычный 5 2 2 4 2" xfId="42697"/>
    <cellStyle name="Обычный 5 2 2 4 2 2" xfId="42698"/>
    <cellStyle name="Обычный 5 2 2 4 2 2 2" xfId="42699"/>
    <cellStyle name="Обычный 5 2 2 4 2 3" xfId="42700"/>
    <cellStyle name="Обычный 5 2 2 4 3" xfId="42701"/>
    <cellStyle name="Обычный 5 2 2 4 3 2" xfId="42702"/>
    <cellStyle name="Обычный 5 2 2 4 4" xfId="42703"/>
    <cellStyle name="Обычный 5 2 2 5" xfId="42704"/>
    <cellStyle name="Обычный 5 2 2 5 2" xfId="42705"/>
    <cellStyle name="Обычный 5 2 2 5 2 2" xfId="42706"/>
    <cellStyle name="Обычный 5 2 2 5 2 2 2" xfId="42707"/>
    <cellStyle name="Обычный 5 2 2 5 2 3" xfId="42708"/>
    <cellStyle name="Обычный 5 2 2 5 3" xfId="42709"/>
    <cellStyle name="Обычный 5 2 2 5 3 2" xfId="42710"/>
    <cellStyle name="Обычный 5 2 2 5 4" xfId="42711"/>
    <cellStyle name="Обычный 5 2 2 6" xfId="42712"/>
    <cellStyle name="Обычный 5 2 2 6 2" xfId="42713"/>
    <cellStyle name="Обычный 5 2 2 6 2 2" xfId="42714"/>
    <cellStyle name="Обычный 5 2 2 6 2 2 2" xfId="42715"/>
    <cellStyle name="Обычный 5 2 2 6 2 3" xfId="42716"/>
    <cellStyle name="Обычный 5 2 2 6 3" xfId="42717"/>
    <cellStyle name="Обычный 5 2 2 6 3 2" xfId="42718"/>
    <cellStyle name="Обычный 5 2 2 6 4" xfId="42719"/>
    <cellStyle name="Обычный 5 2 2 7" xfId="42720"/>
    <cellStyle name="Обычный 5 2 2 7 2" xfId="42721"/>
    <cellStyle name="Обычный 5 2 2 7 2 2" xfId="42722"/>
    <cellStyle name="Обычный 5 2 2 7 3" xfId="42723"/>
    <cellStyle name="Обычный 5 2 2 8" xfId="42724"/>
    <cellStyle name="Обычный 5 2 2 8 2" xfId="42725"/>
    <cellStyle name="Обычный 5 2 2 8 2 2" xfId="42726"/>
    <cellStyle name="Обычный 5 2 2 9" xfId="42727"/>
    <cellStyle name="Обычный 5 2 2 9 2" xfId="42728"/>
    <cellStyle name="Обычный 5 2 2 9 2 2" xfId="42729"/>
    <cellStyle name="Обычный 5 2 20" xfId="42730"/>
    <cellStyle name="Обычный 5 2 20 2" xfId="42731"/>
    <cellStyle name="Обычный 5 2 20 2 2" xfId="42732"/>
    <cellStyle name="Обычный 5 2 20 2 2 2" xfId="42733"/>
    <cellStyle name="Обычный 5 2 20 2 2 2 2" xfId="42734"/>
    <cellStyle name="Обычный 5 2 20 2 2 3" xfId="42735"/>
    <cellStyle name="Обычный 5 2 20 2 3" xfId="42736"/>
    <cellStyle name="Обычный 5 2 20 2 3 2" xfId="42737"/>
    <cellStyle name="Обычный 5 2 20 2 4" xfId="42738"/>
    <cellStyle name="Обычный 5 2 20 3" xfId="42739"/>
    <cellStyle name="Обычный 5 2 20 3 2" xfId="42740"/>
    <cellStyle name="Обычный 5 2 20 3 2 2" xfId="42741"/>
    <cellStyle name="Обычный 5 2 20 3 2 2 2" xfId="42742"/>
    <cellStyle name="Обычный 5 2 20 3 2 3" xfId="42743"/>
    <cellStyle name="Обычный 5 2 20 3 3" xfId="42744"/>
    <cellStyle name="Обычный 5 2 20 3 3 2" xfId="42745"/>
    <cellStyle name="Обычный 5 2 20 3 4" xfId="42746"/>
    <cellStyle name="Обычный 5 2 20 4" xfId="42747"/>
    <cellStyle name="Обычный 5 2 20 4 2" xfId="42748"/>
    <cellStyle name="Обычный 5 2 20 4 2 2" xfId="42749"/>
    <cellStyle name="Обычный 5 2 20 4 2 2 2" xfId="42750"/>
    <cellStyle name="Обычный 5 2 20 4 2 3" xfId="42751"/>
    <cellStyle name="Обычный 5 2 20 4 3" xfId="42752"/>
    <cellStyle name="Обычный 5 2 20 4 3 2" xfId="42753"/>
    <cellStyle name="Обычный 5 2 20 4 4" xfId="42754"/>
    <cellStyle name="Обычный 5 2 20 5" xfId="42755"/>
    <cellStyle name="Обычный 5 2 20 5 2" xfId="42756"/>
    <cellStyle name="Обычный 5 2 20 5 2 2" xfId="42757"/>
    <cellStyle name="Обычный 5 2 20 5 3" xfId="42758"/>
    <cellStyle name="Обычный 5 2 20 6" xfId="42759"/>
    <cellStyle name="Обычный 5 2 20 6 2" xfId="42760"/>
    <cellStyle name="Обычный 5 2 20 7" xfId="42761"/>
    <cellStyle name="Обычный 5 2 20 7 2" xfId="42762"/>
    <cellStyle name="Обычный 5 2 20 8" xfId="42763"/>
    <cellStyle name="Обычный 5 2 21" xfId="42764"/>
    <cellStyle name="Обычный 5 2 21 2" xfId="42765"/>
    <cellStyle name="Обычный 5 2 21 2 2" xfId="42766"/>
    <cellStyle name="Обычный 5 2 21 2 2 2" xfId="42767"/>
    <cellStyle name="Обычный 5 2 21 2 2 2 2" xfId="42768"/>
    <cellStyle name="Обычный 5 2 21 2 2 3" xfId="42769"/>
    <cellStyle name="Обычный 5 2 21 2 3" xfId="42770"/>
    <cellStyle name="Обычный 5 2 21 2 3 2" xfId="42771"/>
    <cellStyle name="Обычный 5 2 21 2 4" xfId="42772"/>
    <cellStyle name="Обычный 5 2 21 3" xfId="42773"/>
    <cellStyle name="Обычный 5 2 21 3 2" xfId="42774"/>
    <cellStyle name="Обычный 5 2 21 3 2 2" xfId="42775"/>
    <cellStyle name="Обычный 5 2 21 3 2 2 2" xfId="42776"/>
    <cellStyle name="Обычный 5 2 21 3 2 3" xfId="42777"/>
    <cellStyle name="Обычный 5 2 21 3 3" xfId="42778"/>
    <cellStyle name="Обычный 5 2 21 3 3 2" xfId="42779"/>
    <cellStyle name="Обычный 5 2 21 3 4" xfId="42780"/>
    <cellStyle name="Обычный 5 2 21 4" xfId="42781"/>
    <cellStyle name="Обычный 5 2 21 4 2" xfId="42782"/>
    <cellStyle name="Обычный 5 2 21 4 2 2" xfId="42783"/>
    <cellStyle name="Обычный 5 2 21 4 2 2 2" xfId="42784"/>
    <cellStyle name="Обычный 5 2 21 4 2 3" xfId="42785"/>
    <cellStyle name="Обычный 5 2 21 4 3" xfId="42786"/>
    <cellStyle name="Обычный 5 2 21 4 3 2" xfId="42787"/>
    <cellStyle name="Обычный 5 2 21 4 4" xfId="42788"/>
    <cellStyle name="Обычный 5 2 21 5" xfId="42789"/>
    <cellStyle name="Обычный 5 2 21 5 2" xfId="42790"/>
    <cellStyle name="Обычный 5 2 21 5 2 2" xfId="42791"/>
    <cellStyle name="Обычный 5 2 21 5 3" xfId="42792"/>
    <cellStyle name="Обычный 5 2 21 6" xfId="42793"/>
    <cellStyle name="Обычный 5 2 21 6 2" xfId="42794"/>
    <cellStyle name="Обычный 5 2 21 7" xfId="42795"/>
    <cellStyle name="Обычный 5 2 21 7 2" xfId="42796"/>
    <cellStyle name="Обычный 5 2 21 8" xfId="42797"/>
    <cellStyle name="Обычный 5 2 22" xfId="42798"/>
    <cellStyle name="Обычный 5 2 22 2" xfId="42799"/>
    <cellStyle name="Обычный 5 2 22 2 2" xfId="42800"/>
    <cellStyle name="Обычный 5 2 22 2 2 2" xfId="42801"/>
    <cellStyle name="Обычный 5 2 22 2 2 2 2" xfId="42802"/>
    <cellStyle name="Обычный 5 2 22 2 2 3" xfId="42803"/>
    <cellStyle name="Обычный 5 2 22 2 3" xfId="42804"/>
    <cellStyle name="Обычный 5 2 22 2 3 2" xfId="42805"/>
    <cellStyle name="Обычный 5 2 22 2 4" xfId="42806"/>
    <cellStyle name="Обычный 5 2 22 3" xfId="42807"/>
    <cellStyle name="Обычный 5 2 22 3 2" xfId="42808"/>
    <cellStyle name="Обычный 5 2 22 3 2 2" xfId="42809"/>
    <cellStyle name="Обычный 5 2 22 3 2 2 2" xfId="42810"/>
    <cellStyle name="Обычный 5 2 22 3 2 3" xfId="42811"/>
    <cellStyle name="Обычный 5 2 22 3 3" xfId="42812"/>
    <cellStyle name="Обычный 5 2 22 3 3 2" xfId="42813"/>
    <cellStyle name="Обычный 5 2 22 3 4" xfId="42814"/>
    <cellStyle name="Обычный 5 2 22 4" xfId="42815"/>
    <cellStyle name="Обычный 5 2 22 4 2" xfId="42816"/>
    <cellStyle name="Обычный 5 2 22 4 2 2" xfId="42817"/>
    <cellStyle name="Обычный 5 2 22 4 2 2 2" xfId="42818"/>
    <cellStyle name="Обычный 5 2 22 4 2 3" xfId="42819"/>
    <cellStyle name="Обычный 5 2 22 4 3" xfId="42820"/>
    <cellStyle name="Обычный 5 2 22 4 3 2" xfId="42821"/>
    <cellStyle name="Обычный 5 2 22 4 4" xfId="42822"/>
    <cellStyle name="Обычный 5 2 22 5" xfId="42823"/>
    <cellStyle name="Обычный 5 2 22 5 2" xfId="42824"/>
    <cellStyle name="Обычный 5 2 22 5 2 2" xfId="42825"/>
    <cellStyle name="Обычный 5 2 22 5 3" xfId="42826"/>
    <cellStyle name="Обычный 5 2 22 6" xfId="42827"/>
    <cellStyle name="Обычный 5 2 22 6 2" xfId="42828"/>
    <cellStyle name="Обычный 5 2 22 7" xfId="42829"/>
    <cellStyle name="Обычный 5 2 22 7 2" xfId="42830"/>
    <cellStyle name="Обычный 5 2 22 8" xfId="42831"/>
    <cellStyle name="Обычный 5 2 23" xfId="42832"/>
    <cellStyle name="Обычный 5 2 23 2" xfId="42833"/>
    <cellStyle name="Обычный 5 2 23 2 2" xfId="42834"/>
    <cellStyle name="Обычный 5 2 23 2 2 2" xfId="42835"/>
    <cellStyle name="Обычный 5 2 23 2 2 2 2" xfId="42836"/>
    <cellStyle name="Обычный 5 2 23 2 2 3" xfId="42837"/>
    <cellStyle name="Обычный 5 2 23 2 3" xfId="42838"/>
    <cellStyle name="Обычный 5 2 23 2 3 2" xfId="42839"/>
    <cellStyle name="Обычный 5 2 23 2 4" xfId="42840"/>
    <cellStyle name="Обычный 5 2 23 3" xfId="42841"/>
    <cellStyle name="Обычный 5 2 23 3 2" xfId="42842"/>
    <cellStyle name="Обычный 5 2 23 3 2 2" xfId="42843"/>
    <cellStyle name="Обычный 5 2 23 3 2 2 2" xfId="42844"/>
    <cellStyle name="Обычный 5 2 23 3 2 3" xfId="42845"/>
    <cellStyle name="Обычный 5 2 23 3 3" xfId="42846"/>
    <cellStyle name="Обычный 5 2 23 3 3 2" xfId="42847"/>
    <cellStyle name="Обычный 5 2 23 3 4" xfId="42848"/>
    <cellStyle name="Обычный 5 2 23 4" xfId="42849"/>
    <cellStyle name="Обычный 5 2 23 4 2" xfId="42850"/>
    <cellStyle name="Обычный 5 2 23 4 2 2" xfId="42851"/>
    <cellStyle name="Обычный 5 2 23 4 2 2 2" xfId="42852"/>
    <cellStyle name="Обычный 5 2 23 4 2 3" xfId="42853"/>
    <cellStyle name="Обычный 5 2 23 4 3" xfId="42854"/>
    <cellStyle name="Обычный 5 2 23 4 3 2" xfId="42855"/>
    <cellStyle name="Обычный 5 2 23 4 4" xfId="42856"/>
    <cellStyle name="Обычный 5 2 23 5" xfId="42857"/>
    <cellStyle name="Обычный 5 2 23 5 2" xfId="42858"/>
    <cellStyle name="Обычный 5 2 23 5 2 2" xfId="42859"/>
    <cellStyle name="Обычный 5 2 23 5 3" xfId="42860"/>
    <cellStyle name="Обычный 5 2 23 6" xfId="42861"/>
    <cellStyle name="Обычный 5 2 23 6 2" xfId="42862"/>
    <cellStyle name="Обычный 5 2 23 7" xfId="42863"/>
    <cellStyle name="Обычный 5 2 23 7 2" xfId="42864"/>
    <cellStyle name="Обычный 5 2 23 8" xfId="42865"/>
    <cellStyle name="Обычный 5 2 24" xfId="42866"/>
    <cellStyle name="Обычный 5 2 24 2" xfId="42867"/>
    <cellStyle name="Обычный 5 2 24 2 2" xfId="42868"/>
    <cellStyle name="Обычный 5 2 24 2 2 2" xfId="42869"/>
    <cellStyle name="Обычный 5 2 24 2 2 2 2" xfId="42870"/>
    <cellStyle name="Обычный 5 2 24 2 2 3" xfId="42871"/>
    <cellStyle name="Обычный 5 2 24 2 3" xfId="42872"/>
    <cellStyle name="Обычный 5 2 24 2 3 2" xfId="42873"/>
    <cellStyle name="Обычный 5 2 24 2 4" xfId="42874"/>
    <cellStyle name="Обычный 5 2 24 3" xfId="42875"/>
    <cellStyle name="Обычный 5 2 24 3 2" xfId="42876"/>
    <cellStyle name="Обычный 5 2 24 3 2 2" xfId="42877"/>
    <cellStyle name="Обычный 5 2 24 3 2 2 2" xfId="42878"/>
    <cellStyle name="Обычный 5 2 24 3 2 3" xfId="42879"/>
    <cellStyle name="Обычный 5 2 24 3 3" xfId="42880"/>
    <cellStyle name="Обычный 5 2 24 3 3 2" xfId="42881"/>
    <cellStyle name="Обычный 5 2 24 3 4" xfId="42882"/>
    <cellStyle name="Обычный 5 2 24 4" xfId="42883"/>
    <cellStyle name="Обычный 5 2 24 4 2" xfId="42884"/>
    <cellStyle name="Обычный 5 2 24 4 2 2" xfId="42885"/>
    <cellStyle name="Обычный 5 2 24 4 2 2 2" xfId="42886"/>
    <cellStyle name="Обычный 5 2 24 4 2 3" xfId="42887"/>
    <cellStyle name="Обычный 5 2 24 4 3" xfId="42888"/>
    <cellStyle name="Обычный 5 2 24 4 3 2" xfId="42889"/>
    <cellStyle name="Обычный 5 2 24 4 4" xfId="42890"/>
    <cellStyle name="Обычный 5 2 24 5" xfId="42891"/>
    <cellStyle name="Обычный 5 2 24 5 2" xfId="42892"/>
    <cellStyle name="Обычный 5 2 24 5 2 2" xfId="42893"/>
    <cellStyle name="Обычный 5 2 24 5 3" xfId="42894"/>
    <cellStyle name="Обычный 5 2 24 6" xfId="42895"/>
    <cellStyle name="Обычный 5 2 24 6 2" xfId="42896"/>
    <cellStyle name="Обычный 5 2 24 7" xfId="42897"/>
    <cellStyle name="Обычный 5 2 24 7 2" xfId="42898"/>
    <cellStyle name="Обычный 5 2 24 8" xfId="42899"/>
    <cellStyle name="Обычный 5 2 25" xfId="42900"/>
    <cellStyle name="Обычный 5 2 25 2" xfId="42901"/>
    <cellStyle name="Обычный 5 2 25 2 2" xfId="42902"/>
    <cellStyle name="Обычный 5 2 25 2 2 2" xfId="42903"/>
    <cellStyle name="Обычный 5 2 25 2 2 2 2" xfId="42904"/>
    <cellStyle name="Обычный 5 2 25 2 2 3" xfId="42905"/>
    <cellStyle name="Обычный 5 2 25 2 3" xfId="42906"/>
    <cellStyle name="Обычный 5 2 25 2 3 2" xfId="42907"/>
    <cellStyle name="Обычный 5 2 25 2 4" xfId="42908"/>
    <cellStyle name="Обычный 5 2 25 3" xfId="42909"/>
    <cellStyle name="Обычный 5 2 25 3 2" xfId="42910"/>
    <cellStyle name="Обычный 5 2 25 3 2 2" xfId="42911"/>
    <cellStyle name="Обычный 5 2 25 3 2 2 2" xfId="42912"/>
    <cellStyle name="Обычный 5 2 25 3 2 3" xfId="42913"/>
    <cellStyle name="Обычный 5 2 25 3 3" xfId="42914"/>
    <cellStyle name="Обычный 5 2 25 3 3 2" xfId="42915"/>
    <cellStyle name="Обычный 5 2 25 3 4" xfId="42916"/>
    <cellStyle name="Обычный 5 2 25 4" xfId="42917"/>
    <cellStyle name="Обычный 5 2 25 4 2" xfId="42918"/>
    <cellStyle name="Обычный 5 2 25 4 2 2" xfId="42919"/>
    <cellStyle name="Обычный 5 2 25 4 2 2 2" xfId="42920"/>
    <cellStyle name="Обычный 5 2 25 4 2 3" xfId="42921"/>
    <cellStyle name="Обычный 5 2 25 4 3" xfId="42922"/>
    <cellStyle name="Обычный 5 2 25 4 3 2" xfId="42923"/>
    <cellStyle name="Обычный 5 2 25 4 4" xfId="42924"/>
    <cellStyle name="Обычный 5 2 25 5" xfId="42925"/>
    <cellStyle name="Обычный 5 2 25 5 2" xfId="42926"/>
    <cellStyle name="Обычный 5 2 25 5 2 2" xfId="42927"/>
    <cellStyle name="Обычный 5 2 25 5 3" xfId="42928"/>
    <cellStyle name="Обычный 5 2 25 6" xfId="42929"/>
    <cellStyle name="Обычный 5 2 25 6 2" xfId="42930"/>
    <cellStyle name="Обычный 5 2 25 7" xfId="42931"/>
    <cellStyle name="Обычный 5 2 25 7 2" xfId="42932"/>
    <cellStyle name="Обычный 5 2 25 8" xfId="42933"/>
    <cellStyle name="Обычный 5 2 26" xfId="42934"/>
    <cellStyle name="Обычный 5 2 26 2" xfId="42935"/>
    <cellStyle name="Обычный 5 2 26 2 2" xfId="42936"/>
    <cellStyle name="Обычный 5 2 26 2 2 2" xfId="42937"/>
    <cellStyle name="Обычный 5 2 26 2 2 2 2" xfId="42938"/>
    <cellStyle name="Обычный 5 2 26 2 2 3" xfId="42939"/>
    <cellStyle name="Обычный 5 2 26 2 3" xfId="42940"/>
    <cellStyle name="Обычный 5 2 26 2 3 2" xfId="42941"/>
    <cellStyle name="Обычный 5 2 26 2 4" xfId="42942"/>
    <cellStyle name="Обычный 5 2 26 3" xfId="42943"/>
    <cellStyle name="Обычный 5 2 26 3 2" xfId="42944"/>
    <cellStyle name="Обычный 5 2 26 3 2 2" xfId="42945"/>
    <cellStyle name="Обычный 5 2 26 3 2 2 2" xfId="42946"/>
    <cellStyle name="Обычный 5 2 26 3 2 3" xfId="42947"/>
    <cellStyle name="Обычный 5 2 26 3 3" xfId="42948"/>
    <cellStyle name="Обычный 5 2 26 3 3 2" xfId="42949"/>
    <cellStyle name="Обычный 5 2 26 3 4" xfId="42950"/>
    <cellStyle name="Обычный 5 2 26 4" xfId="42951"/>
    <cellStyle name="Обычный 5 2 26 4 2" xfId="42952"/>
    <cellStyle name="Обычный 5 2 26 4 2 2" xfId="42953"/>
    <cellStyle name="Обычный 5 2 26 4 2 2 2" xfId="42954"/>
    <cellStyle name="Обычный 5 2 26 4 2 3" xfId="42955"/>
    <cellStyle name="Обычный 5 2 26 4 3" xfId="42956"/>
    <cellStyle name="Обычный 5 2 26 4 3 2" xfId="42957"/>
    <cellStyle name="Обычный 5 2 26 4 4" xfId="42958"/>
    <cellStyle name="Обычный 5 2 26 5" xfId="42959"/>
    <cellStyle name="Обычный 5 2 26 5 2" xfId="42960"/>
    <cellStyle name="Обычный 5 2 26 5 2 2" xfId="42961"/>
    <cellStyle name="Обычный 5 2 26 5 3" xfId="42962"/>
    <cellStyle name="Обычный 5 2 26 6" xfId="42963"/>
    <cellStyle name="Обычный 5 2 26 6 2" xfId="42964"/>
    <cellStyle name="Обычный 5 2 26 7" xfId="42965"/>
    <cellStyle name="Обычный 5 2 26 7 2" xfId="42966"/>
    <cellStyle name="Обычный 5 2 26 8" xfId="42967"/>
    <cellStyle name="Обычный 5 2 27" xfId="42968"/>
    <cellStyle name="Обычный 5 2 27 2" xfId="42969"/>
    <cellStyle name="Обычный 5 2 27 2 2" xfId="42970"/>
    <cellStyle name="Обычный 5 2 27 2 2 2" xfId="42971"/>
    <cellStyle name="Обычный 5 2 27 2 2 2 2" xfId="42972"/>
    <cellStyle name="Обычный 5 2 27 2 2 3" xfId="42973"/>
    <cellStyle name="Обычный 5 2 27 2 3" xfId="42974"/>
    <cellStyle name="Обычный 5 2 27 2 3 2" xfId="42975"/>
    <cellStyle name="Обычный 5 2 27 2 4" xfId="42976"/>
    <cellStyle name="Обычный 5 2 27 3" xfId="42977"/>
    <cellStyle name="Обычный 5 2 27 3 2" xfId="42978"/>
    <cellStyle name="Обычный 5 2 27 3 2 2" xfId="42979"/>
    <cellStyle name="Обычный 5 2 27 3 2 2 2" xfId="42980"/>
    <cellStyle name="Обычный 5 2 27 3 2 3" xfId="42981"/>
    <cellStyle name="Обычный 5 2 27 3 3" xfId="42982"/>
    <cellStyle name="Обычный 5 2 27 3 3 2" xfId="42983"/>
    <cellStyle name="Обычный 5 2 27 3 4" xfId="42984"/>
    <cellStyle name="Обычный 5 2 27 4" xfId="42985"/>
    <cellStyle name="Обычный 5 2 27 4 2" xfId="42986"/>
    <cellStyle name="Обычный 5 2 27 4 2 2" xfId="42987"/>
    <cellStyle name="Обычный 5 2 27 4 2 2 2" xfId="42988"/>
    <cellStyle name="Обычный 5 2 27 4 2 3" xfId="42989"/>
    <cellStyle name="Обычный 5 2 27 4 3" xfId="42990"/>
    <cellStyle name="Обычный 5 2 27 4 3 2" xfId="42991"/>
    <cellStyle name="Обычный 5 2 27 4 4" xfId="42992"/>
    <cellStyle name="Обычный 5 2 27 5" xfId="42993"/>
    <cellStyle name="Обычный 5 2 27 5 2" xfId="42994"/>
    <cellStyle name="Обычный 5 2 27 5 2 2" xfId="42995"/>
    <cellStyle name="Обычный 5 2 27 5 3" xfId="42996"/>
    <cellStyle name="Обычный 5 2 27 6" xfId="42997"/>
    <cellStyle name="Обычный 5 2 27 6 2" xfId="42998"/>
    <cellStyle name="Обычный 5 2 27 7" xfId="42999"/>
    <cellStyle name="Обычный 5 2 27 7 2" xfId="43000"/>
    <cellStyle name="Обычный 5 2 27 8" xfId="43001"/>
    <cellStyle name="Обычный 5 2 28" xfId="43002"/>
    <cellStyle name="Обычный 5 2 28 2" xfId="43003"/>
    <cellStyle name="Обычный 5 2 28 2 2" xfId="43004"/>
    <cellStyle name="Обычный 5 2 28 2 2 2" xfId="43005"/>
    <cellStyle name="Обычный 5 2 28 2 2 2 2" xfId="43006"/>
    <cellStyle name="Обычный 5 2 28 2 2 3" xfId="43007"/>
    <cellStyle name="Обычный 5 2 28 2 3" xfId="43008"/>
    <cellStyle name="Обычный 5 2 28 2 3 2" xfId="43009"/>
    <cellStyle name="Обычный 5 2 28 2 4" xfId="43010"/>
    <cellStyle name="Обычный 5 2 28 3" xfId="43011"/>
    <cellStyle name="Обычный 5 2 28 3 2" xfId="43012"/>
    <cellStyle name="Обычный 5 2 28 3 2 2" xfId="43013"/>
    <cellStyle name="Обычный 5 2 28 3 2 2 2" xfId="43014"/>
    <cellStyle name="Обычный 5 2 28 3 2 3" xfId="43015"/>
    <cellStyle name="Обычный 5 2 28 3 3" xfId="43016"/>
    <cellStyle name="Обычный 5 2 28 3 3 2" xfId="43017"/>
    <cellStyle name="Обычный 5 2 28 3 4" xfId="43018"/>
    <cellStyle name="Обычный 5 2 28 4" xfId="43019"/>
    <cellStyle name="Обычный 5 2 28 4 2" xfId="43020"/>
    <cellStyle name="Обычный 5 2 28 4 2 2" xfId="43021"/>
    <cellStyle name="Обычный 5 2 28 4 2 2 2" xfId="43022"/>
    <cellStyle name="Обычный 5 2 28 4 2 3" xfId="43023"/>
    <cellStyle name="Обычный 5 2 28 4 3" xfId="43024"/>
    <cellStyle name="Обычный 5 2 28 4 3 2" xfId="43025"/>
    <cellStyle name="Обычный 5 2 28 4 4" xfId="43026"/>
    <cellStyle name="Обычный 5 2 28 5" xfId="43027"/>
    <cellStyle name="Обычный 5 2 28 5 2" xfId="43028"/>
    <cellStyle name="Обычный 5 2 28 5 2 2" xfId="43029"/>
    <cellStyle name="Обычный 5 2 28 5 3" xfId="43030"/>
    <cellStyle name="Обычный 5 2 28 6" xfId="43031"/>
    <cellStyle name="Обычный 5 2 28 6 2" xfId="43032"/>
    <cellStyle name="Обычный 5 2 28 7" xfId="43033"/>
    <cellStyle name="Обычный 5 2 28 7 2" xfId="43034"/>
    <cellStyle name="Обычный 5 2 28 8" xfId="43035"/>
    <cellStyle name="Обычный 5 2 29" xfId="43036"/>
    <cellStyle name="Обычный 5 2 29 2" xfId="43037"/>
    <cellStyle name="Обычный 5 2 29 2 2" xfId="43038"/>
    <cellStyle name="Обычный 5 2 29 2 2 2" xfId="43039"/>
    <cellStyle name="Обычный 5 2 29 2 2 2 2" xfId="43040"/>
    <cellStyle name="Обычный 5 2 29 2 2 3" xfId="43041"/>
    <cellStyle name="Обычный 5 2 29 2 3" xfId="43042"/>
    <cellStyle name="Обычный 5 2 29 2 3 2" xfId="43043"/>
    <cellStyle name="Обычный 5 2 29 2 4" xfId="43044"/>
    <cellStyle name="Обычный 5 2 29 3" xfId="43045"/>
    <cellStyle name="Обычный 5 2 29 3 2" xfId="43046"/>
    <cellStyle name="Обычный 5 2 29 3 2 2" xfId="43047"/>
    <cellStyle name="Обычный 5 2 29 3 2 2 2" xfId="43048"/>
    <cellStyle name="Обычный 5 2 29 3 2 3" xfId="43049"/>
    <cellStyle name="Обычный 5 2 29 3 3" xfId="43050"/>
    <cellStyle name="Обычный 5 2 29 3 3 2" xfId="43051"/>
    <cellStyle name="Обычный 5 2 29 3 4" xfId="43052"/>
    <cellStyle name="Обычный 5 2 29 4" xfId="43053"/>
    <cellStyle name="Обычный 5 2 29 4 2" xfId="43054"/>
    <cellStyle name="Обычный 5 2 29 4 2 2" xfId="43055"/>
    <cellStyle name="Обычный 5 2 29 4 2 2 2" xfId="43056"/>
    <cellStyle name="Обычный 5 2 29 4 2 3" xfId="43057"/>
    <cellStyle name="Обычный 5 2 29 4 3" xfId="43058"/>
    <cellStyle name="Обычный 5 2 29 4 3 2" xfId="43059"/>
    <cellStyle name="Обычный 5 2 29 4 4" xfId="43060"/>
    <cellStyle name="Обычный 5 2 29 5" xfId="43061"/>
    <cellStyle name="Обычный 5 2 29 5 2" xfId="43062"/>
    <cellStyle name="Обычный 5 2 29 5 2 2" xfId="43063"/>
    <cellStyle name="Обычный 5 2 29 5 3" xfId="43064"/>
    <cellStyle name="Обычный 5 2 29 6" xfId="43065"/>
    <cellStyle name="Обычный 5 2 29 6 2" xfId="43066"/>
    <cellStyle name="Обычный 5 2 29 7" xfId="43067"/>
    <cellStyle name="Обычный 5 2 29 7 2" xfId="43068"/>
    <cellStyle name="Обычный 5 2 29 8" xfId="43069"/>
    <cellStyle name="Обычный 5 2 3" xfId="43070"/>
    <cellStyle name="Обычный 5 2 3 10" xfId="43071"/>
    <cellStyle name="Обычный 5 2 3 2" xfId="43072"/>
    <cellStyle name="Обычный 5 2 3 2 2" xfId="43073"/>
    <cellStyle name="Обычный 5 2 3 2 2 2" xfId="43074"/>
    <cellStyle name="Обычный 5 2 3 2 2 2 2" xfId="43075"/>
    <cellStyle name="Обычный 5 2 3 2 2 2 2 2" xfId="43076"/>
    <cellStyle name="Обычный 5 2 3 2 2 2 3" xfId="43077"/>
    <cellStyle name="Обычный 5 2 3 2 2 3" xfId="43078"/>
    <cellStyle name="Обычный 5 2 3 2 2 3 2" xfId="43079"/>
    <cellStyle name="Обычный 5 2 3 2 2 4" xfId="43080"/>
    <cellStyle name="Обычный 5 2 3 2 3" xfId="43081"/>
    <cellStyle name="Обычный 5 2 3 2 3 2" xfId="43082"/>
    <cellStyle name="Обычный 5 2 3 2 3 2 2" xfId="43083"/>
    <cellStyle name="Обычный 5 2 3 2 3 3" xfId="43084"/>
    <cellStyle name="Обычный 5 2 3 2 4" xfId="43085"/>
    <cellStyle name="Обычный 5 2 3 2 4 2" xfId="43086"/>
    <cellStyle name="Обычный 5 2 3 2 5" xfId="43087"/>
    <cellStyle name="Обычный 5 2 3 3" xfId="43088"/>
    <cellStyle name="Обычный 5 2 3 3 2" xfId="43089"/>
    <cellStyle name="Обычный 5 2 3 3 2 2" xfId="43090"/>
    <cellStyle name="Обычный 5 2 3 3 2 2 2" xfId="43091"/>
    <cellStyle name="Обычный 5 2 3 3 2 3" xfId="43092"/>
    <cellStyle name="Обычный 5 2 3 3 3" xfId="43093"/>
    <cellStyle name="Обычный 5 2 3 3 3 2" xfId="43094"/>
    <cellStyle name="Обычный 5 2 3 3 4" xfId="43095"/>
    <cellStyle name="Обычный 5 2 3 4" xfId="43096"/>
    <cellStyle name="Обычный 5 2 3 4 2" xfId="43097"/>
    <cellStyle name="Обычный 5 2 3 4 2 2" xfId="43098"/>
    <cellStyle name="Обычный 5 2 3 4 2 2 2" xfId="43099"/>
    <cellStyle name="Обычный 5 2 3 4 2 3" xfId="43100"/>
    <cellStyle name="Обычный 5 2 3 4 3" xfId="43101"/>
    <cellStyle name="Обычный 5 2 3 4 3 2" xfId="43102"/>
    <cellStyle name="Обычный 5 2 3 4 4" xfId="43103"/>
    <cellStyle name="Обычный 5 2 3 5" xfId="43104"/>
    <cellStyle name="Обычный 5 2 3 5 2" xfId="43105"/>
    <cellStyle name="Обычный 5 2 3 5 2 2" xfId="43106"/>
    <cellStyle name="Обычный 5 2 3 5 2 2 2" xfId="43107"/>
    <cellStyle name="Обычный 5 2 3 5 2 3" xfId="43108"/>
    <cellStyle name="Обычный 5 2 3 5 3" xfId="43109"/>
    <cellStyle name="Обычный 5 2 3 5 3 2" xfId="43110"/>
    <cellStyle name="Обычный 5 2 3 5 4" xfId="43111"/>
    <cellStyle name="Обычный 5 2 3 6" xfId="43112"/>
    <cellStyle name="Обычный 5 2 3 6 2" xfId="43113"/>
    <cellStyle name="Обычный 5 2 3 6 2 2" xfId="43114"/>
    <cellStyle name="Обычный 5 2 3 6 3" xfId="43115"/>
    <cellStyle name="Обычный 5 2 3 7" xfId="43116"/>
    <cellStyle name="Обычный 5 2 3 7 2" xfId="43117"/>
    <cellStyle name="Обычный 5 2 3 8" xfId="43118"/>
    <cellStyle name="Обычный 5 2 3 8 2" xfId="43119"/>
    <cellStyle name="Обычный 5 2 3 9" xfId="43120"/>
    <cellStyle name="Обычный 5 2 30" xfId="43121"/>
    <cellStyle name="Обычный 5 2 30 2" xfId="43122"/>
    <cellStyle name="Обычный 5 2 30 2 2" xfId="43123"/>
    <cellStyle name="Обычный 5 2 30 2 2 2" xfId="43124"/>
    <cellStyle name="Обычный 5 2 30 2 3" xfId="43125"/>
    <cellStyle name="Обычный 5 2 30 3" xfId="43126"/>
    <cellStyle name="Обычный 5 2 30 3 2" xfId="43127"/>
    <cellStyle name="Обычный 5 2 30 4" xfId="43128"/>
    <cellStyle name="Обычный 5 2 31" xfId="43129"/>
    <cellStyle name="Обычный 5 2 31 2" xfId="43130"/>
    <cellStyle name="Обычный 5 2 31 2 2" xfId="43131"/>
    <cellStyle name="Обычный 5 2 31 2 2 2" xfId="43132"/>
    <cellStyle name="Обычный 5 2 31 2 3" xfId="43133"/>
    <cellStyle name="Обычный 5 2 31 3" xfId="43134"/>
    <cellStyle name="Обычный 5 2 31 3 2" xfId="43135"/>
    <cellStyle name="Обычный 5 2 31 4" xfId="43136"/>
    <cellStyle name="Обычный 5 2 32" xfId="43137"/>
    <cellStyle name="Обычный 5 2 32 2" xfId="43138"/>
    <cellStyle name="Обычный 5 2 32 2 2" xfId="43139"/>
    <cellStyle name="Обычный 5 2 32 2 2 2" xfId="43140"/>
    <cellStyle name="Обычный 5 2 32 2 3" xfId="43141"/>
    <cellStyle name="Обычный 5 2 32 3" xfId="43142"/>
    <cellStyle name="Обычный 5 2 32 3 2" xfId="43143"/>
    <cellStyle name="Обычный 5 2 32 4" xfId="43144"/>
    <cellStyle name="Обычный 5 2 33" xfId="43145"/>
    <cellStyle name="Обычный 5 2 33 2" xfId="43146"/>
    <cellStyle name="Обычный 5 2 33 2 2" xfId="43147"/>
    <cellStyle name="Обычный 5 2 33 2 2 2" xfId="43148"/>
    <cellStyle name="Обычный 5 2 33 2 3" xfId="43149"/>
    <cellStyle name="Обычный 5 2 33 3" xfId="43150"/>
    <cellStyle name="Обычный 5 2 33 3 2" xfId="43151"/>
    <cellStyle name="Обычный 5 2 33 4" xfId="43152"/>
    <cellStyle name="Обычный 5 2 34" xfId="43153"/>
    <cellStyle name="Обычный 5 2 34 2" xfId="43154"/>
    <cellStyle name="Обычный 5 2 34 2 2" xfId="43155"/>
    <cellStyle name="Обычный 5 2 34 3" xfId="43156"/>
    <cellStyle name="Обычный 5 2 35" xfId="43157"/>
    <cellStyle name="Обычный 5 2 35 2" xfId="43158"/>
    <cellStyle name="Обычный 5 2 36" xfId="43159"/>
    <cellStyle name="Обычный 5 2 36 2" xfId="43160"/>
    <cellStyle name="Обычный 5 2 37" xfId="43161"/>
    <cellStyle name="Обычный 5 2 38" xfId="43162"/>
    <cellStyle name="Обычный 5 2 39" xfId="43163"/>
    <cellStyle name="Обычный 5 2 4" xfId="43164"/>
    <cellStyle name="Обычный 5 2 4 10" xfId="43165"/>
    <cellStyle name="Обычный 5 2 4 2" xfId="43166"/>
    <cellStyle name="Обычный 5 2 4 2 2" xfId="43167"/>
    <cellStyle name="Обычный 5 2 4 2 2 2" xfId="43168"/>
    <cellStyle name="Обычный 5 2 4 2 2 2 2" xfId="43169"/>
    <cellStyle name="Обычный 5 2 4 2 2 3" xfId="43170"/>
    <cellStyle name="Обычный 5 2 4 2 3" xfId="43171"/>
    <cellStyle name="Обычный 5 2 4 2 3 2" xfId="43172"/>
    <cellStyle name="Обычный 5 2 4 2 4" xfId="43173"/>
    <cellStyle name="Обычный 5 2 4 3" xfId="43174"/>
    <cellStyle name="Обычный 5 2 4 3 2" xfId="43175"/>
    <cellStyle name="Обычный 5 2 4 3 2 2" xfId="43176"/>
    <cellStyle name="Обычный 5 2 4 3 2 2 2" xfId="43177"/>
    <cellStyle name="Обычный 5 2 4 3 2 3" xfId="43178"/>
    <cellStyle name="Обычный 5 2 4 3 3" xfId="43179"/>
    <cellStyle name="Обычный 5 2 4 3 3 2" xfId="43180"/>
    <cellStyle name="Обычный 5 2 4 3 4" xfId="43181"/>
    <cellStyle name="Обычный 5 2 4 4" xfId="43182"/>
    <cellStyle name="Обычный 5 2 4 4 2" xfId="43183"/>
    <cellStyle name="Обычный 5 2 4 4 2 2" xfId="43184"/>
    <cellStyle name="Обычный 5 2 4 4 2 2 2" xfId="43185"/>
    <cellStyle name="Обычный 5 2 4 4 2 3" xfId="43186"/>
    <cellStyle name="Обычный 5 2 4 4 3" xfId="43187"/>
    <cellStyle name="Обычный 5 2 4 4 3 2" xfId="43188"/>
    <cellStyle name="Обычный 5 2 4 4 4" xfId="43189"/>
    <cellStyle name="Обычный 5 2 4 5" xfId="43190"/>
    <cellStyle name="Обычный 5 2 4 5 2" xfId="43191"/>
    <cellStyle name="Обычный 5 2 4 5 2 2" xfId="43192"/>
    <cellStyle name="Обычный 5 2 4 5 2 2 2" xfId="43193"/>
    <cellStyle name="Обычный 5 2 4 5 2 3" xfId="43194"/>
    <cellStyle name="Обычный 5 2 4 5 3" xfId="43195"/>
    <cellStyle name="Обычный 5 2 4 5 3 2" xfId="43196"/>
    <cellStyle name="Обычный 5 2 4 5 4" xfId="43197"/>
    <cellStyle name="Обычный 5 2 4 6" xfId="43198"/>
    <cellStyle name="Обычный 5 2 4 6 2" xfId="43199"/>
    <cellStyle name="Обычный 5 2 4 6 2 2" xfId="43200"/>
    <cellStyle name="Обычный 5 2 4 6 3" xfId="43201"/>
    <cellStyle name="Обычный 5 2 4 7" xfId="43202"/>
    <cellStyle name="Обычный 5 2 4 7 2" xfId="43203"/>
    <cellStyle name="Обычный 5 2 4 8" xfId="43204"/>
    <cellStyle name="Обычный 5 2 4 8 2" xfId="43205"/>
    <cellStyle name="Обычный 5 2 4 9" xfId="43206"/>
    <cellStyle name="Обычный 5 2 5" xfId="43207"/>
    <cellStyle name="Обычный 5 2 5 2" xfId="43208"/>
    <cellStyle name="Обычный 5 2 5 2 2" xfId="43209"/>
    <cellStyle name="Обычный 5 2 5 2 2 2" xfId="43210"/>
    <cellStyle name="Обычный 5 2 5 2 2 2 2" xfId="43211"/>
    <cellStyle name="Обычный 5 2 5 2 2 3" xfId="43212"/>
    <cellStyle name="Обычный 5 2 5 2 3" xfId="43213"/>
    <cellStyle name="Обычный 5 2 5 2 3 2" xfId="43214"/>
    <cellStyle name="Обычный 5 2 5 2 4" xfId="43215"/>
    <cellStyle name="Обычный 5 2 5 3" xfId="43216"/>
    <cellStyle name="Обычный 5 2 5 3 2" xfId="43217"/>
    <cellStyle name="Обычный 5 2 5 3 2 2" xfId="43218"/>
    <cellStyle name="Обычный 5 2 5 3 2 2 2" xfId="43219"/>
    <cellStyle name="Обычный 5 2 5 3 2 3" xfId="43220"/>
    <cellStyle name="Обычный 5 2 5 3 3" xfId="43221"/>
    <cellStyle name="Обычный 5 2 5 3 3 2" xfId="43222"/>
    <cellStyle name="Обычный 5 2 5 3 4" xfId="43223"/>
    <cellStyle name="Обычный 5 2 5 4" xfId="43224"/>
    <cellStyle name="Обычный 5 2 5 4 2" xfId="43225"/>
    <cellStyle name="Обычный 5 2 5 4 2 2" xfId="43226"/>
    <cellStyle name="Обычный 5 2 5 4 2 2 2" xfId="43227"/>
    <cellStyle name="Обычный 5 2 5 4 2 3" xfId="43228"/>
    <cellStyle name="Обычный 5 2 5 4 3" xfId="43229"/>
    <cellStyle name="Обычный 5 2 5 4 3 2" xfId="43230"/>
    <cellStyle name="Обычный 5 2 5 4 4" xfId="43231"/>
    <cellStyle name="Обычный 5 2 5 5" xfId="43232"/>
    <cellStyle name="Обычный 5 2 5 5 2" xfId="43233"/>
    <cellStyle name="Обычный 5 2 5 5 2 2" xfId="43234"/>
    <cellStyle name="Обычный 5 2 5 5 3" xfId="43235"/>
    <cellStyle name="Обычный 5 2 5 6" xfId="43236"/>
    <cellStyle name="Обычный 5 2 5 6 2" xfId="43237"/>
    <cellStyle name="Обычный 5 2 5 7" xfId="43238"/>
    <cellStyle name="Обычный 5 2 5 7 2" xfId="43239"/>
    <cellStyle name="Обычный 5 2 5 8" xfId="43240"/>
    <cellStyle name="Обычный 5 2 5 9" xfId="43241"/>
    <cellStyle name="Обычный 5 2 6" xfId="43242"/>
    <cellStyle name="Обычный 5 2 6 2" xfId="43243"/>
    <cellStyle name="Обычный 5 2 6 2 2" xfId="43244"/>
    <cellStyle name="Обычный 5 2 6 2 2 2" xfId="43245"/>
    <cellStyle name="Обычный 5 2 6 2 2 2 2" xfId="43246"/>
    <cellStyle name="Обычный 5 2 6 2 2 3" xfId="43247"/>
    <cellStyle name="Обычный 5 2 6 2 3" xfId="43248"/>
    <cellStyle name="Обычный 5 2 6 2 3 2" xfId="43249"/>
    <cellStyle name="Обычный 5 2 6 2 4" xfId="43250"/>
    <cellStyle name="Обычный 5 2 6 3" xfId="43251"/>
    <cellStyle name="Обычный 5 2 6 3 2" xfId="43252"/>
    <cellStyle name="Обычный 5 2 6 3 2 2" xfId="43253"/>
    <cellStyle name="Обычный 5 2 6 3 2 2 2" xfId="43254"/>
    <cellStyle name="Обычный 5 2 6 3 2 3" xfId="43255"/>
    <cellStyle name="Обычный 5 2 6 3 3" xfId="43256"/>
    <cellStyle name="Обычный 5 2 6 3 3 2" xfId="43257"/>
    <cellStyle name="Обычный 5 2 6 3 4" xfId="43258"/>
    <cellStyle name="Обычный 5 2 6 4" xfId="43259"/>
    <cellStyle name="Обычный 5 2 6 4 2" xfId="43260"/>
    <cellStyle name="Обычный 5 2 6 4 2 2" xfId="43261"/>
    <cellStyle name="Обычный 5 2 6 4 2 2 2" xfId="43262"/>
    <cellStyle name="Обычный 5 2 6 4 2 3" xfId="43263"/>
    <cellStyle name="Обычный 5 2 6 4 3" xfId="43264"/>
    <cellStyle name="Обычный 5 2 6 4 3 2" xfId="43265"/>
    <cellStyle name="Обычный 5 2 6 4 4" xfId="43266"/>
    <cellStyle name="Обычный 5 2 6 5" xfId="43267"/>
    <cellStyle name="Обычный 5 2 6 5 2" xfId="43268"/>
    <cellStyle name="Обычный 5 2 6 5 2 2" xfId="43269"/>
    <cellStyle name="Обычный 5 2 6 5 3" xfId="43270"/>
    <cellStyle name="Обычный 5 2 6 6" xfId="43271"/>
    <cellStyle name="Обычный 5 2 6 6 2" xfId="43272"/>
    <cellStyle name="Обычный 5 2 6 7" xfId="43273"/>
    <cellStyle name="Обычный 5 2 6 7 2" xfId="43274"/>
    <cellStyle name="Обычный 5 2 6 8" xfId="43275"/>
    <cellStyle name="Обычный 5 2 6 9" xfId="43276"/>
    <cellStyle name="Обычный 5 2 7" xfId="43277"/>
    <cellStyle name="Обычный 5 2 7 2" xfId="43278"/>
    <cellStyle name="Обычный 5 2 7 2 2" xfId="43279"/>
    <cellStyle name="Обычный 5 2 7 2 2 2" xfId="43280"/>
    <cellStyle name="Обычный 5 2 7 2 2 2 2" xfId="43281"/>
    <cellStyle name="Обычный 5 2 7 2 2 3" xfId="43282"/>
    <cellStyle name="Обычный 5 2 7 2 3" xfId="43283"/>
    <cellStyle name="Обычный 5 2 7 2 3 2" xfId="43284"/>
    <cellStyle name="Обычный 5 2 7 2 4" xfId="43285"/>
    <cellStyle name="Обычный 5 2 7 3" xfId="43286"/>
    <cellStyle name="Обычный 5 2 7 3 2" xfId="43287"/>
    <cellStyle name="Обычный 5 2 7 3 2 2" xfId="43288"/>
    <cellStyle name="Обычный 5 2 7 3 2 2 2" xfId="43289"/>
    <cellStyle name="Обычный 5 2 7 3 2 3" xfId="43290"/>
    <cellStyle name="Обычный 5 2 7 3 3" xfId="43291"/>
    <cellStyle name="Обычный 5 2 7 3 3 2" xfId="43292"/>
    <cellStyle name="Обычный 5 2 7 3 4" xfId="43293"/>
    <cellStyle name="Обычный 5 2 7 4" xfId="43294"/>
    <cellStyle name="Обычный 5 2 7 4 2" xfId="43295"/>
    <cellStyle name="Обычный 5 2 7 4 2 2" xfId="43296"/>
    <cellStyle name="Обычный 5 2 7 4 2 2 2" xfId="43297"/>
    <cellStyle name="Обычный 5 2 7 4 2 3" xfId="43298"/>
    <cellStyle name="Обычный 5 2 7 4 3" xfId="43299"/>
    <cellStyle name="Обычный 5 2 7 4 3 2" xfId="43300"/>
    <cellStyle name="Обычный 5 2 7 4 4" xfId="43301"/>
    <cellStyle name="Обычный 5 2 7 5" xfId="43302"/>
    <cellStyle name="Обычный 5 2 7 5 2" xfId="43303"/>
    <cellStyle name="Обычный 5 2 7 5 2 2" xfId="43304"/>
    <cellStyle name="Обычный 5 2 7 5 3" xfId="43305"/>
    <cellStyle name="Обычный 5 2 7 6" xfId="43306"/>
    <cellStyle name="Обычный 5 2 7 6 2" xfId="43307"/>
    <cellStyle name="Обычный 5 2 7 7" xfId="43308"/>
    <cellStyle name="Обычный 5 2 7 7 2" xfId="43309"/>
    <cellStyle name="Обычный 5 2 7 8" xfId="43310"/>
    <cellStyle name="Обычный 5 2 8" xfId="43311"/>
    <cellStyle name="Обычный 5 2 8 2" xfId="43312"/>
    <cellStyle name="Обычный 5 2 8 2 2" xfId="43313"/>
    <cellStyle name="Обычный 5 2 8 2 2 2" xfId="43314"/>
    <cellStyle name="Обычный 5 2 8 2 2 2 2" xfId="43315"/>
    <cellStyle name="Обычный 5 2 8 2 2 3" xfId="43316"/>
    <cellStyle name="Обычный 5 2 8 2 3" xfId="43317"/>
    <cellStyle name="Обычный 5 2 8 2 3 2" xfId="43318"/>
    <cellStyle name="Обычный 5 2 8 2 4" xfId="43319"/>
    <cellStyle name="Обычный 5 2 8 3" xfId="43320"/>
    <cellStyle name="Обычный 5 2 8 3 2" xfId="43321"/>
    <cellStyle name="Обычный 5 2 8 3 2 2" xfId="43322"/>
    <cellStyle name="Обычный 5 2 8 3 2 2 2" xfId="43323"/>
    <cellStyle name="Обычный 5 2 8 3 2 3" xfId="43324"/>
    <cellStyle name="Обычный 5 2 8 3 3" xfId="43325"/>
    <cellStyle name="Обычный 5 2 8 3 3 2" xfId="43326"/>
    <cellStyle name="Обычный 5 2 8 3 4" xfId="43327"/>
    <cellStyle name="Обычный 5 2 8 4" xfId="43328"/>
    <cellStyle name="Обычный 5 2 8 4 2" xfId="43329"/>
    <cellStyle name="Обычный 5 2 8 4 2 2" xfId="43330"/>
    <cellStyle name="Обычный 5 2 8 4 2 2 2" xfId="43331"/>
    <cellStyle name="Обычный 5 2 8 4 2 3" xfId="43332"/>
    <cellStyle name="Обычный 5 2 8 4 3" xfId="43333"/>
    <cellStyle name="Обычный 5 2 8 4 3 2" xfId="43334"/>
    <cellStyle name="Обычный 5 2 8 4 4" xfId="43335"/>
    <cellStyle name="Обычный 5 2 8 5" xfId="43336"/>
    <cellStyle name="Обычный 5 2 8 5 2" xfId="43337"/>
    <cellStyle name="Обычный 5 2 8 5 2 2" xfId="43338"/>
    <cellStyle name="Обычный 5 2 8 5 3" xfId="43339"/>
    <cellStyle name="Обычный 5 2 8 6" xfId="43340"/>
    <cellStyle name="Обычный 5 2 8 6 2" xfId="43341"/>
    <cellStyle name="Обычный 5 2 8 7" xfId="43342"/>
    <cellStyle name="Обычный 5 2 8 7 2" xfId="43343"/>
    <cellStyle name="Обычный 5 2 8 8" xfId="43344"/>
    <cellStyle name="Обычный 5 2 9" xfId="43345"/>
    <cellStyle name="Обычный 5 2 9 2" xfId="43346"/>
    <cellStyle name="Обычный 5 2 9 2 2" xfId="43347"/>
    <cellStyle name="Обычный 5 2 9 2 2 2" xfId="43348"/>
    <cellStyle name="Обычный 5 2 9 2 2 2 2" xfId="43349"/>
    <cellStyle name="Обычный 5 2 9 2 2 3" xfId="43350"/>
    <cellStyle name="Обычный 5 2 9 2 3" xfId="43351"/>
    <cellStyle name="Обычный 5 2 9 2 3 2" xfId="43352"/>
    <cellStyle name="Обычный 5 2 9 2 4" xfId="43353"/>
    <cellStyle name="Обычный 5 2 9 3" xfId="43354"/>
    <cellStyle name="Обычный 5 2 9 3 2" xfId="43355"/>
    <cellStyle name="Обычный 5 2 9 3 2 2" xfId="43356"/>
    <cellStyle name="Обычный 5 2 9 3 2 2 2" xfId="43357"/>
    <cellStyle name="Обычный 5 2 9 3 2 3" xfId="43358"/>
    <cellStyle name="Обычный 5 2 9 3 3" xfId="43359"/>
    <cellStyle name="Обычный 5 2 9 3 3 2" xfId="43360"/>
    <cellStyle name="Обычный 5 2 9 3 4" xfId="43361"/>
    <cellStyle name="Обычный 5 2 9 4" xfId="43362"/>
    <cellStyle name="Обычный 5 2 9 4 2" xfId="43363"/>
    <cellStyle name="Обычный 5 2 9 4 2 2" xfId="43364"/>
    <cellStyle name="Обычный 5 2 9 4 2 2 2" xfId="43365"/>
    <cellStyle name="Обычный 5 2 9 4 2 3" xfId="43366"/>
    <cellStyle name="Обычный 5 2 9 4 3" xfId="43367"/>
    <cellStyle name="Обычный 5 2 9 4 3 2" xfId="43368"/>
    <cellStyle name="Обычный 5 2 9 4 4" xfId="43369"/>
    <cellStyle name="Обычный 5 2 9 5" xfId="43370"/>
    <cellStyle name="Обычный 5 2 9 5 2" xfId="43371"/>
    <cellStyle name="Обычный 5 2 9 5 2 2" xfId="43372"/>
    <cellStyle name="Обычный 5 2 9 5 3" xfId="43373"/>
    <cellStyle name="Обычный 5 2 9 6" xfId="43374"/>
    <cellStyle name="Обычный 5 2 9 6 2" xfId="43375"/>
    <cellStyle name="Обычный 5 2 9 7" xfId="43376"/>
    <cellStyle name="Обычный 5 2 9 7 2" xfId="43377"/>
    <cellStyle name="Обычный 5 2 9 8" xfId="43378"/>
    <cellStyle name="Обычный 5 20" xfId="43379"/>
    <cellStyle name="Обычный 5 20 10" xfId="43380"/>
    <cellStyle name="Обычный 5 20 10 2" xfId="43381"/>
    <cellStyle name="Обычный 5 20 10 2 2" xfId="43382"/>
    <cellStyle name="Обычный 5 20 10 2 2 2" xfId="43383"/>
    <cellStyle name="Обычный 5 20 10 2 2 2 2" xfId="43384"/>
    <cellStyle name="Обычный 5 20 10 2 2 3" xfId="43385"/>
    <cellStyle name="Обычный 5 20 10 2 3" xfId="43386"/>
    <cellStyle name="Обычный 5 20 10 2 3 2" xfId="43387"/>
    <cellStyle name="Обычный 5 20 10 2 4" xfId="43388"/>
    <cellStyle name="Обычный 5 20 10 3" xfId="43389"/>
    <cellStyle name="Обычный 5 20 10 3 2" xfId="43390"/>
    <cellStyle name="Обычный 5 20 10 3 2 2" xfId="43391"/>
    <cellStyle name="Обычный 5 20 10 3 2 2 2" xfId="43392"/>
    <cellStyle name="Обычный 5 20 10 3 2 3" xfId="43393"/>
    <cellStyle name="Обычный 5 20 10 3 3" xfId="43394"/>
    <cellStyle name="Обычный 5 20 10 3 3 2" xfId="43395"/>
    <cellStyle name="Обычный 5 20 10 3 4" xfId="43396"/>
    <cellStyle name="Обычный 5 20 10 4" xfId="43397"/>
    <cellStyle name="Обычный 5 20 10 4 2" xfId="43398"/>
    <cellStyle name="Обычный 5 20 10 4 2 2" xfId="43399"/>
    <cellStyle name="Обычный 5 20 10 4 2 2 2" xfId="43400"/>
    <cellStyle name="Обычный 5 20 10 4 2 3" xfId="43401"/>
    <cellStyle name="Обычный 5 20 10 4 3" xfId="43402"/>
    <cellStyle name="Обычный 5 20 10 4 3 2" xfId="43403"/>
    <cellStyle name="Обычный 5 20 10 4 4" xfId="43404"/>
    <cellStyle name="Обычный 5 20 10 5" xfId="43405"/>
    <cellStyle name="Обычный 5 20 10 5 2" xfId="43406"/>
    <cellStyle name="Обычный 5 20 10 5 2 2" xfId="43407"/>
    <cellStyle name="Обычный 5 20 10 5 3" xfId="43408"/>
    <cellStyle name="Обычный 5 20 10 6" xfId="43409"/>
    <cellStyle name="Обычный 5 20 10 6 2" xfId="43410"/>
    <cellStyle name="Обычный 5 20 10 7" xfId="43411"/>
    <cellStyle name="Обычный 5 20 10 7 2" xfId="43412"/>
    <cellStyle name="Обычный 5 20 10 8" xfId="43413"/>
    <cellStyle name="Обычный 5 20 11" xfId="43414"/>
    <cellStyle name="Обычный 5 20 11 2" xfId="43415"/>
    <cellStyle name="Обычный 5 20 11 2 2" xfId="43416"/>
    <cellStyle name="Обычный 5 20 11 2 2 2" xfId="43417"/>
    <cellStyle name="Обычный 5 20 11 2 2 2 2" xfId="43418"/>
    <cellStyle name="Обычный 5 20 11 2 2 3" xfId="43419"/>
    <cellStyle name="Обычный 5 20 11 2 3" xfId="43420"/>
    <cellStyle name="Обычный 5 20 11 2 3 2" xfId="43421"/>
    <cellStyle name="Обычный 5 20 11 2 4" xfId="43422"/>
    <cellStyle name="Обычный 5 20 11 3" xfId="43423"/>
    <cellStyle name="Обычный 5 20 11 3 2" xfId="43424"/>
    <cellStyle name="Обычный 5 20 11 3 2 2" xfId="43425"/>
    <cellStyle name="Обычный 5 20 11 3 2 2 2" xfId="43426"/>
    <cellStyle name="Обычный 5 20 11 3 2 3" xfId="43427"/>
    <cellStyle name="Обычный 5 20 11 3 3" xfId="43428"/>
    <cellStyle name="Обычный 5 20 11 3 3 2" xfId="43429"/>
    <cellStyle name="Обычный 5 20 11 3 4" xfId="43430"/>
    <cellStyle name="Обычный 5 20 11 4" xfId="43431"/>
    <cellStyle name="Обычный 5 20 11 4 2" xfId="43432"/>
    <cellStyle name="Обычный 5 20 11 4 2 2" xfId="43433"/>
    <cellStyle name="Обычный 5 20 11 4 2 2 2" xfId="43434"/>
    <cellStyle name="Обычный 5 20 11 4 2 3" xfId="43435"/>
    <cellStyle name="Обычный 5 20 11 4 3" xfId="43436"/>
    <cellStyle name="Обычный 5 20 11 4 3 2" xfId="43437"/>
    <cellStyle name="Обычный 5 20 11 4 4" xfId="43438"/>
    <cellStyle name="Обычный 5 20 11 5" xfId="43439"/>
    <cellStyle name="Обычный 5 20 11 5 2" xfId="43440"/>
    <cellStyle name="Обычный 5 20 11 5 2 2" xfId="43441"/>
    <cellStyle name="Обычный 5 20 11 5 3" xfId="43442"/>
    <cellStyle name="Обычный 5 20 11 6" xfId="43443"/>
    <cellStyle name="Обычный 5 20 11 6 2" xfId="43444"/>
    <cellStyle name="Обычный 5 20 11 7" xfId="43445"/>
    <cellStyle name="Обычный 5 20 11 7 2" xfId="43446"/>
    <cellStyle name="Обычный 5 20 11 8" xfId="43447"/>
    <cellStyle name="Обычный 5 20 12" xfId="43448"/>
    <cellStyle name="Обычный 5 20 12 2" xfId="43449"/>
    <cellStyle name="Обычный 5 20 12 2 2" xfId="43450"/>
    <cellStyle name="Обычный 5 20 12 2 2 2" xfId="43451"/>
    <cellStyle name="Обычный 5 20 12 2 2 2 2" xfId="43452"/>
    <cellStyle name="Обычный 5 20 12 2 2 3" xfId="43453"/>
    <cellStyle name="Обычный 5 20 12 2 3" xfId="43454"/>
    <cellStyle name="Обычный 5 20 12 2 3 2" xfId="43455"/>
    <cellStyle name="Обычный 5 20 12 2 4" xfId="43456"/>
    <cellStyle name="Обычный 5 20 12 3" xfId="43457"/>
    <cellStyle name="Обычный 5 20 12 3 2" xfId="43458"/>
    <cellStyle name="Обычный 5 20 12 3 2 2" xfId="43459"/>
    <cellStyle name="Обычный 5 20 12 3 2 2 2" xfId="43460"/>
    <cellStyle name="Обычный 5 20 12 3 2 3" xfId="43461"/>
    <cellStyle name="Обычный 5 20 12 3 3" xfId="43462"/>
    <cellStyle name="Обычный 5 20 12 3 3 2" xfId="43463"/>
    <cellStyle name="Обычный 5 20 12 3 4" xfId="43464"/>
    <cellStyle name="Обычный 5 20 12 4" xfId="43465"/>
    <cellStyle name="Обычный 5 20 12 4 2" xfId="43466"/>
    <cellStyle name="Обычный 5 20 12 4 2 2" xfId="43467"/>
    <cellStyle name="Обычный 5 20 12 4 2 2 2" xfId="43468"/>
    <cellStyle name="Обычный 5 20 12 4 2 3" xfId="43469"/>
    <cellStyle name="Обычный 5 20 12 4 3" xfId="43470"/>
    <cellStyle name="Обычный 5 20 12 4 3 2" xfId="43471"/>
    <cellStyle name="Обычный 5 20 12 4 4" xfId="43472"/>
    <cellStyle name="Обычный 5 20 12 5" xfId="43473"/>
    <cellStyle name="Обычный 5 20 12 5 2" xfId="43474"/>
    <cellStyle name="Обычный 5 20 12 5 2 2" xfId="43475"/>
    <cellStyle name="Обычный 5 20 12 5 3" xfId="43476"/>
    <cellStyle name="Обычный 5 20 12 6" xfId="43477"/>
    <cellStyle name="Обычный 5 20 12 6 2" xfId="43478"/>
    <cellStyle name="Обычный 5 20 12 7" xfId="43479"/>
    <cellStyle name="Обычный 5 20 12 7 2" xfId="43480"/>
    <cellStyle name="Обычный 5 20 12 8" xfId="43481"/>
    <cellStyle name="Обычный 5 20 13" xfId="43482"/>
    <cellStyle name="Обычный 5 20 13 2" xfId="43483"/>
    <cellStyle name="Обычный 5 20 13 2 2" xfId="43484"/>
    <cellStyle name="Обычный 5 20 13 2 2 2" xfId="43485"/>
    <cellStyle name="Обычный 5 20 13 2 2 2 2" xfId="43486"/>
    <cellStyle name="Обычный 5 20 13 2 2 3" xfId="43487"/>
    <cellStyle name="Обычный 5 20 13 2 3" xfId="43488"/>
    <cellStyle name="Обычный 5 20 13 2 3 2" xfId="43489"/>
    <cellStyle name="Обычный 5 20 13 2 4" xfId="43490"/>
    <cellStyle name="Обычный 5 20 13 3" xfId="43491"/>
    <cellStyle name="Обычный 5 20 13 3 2" xfId="43492"/>
    <cellStyle name="Обычный 5 20 13 3 2 2" xfId="43493"/>
    <cellStyle name="Обычный 5 20 13 3 2 2 2" xfId="43494"/>
    <cellStyle name="Обычный 5 20 13 3 2 3" xfId="43495"/>
    <cellStyle name="Обычный 5 20 13 3 3" xfId="43496"/>
    <cellStyle name="Обычный 5 20 13 3 3 2" xfId="43497"/>
    <cellStyle name="Обычный 5 20 13 3 4" xfId="43498"/>
    <cellStyle name="Обычный 5 20 13 4" xfId="43499"/>
    <cellStyle name="Обычный 5 20 13 4 2" xfId="43500"/>
    <cellStyle name="Обычный 5 20 13 4 2 2" xfId="43501"/>
    <cellStyle name="Обычный 5 20 13 4 2 2 2" xfId="43502"/>
    <cellStyle name="Обычный 5 20 13 4 2 3" xfId="43503"/>
    <cellStyle name="Обычный 5 20 13 4 3" xfId="43504"/>
    <cellStyle name="Обычный 5 20 13 4 3 2" xfId="43505"/>
    <cellStyle name="Обычный 5 20 13 4 4" xfId="43506"/>
    <cellStyle name="Обычный 5 20 13 5" xfId="43507"/>
    <cellStyle name="Обычный 5 20 13 5 2" xfId="43508"/>
    <cellStyle name="Обычный 5 20 13 5 2 2" xfId="43509"/>
    <cellStyle name="Обычный 5 20 13 5 3" xfId="43510"/>
    <cellStyle name="Обычный 5 20 13 6" xfId="43511"/>
    <cellStyle name="Обычный 5 20 13 6 2" xfId="43512"/>
    <cellStyle name="Обычный 5 20 13 7" xfId="43513"/>
    <cellStyle name="Обычный 5 20 13 7 2" xfId="43514"/>
    <cellStyle name="Обычный 5 20 13 8" xfId="43515"/>
    <cellStyle name="Обычный 5 20 14" xfId="43516"/>
    <cellStyle name="Обычный 5 20 14 2" xfId="43517"/>
    <cellStyle name="Обычный 5 20 14 2 2" xfId="43518"/>
    <cellStyle name="Обычный 5 20 14 2 2 2" xfId="43519"/>
    <cellStyle name="Обычный 5 20 14 2 2 2 2" xfId="43520"/>
    <cellStyle name="Обычный 5 20 14 2 2 3" xfId="43521"/>
    <cellStyle name="Обычный 5 20 14 2 3" xfId="43522"/>
    <cellStyle name="Обычный 5 20 14 2 3 2" xfId="43523"/>
    <cellStyle name="Обычный 5 20 14 2 4" xfId="43524"/>
    <cellStyle name="Обычный 5 20 14 3" xfId="43525"/>
    <cellStyle name="Обычный 5 20 14 3 2" xfId="43526"/>
    <cellStyle name="Обычный 5 20 14 3 2 2" xfId="43527"/>
    <cellStyle name="Обычный 5 20 14 3 2 2 2" xfId="43528"/>
    <cellStyle name="Обычный 5 20 14 3 2 3" xfId="43529"/>
    <cellStyle name="Обычный 5 20 14 3 3" xfId="43530"/>
    <cellStyle name="Обычный 5 20 14 3 3 2" xfId="43531"/>
    <cellStyle name="Обычный 5 20 14 3 4" xfId="43532"/>
    <cellStyle name="Обычный 5 20 14 4" xfId="43533"/>
    <cellStyle name="Обычный 5 20 14 4 2" xfId="43534"/>
    <cellStyle name="Обычный 5 20 14 4 2 2" xfId="43535"/>
    <cellStyle name="Обычный 5 20 14 4 2 2 2" xfId="43536"/>
    <cellStyle name="Обычный 5 20 14 4 2 3" xfId="43537"/>
    <cellStyle name="Обычный 5 20 14 4 3" xfId="43538"/>
    <cellStyle name="Обычный 5 20 14 4 3 2" xfId="43539"/>
    <cellStyle name="Обычный 5 20 14 4 4" xfId="43540"/>
    <cellStyle name="Обычный 5 20 14 5" xfId="43541"/>
    <cellStyle name="Обычный 5 20 14 5 2" xfId="43542"/>
    <cellStyle name="Обычный 5 20 14 5 2 2" xfId="43543"/>
    <cellStyle name="Обычный 5 20 14 5 3" xfId="43544"/>
    <cellStyle name="Обычный 5 20 14 6" xfId="43545"/>
    <cellStyle name="Обычный 5 20 14 6 2" xfId="43546"/>
    <cellStyle name="Обычный 5 20 14 7" xfId="43547"/>
    <cellStyle name="Обычный 5 20 14 7 2" xfId="43548"/>
    <cellStyle name="Обычный 5 20 14 8" xfId="43549"/>
    <cellStyle name="Обычный 5 20 15" xfId="43550"/>
    <cellStyle name="Обычный 5 20 15 2" xfId="43551"/>
    <cellStyle name="Обычный 5 20 15 2 2" xfId="43552"/>
    <cellStyle name="Обычный 5 20 15 2 2 2" xfId="43553"/>
    <cellStyle name="Обычный 5 20 15 2 2 2 2" xfId="43554"/>
    <cellStyle name="Обычный 5 20 15 2 2 3" xfId="43555"/>
    <cellStyle name="Обычный 5 20 15 2 3" xfId="43556"/>
    <cellStyle name="Обычный 5 20 15 2 3 2" xfId="43557"/>
    <cellStyle name="Обычный 5 20 15 2 4" xfId="43558"/>
    <cellStyle name="Обычный 5 20 15 3" xfId="43559"/>
    <cellStyle name="Обычный 5 20 15 3 2" xfId="43560"/>
    <cellStyle name="Обычный 5 20 15 3 2 2" xfId="43561"/>
    <cellStyle name="Обычный 5 20 15 3 2 2 2" xfId="43562"/>
    <cellStyle name="Обычный 5 20 15 3 2 3" xfId="43563"/>
    <cellStyle name="Обычный 5 20 15 3 3" xfId="43564"/>
    <cellStyle name="Обычный 5 20 15 3 3 2" xfId="43565"/>
    <cellStyle name="Обычный 5 20 15 3 4" xfId="43566"/>
    <cellStyle name="Обычный 5 20 15 4" xfId="43567"/>
    <cellStyle name="Обычный 5 20 15 4 2" xfId="43568"/>
    <cellStyle name="Обычный 5 20 15 4 2 2" xfId="43569"/>
    <cellStyle name="Обычный 5 20 15 4 2 2 2" xfId="43570"/>
    <cellStyle name="Обычный 5 20 15 4 2 3" xfId="43571"/>
    <cellStyle name="Обычный 5 20 15 4 3" xfId="43572"/>
    <cellStyle name="Обычный 5 20 15 4 3 2" xfId="43573"/>
    <cellStyle name="Обычный 5 20 15 4 4" xfId="43574"/>
    <cellStyle name="Обычный 5 20 15 5" xfId="43575"/>
    <cellStyle name="Обычный 5 20 15 5 2" xfId="43576"/>
    <cellStyle name="Обычный 5 20 15 5 2 2" xfId="43577"/>
    <cellStyle name="Обычный 5 20 15 5 3" xfId="43578"/>
    <cellStyle name="Обычный 5 20 15 6" xfId="43579"/>
    <cellStyle name="Обычный 5 20 15 6 2" xfId="43580"/>
    <cellStyle name="Обычный 5 20 15 7" xfId="43581"/>
    <cellStyle name="Обычный 5 20 15 7 2" xfId="43582"/>
    <cellStyle name="Обычный 5 20 15 8" xfId="43583"/>
    <cellStyle name="Обычный 5 20 16" xfId="43584"/>
    <cellStyle name="Обычный 5 20 16 2" xfId="43585"/>
    <cellStyle name="Обычный 5 20 16 2 2" xfId="43586"/>
    <cellStyle name="Обычный 5 20 16 2 2 2" xfId="43587"/>
    <cellStyle name="Обычный 5 20 16 2 2 2 2" xfId="43588"/>
    <cellStyle name="Обычный 5 20 16 2 2 3" xfId="43589"/>
    <cellStyle name="Обычный 5 20 16 2 3" xfId="43590"/>
    <cellStyle name="Обычный 5 20 16 2 3 2" xfId="43591"/>
    <cellStyle name="Обычный 5 20 16 2 4" xfId="43592"/>
    <cellStyle name="Обычный 5 20 16 3" xfId="43593"/>
    <cellStyle name="Обычный 5 20 16 3 2" xfId="43594"/>
    <cellStyle name="Обычный 5 20 16 3 2 2" xfId="43595"/>
    <cellStyle name="Обычный 5 20 16 3 2 2 2" xfId="43596"/>
    <cellStyle name="Обычный 5 20 16 3 2 3" xfId="43597"/>
    <cellStyle name="Обычный 5 20 16 3 3" xfId="43598"/>
    <cellStyle name="Обычный 5 20 16 3 3 2" xfId="43599"/>
    <cellStyle name="Обычный 5 20 16 3 4" xfId="43600"/>
    <cellStyle name="Обычный 5 20 16 4" xfId="43601"/>
    <cellStyle name="Обычный 5 20 16 4 2" xfId="43602"/>
    <cellStyle name="Обычный 5 20 16 4 2 2" xfId="43603"/>
    <cellStyle name="Обычный 5 20 16 4 2 2 2" xfId="43604"/>
    <cellStyle name="Обычный 5 20 16 4 2 3" xfId="43605"/>
    <cellStyle name="Обычный 5 20 16 4 3" xfId="43606"/>
    <cellStyle name="Обычный 5 20 16 4 3 2" xfId="43607"/>
    <cellStyle name="Обычный 5 20 16 4 4" xfId="43608"/>
    <cellStyle name="Обычный 5 20 16 5" xfId="43609"/>
    <cellStyle name="Обычный 5 20 16 5 2" xfId="43610"/>
    <cellStyle name="Обычный 5 20 16 5 2 2" xfId="43611"/>
    <cellStyle name="Обычный 5 20 16 5 3" xfId="43612"/>
    <cellStyle name="Обычный 5 20 16 6" xfId="43613"/>
    <cellStyle name="Обычный 5 20 16 6 2" xfId="43614"/>
    <cellStyle name="Обычный 5 20 16 7" xfId="43615"/>
    <cellStyle name="Обычный 5 20 16 7 2" xfId="43616"/>
    <cellStyle name="Обычный 5 20 16 8" xfId="43617"/>
    <cellStyle name="Обычный 5 20 17" xfId="43618"/>
    <cellStyle name="Обычный 5 20 17 2" xfId="43619"/>
    <cellStyle name="Обычный 5 20 17 2 2" xfId="43620"/>
    <cellStyle name="Обычный 5 20 17 2 2 2" xfId="43621"/>
    <cellStyle name="Обычный 5 20 17 2 2 2 2" xfId="43622"/>
    <cellStyle name="Обычный 5 20 17 2 2 3" xfId="43623"/>
    <cellStyle name="Обычный 5 20 17 2 3" xfId="43624"/>
    <cellStyle name="Обычный 5 20 17 2 3 2" xfId="43625"/>
    <cellStyle name="Обычный 5 20 17 2 4" xfId="43626"/>
    <cellStyle name="Обычный 5 20 17 3" xfId="43627"/>
    <cellStyle name="Обычный 5 20 17 3 2" xfId="43628"/>
    <cellStyle name="Обычный 5 20 17 3 2 2" xfId="43629"/>
    <cellStyle name="Обычный 5 20 17 3 2 2 2" xfId="43630"/>
    <cellStyle name="Обычный 5 20 17 3 2 3" xfId="43631"/>
    <cellStyle name="Обычный 5 20 17 3 3" xfId="43632"/>
    <cellStyle name="Обычный 5 20 17 3 3 2" xfId="43633"/>
    <cellStyle name="Обычный 5 20 17 3 4" xfId="43634"/>
    <cellStyle name="Обычный 5 20 17 4" xfId="43635"/>
    <cellStyle name="Обычный 5 20 17 4 2" xfId="43636"/>
    <cellStyle name="Обычный 5 20 17 4 2 2" xfId="43637"/>
    <cellStyle name="Обычный 5 20 17 4 2 2 2" xfId="43638"/>
    <cellStyle name="Обычный 5 20 17 4 2 3" xfId="43639"/>
    <cellStyle name="Обычный 5 20 17 4 3" xfId="43640"/>
    <cellStyle name="Обычный 5 20 17 4 3 2" xfId="43641"/>
    <cellStyle name="Обычный 5 20 17 4 4" xfId="43642"/>
    <cellStyle name="Обычный 5 20 17 5" xfId="43643"/>
    <cellStyle name="Обычный 5 20 17 5 2" xfId="43644"/>
    <cellStyle name="Обычный 5 20 17 5 2 2" xfId="43645"/>
    <cellStyle name="Обычный 5 20 17 5 3" xfId="43646"/>
    <cellStyle name="Обычный 5 20 17 6" xfId="43647"/>
    <cellStyle name="Обычный 5 20 17 6 2" xfId="43648"/>
    <cellStyle name="Обычный 5 20 17 7" xfId="43649"/>
    <cellStyle name="Обычный 5 20 17 7 2" xfId="43650"/>
    <cellStyle name="Обычный 5 20 17 8" xfId="43651"/>
    <cellStyle name="Обычный 5 20 18" xfId="43652"/>
    <cellStyle name="Обычный 5 20 18 2" xfId="43653"/>
    <cellStyle name="Обычный 5 20 18 2 2" xfId="43654"/>
    <cellStyle name="Обычный 5 20 18 2 2 2" xfId="43655"/>
    <cellStyle name="Обычный 5 20 18 2 2 2 2" xfId="43656"/>
    <cellStyle name="Обычный 5 20 18 2 2 3" xfId="43657"/>
    <cellStyle name="Обычный 5 20 18 2 3" xfId="43658"/>
    <cellStyle name="Обычный 5 20 18 2 3 2" xfId="43659"/>
    <cellStyle name="Обычный 5 20 18 2 4" xfId="43660"/>
    <cellStyle name="Обычный 5 20 18 3" xfId="43661"/>
    <cellStyle name="Обычный 5 20 18 3 2" xfId="43662"/>
    <cellStyle name="Обычный 5 20 18 3 2 2" xfId="43663"/>
    <cellStyle name="Обычный 5 20 18 3 2 2 2" xfId="43664"/>
    <cellStyle name="Обычный 5 20 18 3 2 3" xfId="43665"/>
    <cellStyle name="Обычный 5 20 18 3 3" xfId="43666"/>
    <cellStyle name="Обычный 5 20 18 3 3 2" xfId="43667"/>
    <cellStyle name="Обычный 5 20 18 3 4" xfId="43668"/>
    <cellStyle name="Обычный 5 20 18 4" xfId="43669"/>
    <cellStyle name="Обычный 5 20 18 4 2" xfId="43670"/>
    <cellStyle name="Обычный 5 20 18 4 2 2" xfId="43671"/>
    <cellStyle name="Обычный 5 20 18 4 2 2 2" xfId="43672"/>
    <cellStyle name="Обычный 5 20 18 4 2 3" xfId="43673"/>
    <cellStyle name="Обычный 5 20 18 4 3" xfId="43674"/>
    <cellStyle name="Обычный 5 20 18 4 3 2" xfId="43675"/>
    <cellStyle name="Обычный 5 20 18 4 4" xfId="43676"/>
    <cellStyle name="Обычный 5 20 18 5" xfId="43677"/>
    <cellStyle name="Обычный 5 20 18 5 2" xfId="43678"/>
    <cellStyle name="Обычный 5 20 18 5 2 2" xfId="43679"/>
    <cellStyle name="Обычный 5 20 18 5 3" xfId="43680"/>
    <cellStyle name="Обычный 5 20 18 6" xfId="43681"/>
    <cellStyle name="Обычный 5 20 18 6 2" xfId="43682"/>
    <cellStyle name="Обычный 5 20 18 7" xfId="43683"/>
    <cellStyle name="Обычный 5 20 18 7 2" xfId="43684"/>
    <cellStyle name="Обычный 5 20 18 8" xfId="43685"/>
    <cellStyle name="Обычный 5 20 19" xfId="43686"/>
    <cellStyle name="Обычный 5 20 19 2" xfId="43687"/>
    <cellStyle name="Обычный 5 20 19 2 2" xfId="43688"/>
    <cellStyle name="Обычный 5 20 19 2 2 2" xfId="43689"/>
    <cellStyle name="Обычный 5 20 19 2 2 2 2" xfId="43690"/>
    <cellStyle name="Обычный 5 20 19 2 2 3" xfId="43691"/>
    <cellStyle name="Обычный 5 20 19 2 3" xfId="43692"/>
    <cellStyle name="Обычный 5 20 19 2 3 2" xfId="43693"/>
    <cellStyle name="Обычный 5 20 19 2 4" xfId="43694"/>
    <cellStyle name="Обычный 5 20 19 3" xfId="43695"/>
    <cellStyle name="Обычный 5 20 19 3 2" xfId="43696"/>
    <cellStyle name="Обычный 5 20 19 3 2 2" xfId="43697"/>
    <cellStyle name="Обычный 5 20 19 3 2 2 2" xfId="43698"/>
    <cellStyle name="Обычный 5 20 19 3 2 3" xfId="43699"/>
    <cellStyle name="Обычный 5 20 19 3 3" xfId="43700"/>
    <cellStyle name="Обычный 5 20 19 3 3 2" xfId="43701"/>
    <cellStyle name="Обычный 5 20 19 3 4" xfId="43702"/>
    <cellStyle name="Обычный 5 20 19 4" xfId="43703"/>
    <cellStyle name="Обычный 5 20 19 4 2" xfId="43704"/>
    <cellStyle name="Обычный 5 20 19 4 2 2" xfId="43705"/>
    <cellStyle name="Обычный 5 20 19 4 2 2 2" xfId="43706"/>
    <cellStyle name="Обычный 5 20 19 4 2 3" xfId="43707"/>
    <cellStyle name="Обычный 5 20 19 4 3" xfId="43708"/>
    <cellStyle name="Обычный 5 20 19 4 3 2" xfId="43709"/>
    <cellStyle name="Обычный 5 20 19 4 4" xfId="43710"/>
    <cellStyle name="Обычный 5 20 19 5" xfId="43711"/>
    <cellStyle name="Обычный 5 20 19 5 2" xfId="43712"/>
    <cellStyle name="Обычный 5 20 19 5 2 2" xfId="43713"/>
    <cellStyle name="Обычный 5 20 19 5 3" xfId="43714"/>
    <cellStyle name="Обычный 5 20 19 6" xfId="43715"/>
    <cellStyle name="Обычный 5 20 19 6 2" xfId="43716"/>
    <cellStyle name="Обычный 5 20 19 7" xfId="43717"/>
    <cellStyle name="Обычный 5 20 19 7 2" xfId="43718"/>
    <cellStyle name="Обычный 5 20 19 8" xfId="43719"/>
    <cellStyle name="Обычный 5 20 2" xfId="43720"/>
    <cellStyle name="Обычный 5 20 2 2" xfId="43721"/>
    <cellStyle name="Обычный 5 20 2 2 2" xfId="43722"/>
    <cellStyle name="Обычный 5 20 2 2 2 2" xfId="43723"/>
    <cellStyle name="Обычный 5 20 2 2 2 2 2" xfId="43724"/>
    <cellStyle name="Обычный 5 20 2 2 2 3" xfId="43725"/>
    <cellStyle name="Обычный 5 20 2 2 3" xfId="43726"/>
    <cellStyle name="Обычный 5 20 2 2 3 2" xfId="43727"/>
    <cellStyle name="Обычный 5 20 2 2 4" xfId="43728"/>
    <cellStyle name="Обычный 5 20 2 3" xfId="43729"/>
    <cellStyle name="Обычный 5 20 2 3 2" xfId="43730"/>
    <cellStyle name="Обычный 5 20 2 3 2 2" xfId="43731"/>
    <cellStyle name="Обычный 5 20 2 3 2 2 2" xfId="43732"/>
    <cellStyle name="Обычный 5 20 2 3 2 3" xfId="43733"/>
    <cellStyle name="Обычный 5 20 2 3 3" xfId="43734"/>
    <cellStyle name="Обычный 5 20 2 3 3 2" xfId="43735"/>
    <cellStyle name="Обычный 5 20 2 3 4" xfId="43736"/>
    <cellStyle name="Обычный 5 20 2 4" xfId="43737"/>
    <cellStyle name="Обычный 5 20 2 4 2" xfId="43738"/>
    <cellStyle name="Обычный 5 20 2 4 2 2" xfId="43739"/>
    <cellStyle name="Обычный 5 20 2 4 2 2 2" xfId="43740"/>
    <cellStyle name="Обычный 5 20 2 4 2 3" xfId="43741"/>
    <cellStyle name="Обычный 5 20 2 4 3" xfId="43742"/>
    <cellStyle name="Обычный 5 20 2 4 3 2" xfId="43743"/>
    <cellStyle name="Обычный 5 20 2 4 4" xfId="43744"/>
    <cellStyle name="Обычный 5 20 2 5" xfId="43745"/>
    <cellStyle name="Обычный 5 20 2 5 2" xfId="43746"/>
    <cellStyle name="Обычный 5 20 2 5 2 2" xfId="43747"/>
    <cellStyle name="Обычный 5 20 2 5 3" xfId="43748"/>
    <cellStyle name="Обычный 5 20 2 6" xfId="43749"/>
    <cellStyle name="Обычный 5 20 2 6 2" xfId="43750"/>
    <cellStyle name="Обычный 5 20 2 7" xfId="43751"/>
    <cellStyle name="Обычный 5 20 2 7 2" xfId="43752"/>
    <cellStyle name="Обычный 5 20 2 8" xfId="43753"/>
    <cellStyle name="Обычный 5 20 20" xfId="43754"/>
    <cellStyle name="Обычный 5 20 20 2" xfId="43755"/>
    <cellStyle name="Обычный 5 20 20 2 2" xfId="43756"/>
    <cellStyle name="Обычный 5 20 20 2 2 2" xfId="43757"/>
    <cellStyle name="Обычный 5 20 20 2 2 2 2" xfId="43758"/>
    <cellStyle name="Обычный 5 20 20 2 2 3" xfId="43759"/>
    <cellStyle name="Обычный 5 20 20 2 3" xfId="43760"/>
    <cellStyle name="Обычный 5 20 20 2 3 2" xfId="43761"/>
    <cellStyle name="Обычный 5 20 20 2 4" xfId="43762"/>
    <cellStyle name="Обычный 5 20 20 3" xfId="43763"/>
    <cellStyle name="Обычный 5 20 20 3 2" xfId="43764"/>
    <cellStyle name="Обычный 5 20 20 3 2 2" xfId="43765"/>
    <cellStyle name="Обычный 5 20 20 3 2 2 2" xfId="43766"/>
    <cellStyle name="Обычный 5 20 20 3 2 3" xfId="43767"/>
    <cellStyle name="Обычный 5 20 20 3 3" xfId="43768"/>
    <cellStyle name="Обычный 5 20 20 3 3 2" xfId="43769"/>
    <cellStyle name="Обычный 5 20 20 3 4" xfId="43770"/>
    <cellStyle name="Обычный 5 20 20 4" xfId="43771"/>
    <cellStyle name="Обычный 5 20 20 4 2" xfId="43772"/>
    <cellStyle name="Обычный 5 20 20 4 2 2" xfId="43773"/>
    <cellStyle name="Обычный 5 20 20 4 2 2 2" xfId="43774"/>
    <cellStyle name="Обычный 5 20 20 4 2 3" xfId="43775"/>
    <cellStyle name="Обычный 5 20 20 4 3" xfId="43776"/>
    <cellStyle name="Обычный 5 20 20 4 3 2" xfId="43777"/>
    <cellStyle name="Обычный 5 20 20 4 4" xfId="43778"/>
    <cellStyle name="Обычный 5 20 20 5" xfId="43779"/>
    <cellStyle name="Обычный 5 20 20 5 2" xfId="43780"/>
    <cellStyle name="Обычный 5 20 20 5 2 2" xfId="43781"/>
    <cellStyle name="Обычный 5 20 20 5 3" xfId="43782"/>
    <cellStyle name="Обычный 5 20 20 6" xfId="43783"/>
    <cellStyle name="Обычный 5 20 20 6 2" xfId="43784"/>
    <cellStyle name="Обычный 5 20 20 7" xfId="43785"/>
    <cellStyle name="Обычный 5 20 20 7 2" xfId="43786"/>
    <cellStyle name="Обычный 5 20 20 8" xfId="43787"/>
    <cellStyle name="Обычный 5 20 21" xfId="43788"/>
    <cellStyle name="Обычный 5 20 21 2" xfId="43789"/>
    <cellStyle name="Обычный 5 20 21 2 2" xfId="43790"/>
    <cellStyle name="Обычный 5 20 21 2 2 2" xfId="43791"/>
    <cellStyle name="Обычный 5 20 21 2 2 2 2" xfId="43792"/>
    <cellStyle name="Обычный 5 20 21 2 2 3" xfId="43793"/>
    <cellStyle name="Обычный 5 20 21 2 3" xfId="43794"/>
    <cellStyle name="Обычный 5 20 21 2 3 2" xfId="43795"/>
    <cellStyle name="Обычный 5 20 21 2 4" xfId="43796"/>
    <cellStyle name="Обычный 5 20 21 3" xfId="43797"/>
    <cellStyle name="Обычный 5 20 21 3 2" xfId="43798"/>
    <cellStyle name="Обычный 5 20 21 3 2 2" xfId="43799"/>
    <cellStyle name="Обычный 5 20 21 3 2 2 2" xfId="43800"/>
    <cellStyle name="Обычный 5 20 21 3 2 3" xfId="43801"/>
    <cellStyle name="Обычный 5 20 21 3 3" xfId="43802"/>
    <cellStyle name="Обычный 5 20 21 3 3 2" xfId="43803"/>
    <cellStyle name="Обычный 5 20 21 3 4" xfId="43804"/>
    <cellStyle name="Обычный 5 20 21 4" xfId="43805"/>
    <cellStyle name="Обычный 5 20 21 4 2" xfId="43806"/>
    <cellStyle name="Обычный 5 20 21 4 2 2" xfId="43807"/>
    <cellStyle name="Обычный 5 20 21 4 2 2 2" xfId="43808"/>
    <cellStyle name="Обычный 5 20 21 4 2 3" xfId="43809"/>
    <cellStyle name="Обычный 5 20 21 4 3" xfId="43810"/>
    <cellStyle name="Обычный 5 20 21 4 3 2" xfId="43811"/>
    <cellStyle name="Обычный 5 20 21 4 4" xfId="43812"/>
    <cellStyle name="Обычный 5 20 21 5" xfId="43813"/>
    <cellStyle name="Обычный 5 20 21 5 2" xfId="43814"/>
    <cellStyle name="Обычный 5 20 21 5 2 2" xfId="43815"/>
    <cellStyle name="Обычный 5 20 21 5 3" xfId="43816"/>
    <cellStyle name="Обычный 5 20 21 6" xfId="43817"/>
    <cellStyle name="Обычный 5 20 21 6 2" xfId="43818"/>
    <cellStyle name="Обычный 5 20 21 7" xfId="43819"/>
    <cellStyle name="Обычный 5 20 21 7 2" xfId="43820"/>
    <cellStyle name="Обычный 5 20 21 8" xfId="43821"/>
    <cellStyle name="Обычный 5 20 22" xfId="43822"/>
    <cellStyle name="Обычный 5 20 22 2" xfId="43823"/>
    <cellStyle name="Обычный 5 20 22 2 2" xfId="43824"/>
    <cellStyle name="Обычный 5 20 22 2 2 2" xfId="43825"/>
    <cellStyle name="Обычный 5 20 22 2 2 2 2" xfId="43826"/>
    <cellStyle name="Обычный 5 20 22 2 2 3" xfId="43827"/>
    <cellStyle name="Обычный 5 20 22 2 3" xfId="43828"/>
    <cellStyle name="Обычный 5 20 22 2 3 2" xfId="43829"/>
    <cellStyle name="Обычный 5 20 22 2 4" xfId="43830"/>
    <cellStyle name="Обычный 5 20 22 3" xfId="43831"/>
    <cellStyle name="Обычный 5 20 22 3 2" xfId="43832"/>
    <cellStyle name="Обычный 5 20 22 3 2 2" xfId="43833"/>
    <cellStyle name="Обычный 5 20 22 3 2 2 2" xfId="43834"/>
    <cellStyle name="Обычный 5 20 22 3 2 3" xfId="43835"/>
    <cellStyle name="Обычный 5 20 22 3 3" xfId="43836"/>
    <cellStyle name="Обычный 5 20 22 3 3 2" xfId="43837"/>
    <cellStyle name="Обычный 5 20 22 3 4" xfId="43838"/>
    <cellStyle name="Обычный 5 20 22 4" xfId="43839"/>
    <cellStyle name="Обычный 5 20 22 4 2" xfId="43840"/>
    <cellStyle name="Обычный 5 20 22 4 2 2" xfId="43841"/>
    <cellStyle name="Обычный 5 20 22 4 2 2 2" xfId="43842"/>
    <cellStyle name="Обычный 5 20 22 4 2 3" xfId="43843"/>
    <cellStyle name="Обычный 5 20 22 4 3" xfId="43844"/>
    <cellStyle name="Обычный 5 20 22 4 3 2" xfId="43845"/>
    <cellStyle name="Обычный 5 20 22 4 4" xfId="43846"/>
    <cellStyle name="Обычный 5 20 22 5" xfId="43847"/>
    <cellStyle name="Обычный 5 20 22 5 2" xfId="43848"/>
    <cellStyle name="Обычный 5 20 22 5 2 2" xfId="43849"/>
    <cellStyle name="Обычный 5 20 22 5 3" xfId="43850"/>
    <cellStyle name="Обычный 5 20 22 6" xfId="43851"/>
    <cellStyle name="Обычный 5 20 22 6 2" xfId="43852"/>
    <cellStyle name="Обычный 5 20 22 7" xfId="43853"/>
    <cellStyle name="Обычный 5 20 22 7 2" xfId="43854"/>
    <cellStyle name="Обычный 5 20 22 8" xfId="43855"/>
    <cellStyle name="Обычный 5 20 23" xfId="43856"/>
    <cellStyle name="Обычный 5 20 23 2" xfId="43857"/>
    <cellStyle name="Обычный 5 20 23 2 2" xfId="43858"/>
    <cellStyle name="Обычный 5 20 23 2 2 2" xfId="43859"/>
    <cellStyle name="Обычный 5 20 23 2 2 2 2" xfId="43860"/>
    <cellStyle name="Обычный 5 20 23 2 2 3" xfId="43861"/>
    <cellStyle name="Обычный 5 20 23 2 3" xfId="43862"/>
    <cellStyle name="Обычный 5 20 23 2 3 2" xfId="43863"/>
    <cellStyle name="Обычный 5 20 23 2 4" xfId="43864"/>
    <cellStyle name="Обычный 5 20 23 3" xfId="43865"/>
    <cellStyle name="Обычный 5 20 23 3 2" xfId="43866"/>
    <cellStyle name="Обычный 5 20 23 3 2 2" xfId="43867"/>
    <cellStyle name="Обычный 5 20 23 3 2 2 2" xfId="43868"/>
    <cellStyle name="Обычный 5 20 23 3 2 3" xfId="43869"/>
    <cellStyle name="Обычный 5 20 23 3 3" xfId="43870"/>
    <cellStyle name="Обычный 5 20 23 3 3 2" xfId="43871"/>
    <cellStyle name="Обычный 5 20 23 3 4" xfId="43872"/>
    <cellStyle name="Обычный 5 20 23 4" xfId="43873"/>
    <cellStyle name="Обычный 5 20 23 4 2" xfId="43874"/>
    <cellStyle name="Обычный 5 20 23 4 2 2" xfId="43875"/>
    <cellStyle name="Обычный 5 20 23 4 2 2 2" xfId="43876"/>
    <cellStyle name="Обычный 5 20 23 4 2 3" xfId="43877"/>
    <cellStyle name="Обычный 5 20 23 4 3" xfId="43878"/>
    <cellStyle name="Обычный 5 20 23 4 3 2" xfId="43879"/>
    <cellStyle name="Обычный 5 20 23 4 4" xfId="43880"/>
    <cellStyle name="Обычный 5 20 23 5" xfId="43881"/>
    <cellStyle name="Обычный 5 20 23 5 2" xfId="43882"/>
    <cellStyle name="Обычный 5 20 23 5 2 2" xfId="43883"/>
    <cellStyle name="Обычный 5 20 23 5 3" xfId="43884"/>
    <cellStyle name="Обычный 5 20 23 6" xfId="43885"/>
    <cellStyle name="Обычный 5 20 23 6 2" xfId="43886"/>
    <cellStyle name="Обычный 5 20 23 7" xfId="43887"/>
    <cellStyle name="Обычный 5 20 23 7 2" xfId="43888"/>
    <cellStyle name="Обычный 5 20 23 8" xfId="43889"/>
    <cellStyle name="Обычный 5 20 24" xfId="43890"/>
    <cellStyle name="Обычный 5 20 24 2" xfId="43891"/>
    <cellStyle name="Обычный 5 20 24 2 2" xfId="43892"/>
    <cellStyle name="Обычный 5 20 24 2 2 2" xfId="43893"/>
    <cellStyle name="Обычный 5 20 24 2 2 2 2" xfId="43894"/>
    <cellStyle name="Обычный 5 20 24 2 2 3" xfId="43895"/>
    <cellStyle name="Обычный 5 20 24 2 3" xfId="43896"/>
    <cellStyle name="Обычный 5 20 24 2 3 2" xfId="43897"/>
    <cellStyle name="Обычный 5 20 24 2 4" xfId="43898"/>
    <cellStyle name="Обычный 5 20 24 3" xfId="43899"/>
    <cellStyle name="Обычный 5 20 24 3 2" xfId="43900"/>
    <cellStyle name="Обычный 5 20 24 3 2 2" xfId="43901"/>
    <cellStyle name="Обычный 5 20 24 3 2 2 2" xfId="43902"/>
    <cellStyle name="Обычный 5 20 24 3 2 3" xfId="43903"/>
    <cellStyle name="Обычный 5 20 24 3 3" xfId="43904"/>
    <cellStyle name="Обычный 5 20 24 3 3 2" xfId="43905"/>
    <cellStyle name="Обычный 5 20 24 3 4" xfId="43906"/>
    <cellStyle name="Обычный 5 20 24 4" xfId="43907"/>
    <cellStyle name="Обычный 5 20 24 4 2" xfId="43908"/>
    <cellStyle name="Обычный 5 20 24 4 2 2" xfId="43909"/>
    <cellStyle name="Обычный 5 20 24 4 2 2 2" xfId="43910"/>
    <cellStyle name="Обычный 5 20 24 4 2 3" xfId="43911"/>
    <cellStyle name="Обычный 5 20 24 4 3" xfId="43912"/>
    <cellStyle name="Обычный 5 20 24 4 3 2" xfId="43913"/>
    <cellStyle name="Обычный 5 20 24 4 4" xfId="43914"/>
    <cellStyle name="Обычный 5 20 24 5" xfId="43915"/>
    <cellStyle name="Обычный 5 20 24 5 2" xfId="43916"/>
    <cellStyle name="Обычный 5 20 24 5 2 2" xfId="43917"/>
    <cellStyle name="Обычный 5 20 24 5 3" xfId="43918"/>
    <cellStyle name="Обычный 5 20 24 6" xfId="43919"/>
    <cellStyle name="Обычный 5 20 24 6 2" xfId="43920"/>
    <cellStyle name="Обычный 5 20 24 7" xfId="43921"/>
    <cellStyle name="Обычный 5 20 24 7 2" xfId="43922"/>
    <cellStyle name="Обычный 5 20 24 8" xfId="43923"/>
    <cellStyle name="Обычный 5 20 25" xfId="43924"/>
    <cellStyle name="Обычный 5 20 25 2" xfId="43925"/>
    <cellStyle name="Обычный 5 20 25 2 2" xfId="43926"/>
    <cellStyle name="Обычный 5 20 25 2 2 2" xfId="43927"/>
    <cellStyle name="Обычный 5 20 25 2 2 2 2" xfId="43928"/>
    <cellStyle name="Обычный 5 20 25 2 2 3" xfId="43929"/>
    <cellStyle name="Обычный 5 20 25 2 3" xfId="43930"/>
    <cellStyle name="Обычный 5 20 25 2 3 2" xfId="43931"/>
    <cellStyle name="Обычный 5 20 25 2 4" xfId="43932"/>
    <cellStyle name="Обычный 5 20 25 3" xfId="43933"/>
    <cellStyle name="Обычный 5 20 25 3 2" xfId="43934"/>
    <cellStyle name="Обычный 5 20 25 3 2 2" xfId="43935"/>
    <cellStyle name="Обычный 5 20 25 3 2 2 2" xfId="43936"/>
    <cellStyle name="Обычный 5 20 25 3 2 3" xfId="43937"/>
    <cellStyle name="Обычный 5 20 25 3 3" xfId="43938"/>
    <cellStyle name="Обычный 5 20 25 3 3 2" xfId="43939"/>
    <cellStyle name="Обычный 5 20 25 3 4" xfId="43940"/>
    <cellStyle name="Обычный 5 20 25 4" xfId="43941"/>
    <cellStyle name="Обычный 5 20 25 4 2" xfId="43942"/>
    <cellStyle name="Обычный 5 20 25 4 2 2" xfId="43943"/>
    <cellStyle name="Обычный 5 20 25 4 2 2 2" xfId="43944"/>
    <cellStyle name="Обычный 5 20 25 4 2 3" xfId="43945"/>
    <cellStyle name="Обычный 5 20 25 4 3" xfId="43946"/>
    <cellStyle name="Обычный 5 20 25 4 3 2" xfId="43947"/>
    <cellStyle name="Обычный 5 20 25 4 4" xfId="43948"/>
    <cellStyle name="Обычный 5 20 25 5" xfId="43949"/>
    <cellStyle name="Обычный 5 20 25 5 2" xfId="43950"/>
    <cellStyle name="Обычный 5 20 25 5 2 2" xfId="43951"/>
    <cellStyle name="Обычный 5 20 25 5 3" xfId="43952"/>
    <cellStyle name="Обычный 5 20 25 6" xfId="43953"/>
    <cellStyle name="Обычный 5 20 25 6 2" xfId="43954"/>
    <cellStyle name="Обычный 5 20 25 7" xfId="43955"/>
    <cellStyle name="Обычный 5 20 25 7 2" xfId="43956"/>
    <cellStyle name="Обычный 5 20 25 8" xfId="43957"/>
    <cellStyle name="Обычный 5 20 26" xfId="43958"/>
    <cellStyle name="Обычный 5 20 26 2" xfId="43959"/>
    <cellStyle name="Обычный 5 20 26 2 2" xfId="43960"/>
    <cellStyle name="Обычный 5 20 26 2 2 2" xfId="43961"/>
    <cellStyle name="Обычный 5 20 26 2 2 2 2" xfId="43962"/>
    <cellStyle name="Обычный 5 20 26 2 2 3" xfId="43963"/>
    <cellStyle name="Обычный 5 20 26 2 3" xfId="43964"/>
    <cellStyle name="Обычный 5 20 26 2 3 2" xfId="43965"/>
    <cellStyle name="Обычный 5 20 26 2 4" xfId="43966"/>
    <cellStyle name="Обычный 5 20 26 3" xfId="43967"/>
    <cellStyle name="Обычный 5 20 26 3 2" xfId="43968"/>
    <cellStyle name="Обычный 5 20 26 3 2 2" xfId="43969"/>
    <cellStyle name="Обычный 5 20 26 3 2 2 2" xfId="43970"/>
    <cellStyle name="Обычный 5 20 26 3 2 3" xfId="43971"/>
    <cellStyle name="Обычный 5 20 26 3 3" xfId="43972"/>
    <cellStyle name="Обычный 5 20 26 3 3 2" xfId="43973"/>
    <cellStyle name="Обычный 5 20 26 3 4" xfId="43974"/>
    <cellStyle name="Обычный 5 20 26 4" xfId="43975"/>
    <cellStyle name="Обычный 5 20 26 4 2" xfId="43976"/>
    <cellStyle name="Обычный 5 20 26 4 2 2" xfId="43977"/>
    <cellStyle name="Обычный 5 20 26 4 2 2 2" xfId="43978"/>
    <cellStyle name="Обычный 5 20 26 4 2 3" xfId="43979"/>
    <cellStyle name="Обычный 5 20 26 4 3" xfId="43980"/>
    <cellStyle name="Обычный 5 20 26 4 3 2" xfId="43981"/>
    <cellStyle name="Обычный 5 20 26 4 4" xfId="43982"/>
    <cellStyle name="Обычный 5 20 26 5" xfId="43983"/>
    <cellStyle name="Обычный 5 20 26 5 2" xfId="43984"/>
    <cellStyle name="Обычный 5 20 26 5 2 2" xfId="43985"/>
    <cellStyle name="Обычный 5 20 26 5 3" xfId="43986"/>
    <cellStyle name="Обычный 5 20 26 6" xfId="43987"/>
    <cellStyle name="Обычный 5 20 26 6 2" xfId="43988"/>
    <cellStyle name="Обычный 5 20 26 7" xfId="43989"/>
    <cellStyle name="Обычный 5 20 26 7 2" xfId="43990"/>
    <cellStyle name="Обычный 5 20 26 8" xfId="43991"/>
    <cellStyle name="Обычный 5 20 27" xfId="43992"/>
    <cellStyle name="Обычный 5 20 27 2" xfId="43993"/>
    <cellStyle name="Обычный 5 20 27 2 2" xfId="43994"/>
    <cellStyle name="Обычный 5 20 27 2 2 2" xfId="43995"/>
    <cellStyle name="Обычный 5 20 27 2 2 2 2" xfId="43996"/>
    <cellStyle name="Обычный 5 20 27 2 2 3" xfId="43997"/>
    <cellStyle name="Обычный 5 20 27 2 3" xfId="43998"/>
    <cellStyle name="Обычный 5 20 27 2 3 2" xfId="43999"/>
    <cellStyle name="Обычный 5 20 27 2 4" xfId="44000"/>
    <cellStyle name="Обычный 5 20 27 3" xfId="44001"/>
    <cellStyle name="Обычный 5 20 27 3 2" xfId="44002"/>
    <cellStyle name="Обычный 5 20 27 3 2 2" xfId="44003"/>
    <cellStyle name="Обычный 5 20 27 3 2 2 2" xfId="44004"/>
    <cellStyle name="Обычный 5 20 27 3 2 3" xfId="44005"/>
    <cellStyle name="Обычный 5 20 27 3 3" xfId="44006"/>
    <cellStyle name="Обычный 5 20 27 3 3 2" xfId="44007"/>
    <cellStyle name="Обычный 5 20 27 3 4" xfId="44008"/>
    <cellStyle name="Обычный 5 20 27 4" xfId="44009"/>
    <cellStyle name="Обычный 5 20 27 4 2" xfId="44010"/>
    <cellStyle name="Обычный 5 20 27 4 2 2" xfId="44011"/>
    <cellStyle name="Обычный 5 20 27 4 2 2 2" xfId="44012"/>
    <cellStyle name="Обычный 5 20 27 4 2 3" xfId="44013"/>
    <cellStyle name="Обычный 5 20 27 4 3" xfId="44014"/>
    <cellStyle name="Обычный 5 20 27 4 3 2" xfId="44015"/>
    <cellStyle name="Обычный 5 20 27 4 4" xfId="44016"/>
    <cellStyle name="Обычный 5 20 27 5" xfId="44017"/>
    <cellStyle name="Обычный 5 20 27 5 2" xfId="44018"/>
    <cellStyle name="Обычный 5 20 27 5 2 2" xfId="44019"/>
    <cellStyle name="Обычный 5 20 27 5 3" xfId="44020"/>
    <cellStyle name="Обычный 5 20 27 6" xfId="44021"/>
    <cellStyle name="Обычный 5 20 27 6 2" xfId="44022"/>
    <cellStyle name="Обычный 5 20 27 7" xfId="44023"/>
    <cellStyle name="Обычный 5 20 27 7 2" xfId="44024"/>
    <cellStyle name="Обычный 5 20 27 8" xfId="44025"/>
    <cellStyle name="Обычный 5 20 28" xfId="44026"/>
    <cellStyle name="Обычный 5 20 28 2" xfId="44027"/>
    <cellStyle name="Обычный 5 20 28 2 2" xfId="44028"/>
    <cellStyle name="Обычный 5 20 28 2 2 2" xfId="44029"/>
    <cellStyle name="Обычный 5 20 28 2 2 2 2" xfId="44030"/>
    <cellStyle name="Обычный 5 20 28 2 2 3" xfId="44031"/>
    <cellStyle name="Обычный 5 20 28 2 3" xfId="44032"/>
    <cellStyle name="Обычный 5 20 28 2 3 2" xfId="44033"/>
    <cellStyle name="Обычный 5 20 28 2 4" xfId="44034"/>
    <cellStyle name="Обычный 5 20 28 3" xfId="44035"/>
    <cellStyle name="Обычный 5 20 28 3 2" xfId="44036"/>
    <cellStyle name="Обычный 5 20 28 3 2 2" xfId="44037"/>
    <cellStyle name="Обычный 5 20 28 3 2 2 2" xfId="44038"/>
    <cellStyle name="Обычный 5 20 28 3 2 3" xfId="44039"/>
    <cellStyle name="Обычный 5 20 28 3 3" xfId="44040"/>
    <cellStyle name="Обычный 5 20 28 3 3 2" xfId="44041"/>
    <cellStyle name="Обычный 5 20 28 3 4" xfId="44042"/>
    <cellStyle name="Обычный 5 20 28 4" xfId="44043"/>
    <cellStyle name="Обычный 5 20 28 4 2" xfId="44044"/>
    <cellStyle name="Обычный 5 20 28 4 2 2" xfId="44045"/>
    <cellStyle name="Обычный 5 20 28 4 2 2 2" xfId="44046"/>
    <cellStyle name="Обычный 5 20 28 4 2 3" xfId="44047"/>
    <cellStyle name="Обычный 5 20 28 4 3" xfId="44048"/>
    <cellStyle name="Обычный 5 20 28 4 3 2" xfId="44049"/>
    <cellStyle name="Обычный 5 20 28 4 4" xfId="44050"/>
    <cellStyle name="Обычный 5 20 28 5" xfId="44051"/>
    <cellStyle name="Обычный 5 20 28 5 2" xfId="44052"/>
    <cellStyle name="Обычный 5 20 28 5 2 2" xfId="44053"/>
    <cellStyle name="Обычный 5 20 28 5 3" xfId="44054"/>
    <cellStyle name="Обычный 5 20 28 6" xfId="44055"/>
    <cellStyle name="Обычный 5 20 28 6 2" xfId="44056"/>
    <cellStyle name="Обычный 5 20 28 7" xfId="44057"/>
    <cellStyle name="Обычный 5 20 28 7 2" xfId="44058"/>
    <cellStyle name="Обычный 5 20 28 8" xfId="44059"/>
    <cellStyle name="Обычный 5 20 29" xfId="44060"/>
    <cellStyle name="Обычный 5 20 29 2" xfId="44061"/>
    <cellStyle name="Обычный 5 20 29 2 2" xfId="44062"/>
    <cellStyle name="Обычный 5 20 29 2 2 2" xfId="44063"/>
    <cellStyle name="Обычный 5 20 29 2 2 2 2" xfId="44064"/>
    <cellStyle name="Обычный 5 20 29 2 2 3" xfId="44065"/>
    <cellStyle name="Обычный 5 20 29 2 3" xfId="44066"/>
    <cellStyle name="Обычный 5 20 29 2 3 2" xfId="44067"/>
    <cellStyle name="Обычный 5 20 29 2 4" xfId="44068"/>
    <cellStyle name="Обычный 5 20 29 3" xfId="44069"/>
    <cellStyle name="Обычный 5 20 29 3 2" xfId="44070"/>
    <cellStyle name="Обычный 5 20 29 3 2 2" xfId="44071"/>
    <cellStyle name="Обычный 5 20 29 3 2 2 2" xfId="44072"/>
    <cellStyle name="Обычный 5 20 29 3 2 3" xfId="44073"/>
    <cellStyle name="Обычный 5 20 29 3 3" xfId="44074"/>
    <cellStyle name="Обычный 5 20 29 3 3 2" xfId="44075"/>
    <cellStyle name="Обычный 5 20 29 3 4" xfId="44076"/>
    <cellStyle name="Обычный 5 20 29 4" xfId="44077"/>
    <cellStyle name="Обычный 5 20 29 4 2" xfId="44078"/>
    <cellStyle name="Обычный 5 20 29 4 2 2" xfId="44079"/>
    <cellStyle name="Обычный 5 20 29 4 2 2 2" xfId="44080"/>
    <cellStyle name="Обычный 5 20 29 4 2 3" xfId="44081"/>
    <cellStyle name="Обычный 5 20 29 4 3" xfId="44082"/>
    <cellStyle name="Обычный 5 20 29 4 3 2" xfId="44083"/>
    <cellStyle name="Обычный 5 20 29 4 4" xfId="44084"/>
    <cellStyle name="Обычный 5 20 29 5" xfId="44085"/>
    <cellStyle name="Обычный 5 20 29 5 2" xfId="44086"/>
    <cellStyle name="Обычный 5 20 29 5 2 2" xfId="44087"/>
    <cellStyle name="Обычный 5 20 29 5 3" xfId="44088"/>
    <cellStyle name="Обычный 5 20 29 6" xfId="44089"/>
    <cellStyle name="Обычный 5 20 29 6 2" xfId="44090"/>
    <cellStyle name="Обычный 5 20 29 7" xfId="44091"/>
    <cellStyle name="Обычный 5 20 29 7 2" xfId="44092"/>
    <cellStyle name="Обычный 5 20 29 8" xfId="44093"/>
    <cellStyle name="Обычный 5 20 3" xfId="44094"/>
    <cellStyle name="Обычный 5 20 3 2" xfId="44095"/>
    <cellStyle name="Обычный 5 20 3 2 2" xfId="44096"/>
    <cellStyle name="Обычный 5 20 3 2 2 2" xfId="44097"/>
    <cellStyle name="Обычный 5 20 3 2 2 2 2" xfId="44098"/>
    <cellStyle name="Обычный 5 20 3 2 2 3" xfId="44099"/>
    <cellStyle name="Обычный 5 20 3 2 3" xfId="44100"/>
    <cellStyle name="Обычный 5 20 3 2 3 2" xfId="44101"/>
    <cellStyle name="Обычный 5 20 3 2 4" xfId="44102"/>
    <cellStyle name="Обычный 5 20 3 3" xfId="44103"/>
    <cellStyle name="Обычный 5 20 3 3 2" xfId="44104"/>
    <cellStyle name="Обычный 5 20 3 3 2 2" xfId="44105"/>
    <cellStyle name="Обычный 5 20 3 3 2 2 2" xfId="44106"/>
    <cellStyle name="Обычный 5 20 3 3 2 3" xfId="44107"/>
    <cellStyle name="Обычный 5 20 3 3 3" xfId="44108"/>
    <cellStyle name="Обычный 5 20 3 3 3 2" xfId="44109"/>
    <cellStyle name="Обычный 5 20 3 3 4" xfId="44110"/>
    <cellStyle name="Обычный 5 20 3 4" xfId="44111"/>
    <cellStyle name="Обычный 5 20 3 4 2" xfId="44112"/>
    <cellStyle name="Обычный 5 20 3 4 2 2" xfId="44113"/>
    <cellStyle name="Обычный 5 20 3 4 2 2 2" xfId="44114"/>
    <cellStyle name="Обычный 5 20 3 4 2 3" xfId="44115"/>
    <cellStyle name="Обычный 5 20 3 4 3" xfId="44116"/>
    <cellStyle name="Обычный 5 20 3 4 3 2" xfId="44117"/>
    <cellStyle name="Обычный 5 20 3 4 4" xfId="44118"/>
    <cellStyle name="Обычный 5 20 3 5" xfId="44119"/>
    <cellStyle name="Обычный 5 20 3 5 2" xfId="44120"/>
    <cellStyle name="Обычный 5 20 3 5 2 2" xfId="44121"/>
    <cellStyle name="Обычный 5 20 3 5 3" xfId="44122"/>
    <cellStyle name="Обычный 5 20 3 6" xfId="44123"/>
    <cellStyle name="Обычный 5 20 3 6 2" xfId="44124"/>
    <cellStyle name="Обычный 5 20 3 7" xfId="44125"/>
    <cellStyle name="Обычный 5 20 3 7 2" xfId="44126"/>
    <cellStyle name="Обычный 5 20 3 8" xfId="44127"/>
    <cellStyle name="Обычный 5 20 30" xfId="44128"/>
    <cellStyle name="Обычный 5 20 30 2" xfId="44129"/>
    <cellStyle name="Обычный 5 20 30 2 2" xfId="44130"/>
    <cellStyle name="Обычный 5 20 30 2 2 2" xfId="44131"/>
    <cellStyle name="Обычный 5 20 30 2 3" xfId="44132"/>
    <cellStyle name="Обычный 5 20 30 3" xfId="44133"/>
    <cellStyle name="Обычный 5 20 30 3 2" xfId="44134"/>
    <cellStyle name="Обычный 5 20 30 4" xfId="44135"/>
    <cellStyle name="Обычный 5 20 31" xfId="44136"/>
    <cellStyle name="Обычный 5 20 31 2" xfId="44137"/>
    <cellStyle name="Обычный 5 20 31 2 2" xfId="44138"/>
    <cellStyle name="Обычный 5 20 31 2 2 2" xfId="44139"/>
    <cellStyle name="Обычный 5 20 31 2 3" xfId="44140"/>
    <cellStyle name="Обычный 5 20 31 3" xfId="44141"/>
    <cellStyle name="Обычный 5 20 31 3 2" xfId="44142"/>
    <cellStyle name="Обычный 5 20 31 4" xfId="44143"/>
    <cellStyle name="Обычный 5 20 32" xfId="44144"/>
    <cellStyle name="Обычный 5 20 32 2" xfId="44145"/>
    <cellStyle name="Обычный 5 20 32 2 2" xfId="44146"/>
    <cellStyle name="Обычный 5 20 32 2 2 2" xfId="44147"/>
    <cellStyle name="Обычный 5 20 32 2 3" xfId="44148"/>
    <cellStyle name="Обычный 5 20 32 3" xfId="44149"/>
    <cellStyle name="Обычный 5 20 32 3 2" xfId="44150"/>
    <cellStyle name="Обычный 5 20 32 4" xfId="44151"/>
    <cellStyle name="Обычный 5 20 33" xfId="44152"/>
    <cellStyle name="Обычный 5 20 33 2" xfId="44153"/>
    <cellStyle name="Обычный 5 20 33 2 2" xfId="44154"/>
    <cellStyle name="Обычный 5 20 33 3" xfId="44155"/>
    <cellStyle name="Обычный 5 20 34" xfId="44156"/>
    <cellStyle name="Обычный 5 20 34 2" xfId="44157"/>
    <cellStyle name="Обычный 5 20 35" xfId="44158"/>
    <cellStyle name="Обычный 5 20 35 2" xfId="44159"/>
    <cellStyle name="Обычный 5 20 36" xfId="44160"/>
    <cellStyle name="Обычный 5 20 4" xfId="44161"/>
    <cellStyle name="Обычный 5 20 4 2" xfId="44162"/>
    <cellStyle name="Обычный 5 20 4 2 2" xfId="44163"/>
    <cellStyle name="Обычный 5 20 4 2 2 2" xfId="44164"/>
    <cellStyle name="Обычный 5 20 4 2 2 2 2" xfId="44165"/>
    <cellStyle name="Обычный 5 20 4 2 2 3" xfId="44166"/>
    <cellStyle name="Обычный 5 20 4 2 3" xfId="44167"/>
    <cellStyle name="Обычный 5 20 4 2 3 2" xfId="44168"/>
    <cellStyle name="Обычный 5 20 4 2 4" xfId="44169"/>
    <cellStyle name="Обычный 5 20 4 3" xfId="44170"/>
    <cellStyle name="Обычный 5 20 4 3 2" xfId="44171"/>
    <cellStyle name="Обычный 5 20 4 3 2 2" xfId="44172"/>
    <cellStyle name="Обычный 5 20 4 3 2 2 2" xfId="44173"/>
    <cellStyle name="Обычный 5 20 4 3 2 3" xfId="44174"/>
    <cellStyle name="Обычный 5 20 4 3 3" xfId="44175"/>
    <cellStyle name="Обычный 5 20 4 3 3 2" xfId="44176"/>
    <cellStyle name="Обычный 5 20 4 3 4" xfId="44177"/>
    <cellStyle name="Обычный 5 20 4 4" xfId="44178"/>
    <cellStyle name="Обычный 5 20 4 4 2" xfId="44179"/>
    <cellStyle name="Обычный 5 20 4 4 2 2" xfId="44180"/>
    <cellStyle name="Обычный 5 20 4 4 2 2 2" xfId="44181"/>
    <cellStyle name="Обычный 5 20 4 4 2 3" xfId="44182"/>
    <cellStyle name="Обычный 5 20 4 4 3" xfId="44183"/>
    <cellStyle name="Обычный 5 20 4 4 3 2" xfId="44184"/>
    <cellStyle name="Обычный 5 20 4 4 4" xfId="44185"/>
    <cellStyle name="Обычный 5 20 4 5" xfId="44186"/>
    <cellStyle name="Обычный 5 20 4 5 2" xfId="44187"/>
    <cellStyle name="Обычный 5 20 4 5 2 2" xfId="44188"/>
    <cellStyle name="Обычный 5 20 4 5 3" xfId="44189"/>
    <cellStyle name="Обычный 5 20 4 6" xfId="44190"/>
    <cellStyle name="Обычный 5 20 4 6 2" xfId="44191"/>
    <cellStyle name="Обычный 5 20 4 7" xfId="44192"/>
    <cellStyle name="Обычный 5 20 4 7 2" xfId="44193"/>
    <cellStyle name="Обычный 5 20 4 8" xfId="44194"/>
    <cellStyle name="Обычный 5 20 5" xfId="44195"/>
    <cellStyle name="Обычный 5 20 5 2" xfId="44196"/>
    <cellStyle name="Обычный 5 20 5 2 2" xfId="44197"/>
    <cellStyle name="Обычный 5 20 5 2 2 2" xfId="44198"/>
    <cellStyle name="Обычный 5 20 5 2 2 2 2" xfId="44199"/>
    <cellStyle name="Обычный 5 20 5 2 2 3" xfId="44200"/>
    <cellStyle name="Обычный 5 20 5 2 3" xfId="44201"/>
    <cellStyle name="Обычный 5 20 5 2 3 2" xfId="44202"/>
    <cellStyle name="Обычный 5 20 5 2 4" xfId="44203"/>
    <cellStyle name="Обычный 5 20 5 3" xfId="44204"/>
    <cellStyle name="Обычный 5 20 5 3 2" xfId="44205"/>
    <cellStyle name="Обычный 5 20 5 3 2 2" xfId="44206"/>
    <cellStyle name="Обычный 5 20 5 3 2 2 2" xfId="44207"/>
    <cellStyle name="Обычный 5 20 5 3 2 3" xfId="44208"/>
    <cellStyle name="Обычный 5 20 5 3 3" xfId="44209"/>
    <cellStyle name="Обычный 5 20 5 3 3 2" xfId="44210"/>
    <cellStyle name="Обычный 5 20 5 3 4" xfId="44211"/>
    <cellStyle name="Обычный 5 20 5 4" xfId="44212"/>
    <cellStyle name="Обычный 5 20 5 4 2" xfId="44213"/>
    <cellStyle name="Обычный 5 20 5 4 2 2" xfId="44214"/>
    <cellStyle name="Обычный 5 20 5 4 2 2 2" xfId="44215"/>
    <cellStyle name="Обычный 5 20 5 4 2 3" xfId="44216"/>
    <cellStyle name="Обычный 5 20 5 4 3" xfId="44217"/>
    <cellStyle name="Обычный 5 20 5 4 3 2" xfId="44218"/>
    <cellStyle name="Обычный 5 20 5 4 4" xfId="44219"/>
    <cellStyle name="Обычный 5 20 5 5" xfId="44220"/>
    <cellStyle name="Обычный 5 20 5 5 2" xfId="44221"/>
    <cellStyle name="Обычный 5 20 5 5 2 2" xfId="44222"/>
    <cellStyle name="Обычный 5 20 5 5 3" xfId="44223"/>
    <cellStyle name="Обычный 5 20 5 6" xfId="44224"/>
    <cellStyle name="Обычный 5 20 5 6 2" xfId="44225"/>
    <cellStyle name="Обычный 5 20 5 7" xfId="44226"/>
    <cellStyle name="Обычный 5 20 5 7 2" xfId="44227"/>
    <cellStyle name="Обычный 5 20 5 8" xfId="44228"/>
    <cellStyle name="Обычный 5 20 6" xfId="44229"/>
    <cellStyle name="Обычный 5 20 6 2" xfId="44230"/>
    <cellStyle name="Обычный 5 20 6 2 2" xfId="44231"/>
    <cellStyle name="Обычный 5 20 6 2 2 2" xfId="44232"/>
    <cellStyle name="Обычный 5 20 6 2 2 2 2" xfId="44233"/>
    <cellStyle name="Обычный 5 20 6 2 2 3" xfId="44234"/>
    <cellStyle name="Обычный 5 20 6 2 3" xfId="44235"/>
    <cellStyle name="Обычный 5 20 6 2 3 2" xfId="44236"/>
    <cellStyle name="Обычный 5 20 6 2 4" xfId="44237"/>
    <cellStyle name="Обычный 5 20 6 3" xfId="44238"/>
    <cellStyle name="Обычный 5 20 6 3 2" xfId="44239"/>
    <cellStyle name="Обычный 5 20 6 3 2 2" xfId="44240"/>
    <cellStyle name="Обычный 5 20 6 3 2 2 2" xfId="44241"/>
    <cellStyle name="Обычный 5 20 6 3 2 3" xfId="44242"/>
    <cellStyle name="Обычный 5 20 6 3 3" xfId="44243"/>
    <cellStyle name="Обычный 5 20 6 3 3 2" xfId="44244"/>
    <cellStyle name="Обычный 5 20 6 3 4" xfId="44245"/>
    <cellStyle name="Обычный 5 20 6 4" xfId="44246"/>
    <cellStyle name="Обычный 5 20 6 4 2" xfId="44247"/>
    <cellStyle name="Обычный 5 20 6 4 2 2" xfId="44248"/>
    <cellStyle name="Обычный 5 20 6 4 2 2 2" xfId="44249"/>
    <cellStyle name="Обычный 5 20 6 4 2 3" xfId="44250"/>
    <cellStyle name="Обычный 5 20 6 4 3" xfId="44251"/>
    <cellStyle name="Обычный 5 20 6 4 3 2" xfId="44252"/>
    <cellStyle name="Обычный 5 20 6 4 4" xfId="44253"/>
    <cellStyle name="Обычный 5 20 6 5" xfId="44254"/>
    <cellStyle name="Обычный 5 20 6 5 2" xfId="44255"/>
    <cellStyle name="Обычный 5 20 6 5 2 2" xfId="44256"/>
    <cellStyle name="Обычный 5 20 6 5 3" xfId="44257"/>
    <cellStyle name="Обычный 5 20 6 6" xfId="44258"/>
    <cellStyle name="Обычный 5 20 6 6 2" xfId="44259"/>
    <cellStyle name="Обычный 5 20 6 7" xfId="44260"/>
    <cellStyle name="Обычный 5 20 6 7 2" xfId="44261"/>
    <cellStyle name="Обычный 5 20 6 8" xfId="44262"/>
    <cellStyle name="Обычный 5 20 7" xfId="44263"/>
    <cellStyle name="Обычный 5 20 7 2" xfId="44264"/>
    <cellStyle name="Обычный 5 20 7 2 2" xfId="44265"/>
    <cellStyle name="Обычный 5 20 7 2 2 2" xfId="44266"/>
    <cellStyle name="Обычный 5 20 7 2 2 2 2" xfId="44267"/>
    <cellStyle name="Обычный 5 20 7 2 2 3" xfId="44268"/>
    <cellStyle name="Обычный 5 20 7 2 3" xfId="44269"/>
    <cellStyle name="Обычный 5 20 7 2 3 2" xfId="44270"/>
    <cellStyle name="Обычный 5 20 7 2 4" xfId="44271"/>
    <cellStyle name="Обычный 5 20 7 3" xfId="44272"/>
    <cellStyle name="Обычный 5 20 7 3 2" xfId="44273"/>
    <cellStyle name="Обычный 5 20 7 3 2 2" xfId="44274"/>
    <cellStyle name="Обычный 5 20 7 3 2 2 2" xfId="44275"/>
    <cellStyle name="Обычный 5 20 7 3 2 3" xfId="44276"/>
    <cellStyle name="Обычный 5 20 7 3 3" xfId="44277"/>
    <cellStyle name="Обычный 5 20 7 3 3 2" xfId="44278"/>
    <cellStyle name="Обычный 5 20 7 3 4" xfId="44279"/>
    <cellStyle name="Обычный 5 20 7 4" xfId="44280"/>
    <cellStyle name="Обычный 5 20 7 4 2" xfId="44281"/>
    <cellStyle name="Обычный 5 20 7 4 2 2" xfId="44282"/>
    <cellStyle name="Обычный 5 20 7 4 2 2 2" xfId="44283"/>
    <cellStyle name="Обычный 5 20 7 4 2 3" xfId="44284"/>
    <cellStyle name="Обычный 5 20 7 4 3" xfId="44285"/>
    <cellStyle name="Обычный 5 20 7 4 3 2" xfId="44286"/>
    <cellStyle name="Обычный 5 20 7 4 4" xfId="44287"/>
    <cellStyle name="Обычный 5 20 7 5" xfId="44288"/>
    <cellStyle name="Обычный 5 20 7 5 2" xfId="44289"/>
    <cellStyle name="Обычный 5 20 7 5 2 2" xfId="44290"/>
    <cellStyle name="Обычный 5 20 7 5 3" xfId="44291"/>
    <cellStyle name="Обычный 5 20 7 6" xfId="44292"/>
    <cellStyle name="Обычный 5 20 7 6 2" xfId="44293"/>
    <cellStyle name="Обычный 5 20 7 7" xfId="44294"/>
    <cellStyle name="Обычный 5 20 7 7 2" xfId="44295"/>
    <cellStyle name="Обычный 5 20 7 8" xfId="44296"/>
    <cellStyle name="Обычный 5 20 8" xfId="44297"/>
    <cellStyle name="Обычный 5 20 8 2" xfId="44298"/>
    <cellStyle name="Обычный 5 20 8 2 2" xfId="44299"/>
    <cellStyle name="Обычный 5 20 8 2 2 2" xfId="44300"/>
    <cellStyle name="Обычный 5 20 8 2 2 2 2" xfId="44301"/>
    <cellStyle name="Обычный 5 20 8 2 2 3" xfId="44302"/>
    <cellStyle name="Обычный 5 20 8 2 3" xfId="44303"/>
    <cellStyle name="Обычный 5 20 8 2 3 2" xfId="44304"/>
    <cellStyle name="Обычный 5 20 8 2 4" xfId="44305"/>
    <cellStyle name="Обычный 5 20 8 3" xfId="44306"/>
    <cellStyle name="Обычный 5 20 8 3 2" xfId="44307"/>
    <cellStyle name="Обычный 5 20 8 3 2 2" xfId="44308"/>
    <cellStyle name="Обычный 5 20 8 3 2 2 2" xfId="44309"/>
    <cellStyle name="Обычный 5 20 8 3 2 3" xfId="44310"/>
    <cellStyle name="Обычный 5 20 8 3 3" xfId="44311"/>
    <cellStyle name="Обычный 5 20 8 3 3 2" xfId="44312"/>
    <cellStyle name="Обычный 5 20 8 3 4" xfId="44313"/>
    <cellStyle name="Обычный 5 20 8 4" xfId="44314"/>
    <cellStyle name="Обычный 5 20 8 4 2" xfId="44315"/>
    <cellStyle name="Обычный 5 20 8 4 2 2" xfId="44316"/>
    <cellStyle name="Обычный 5 20 8 4 2 2 2" xfId="44317"/>
    <cellStyle name="Обычный 5 20 8 4 2 3" xfId="44318"/>
    <cellStyle name="Обычный 5 20 8 4 3" xfId="44319"/>
    <cellStyle name="Обычный 5 20 8 4 3 2" xfId="44320"/>
    <cellStyle name="Обычный 5 20 8 4 4" xfId="44321"/>
    <cellStyle name="Обычный 5 20 8 5" xfId="44322"/>
    <cellStyle name="Обычный 5 20 8 5 2" xfId="44323"/>
    <cellStyle name="Обычный 5 20 8 5 2 2" xfId="44324"/>
    <cellStyle name="Обычный 5 20 8 5 3" xfId="44325"/>
    <cellStyle name="Обычный 5 20 8 6" xfId="44326"/>
    <cellStyle name="Обычный 5 20 8 6 2" xfId="44327"/>
    <cellStyle name="Обычный 5 20 8 7" xfId="44328"/>
    <cellStyle name="Обычный 5 20 8 7 2" xfId="44329"/>
    <cellStyle name="Обычный 5 20 8 8" xfId="44330"/>
    <cellStyle name="Обычный 5 20 9" xfId="44331"/>
    <cellStyle name="Обычный 5 20 9 2" xfId="44332"/>
    <cellStyle name="Обычный 5 20 9 2 2" xfId="44333"/>
    <cellStyle name="Обычный 5 20 9 2 2 2" xfId="44334"/>
    <cellStyle name="Обычный 5 20 9 2 2 2 2" xfId="44335"/>
    <cellStyle name="Обычный 5 20 9 2 2 3" xfId="44336"/>
    <cellStyle name="Обычный 5 20 9 2 3" xfId="44337"/>
    <cellStyle name="Обычный 5 20 9 2 3 2" xfId="44338"/>
    <cellStyle name="Обычный 5 20 9 2 4" xfId="44339"/>
    <cellStyle name="Обычный 5 20 9 3" xfId="44340"/>
    <cellStyle name="Обычный 5 20 9 3 2" xfId="44341"/>
    <cellStyle name="Обычный 5 20 9 3 2 2" xfId="44342"/>
    <cellStyle name="Обычный 5 20 9 3 2 2 2" xfId="44343"/>
    <cellStyle name="Обычный 5 20 9 3 2 3" xfId="44344"/>
    <cellStyle name="Обычный 5 20 9 3 3" xfId="44345"/>
    <cellStyle name="Обычный 5 20 9 3 3 2" xfId="44346"/>
    <cellStyle name="Обычный 5 20 9 3 4" xfId="44347"/>
    <cellStyle name="Обычный 5 20 9 4" xfId="44348"/>
    <cellStyle name="Обычный 5 20 9 4 2" xfId="44349"/>
    <cellStyle name="Обычный 5 20 9 4 2 2" xfId="44350"/>
    <cellStyle name="Обычный 5 20 9 4 2 2 2" xfId="44351"/>
    <cellStyle name="Обычный 5 20 9 4 2 3" xfId="44352"/>
    <cellStyle name="Обычный 5 20 9 4 3" xfId="44353"/>
    <cellStyle name="Обычный 5 20 9 4 3 2" xfId="44354"/>
    <cellStyle name="Обычный 5 20 9 4 4" xfId="44355"/>
    <cellStyle name="Обычный 5 20 9 5" xfId="44356"/>
    <cellStyle name="Обычный 5 20 9 5 2" xfId="44357"/>
    <cellStyle name="Обычный 5 20 9 5 2 2" xfId="44358"/>
    <cellStyle name="Обычный 5 20 9 5 3" xfId="44359"/>
    <cellStyle name="Обычный 5 20 9 6" xfId="44360"/>
    <cellStyle name="Обычный 5 20 9 6 2" xfId="44361"/>
    <cellStyle name="Обычный 5 20 9 7" xfId="44362"/>
    <cellStyle name="Обычный 5 20 9 7 2" xfId="44363"/>
    <cellStyle name="Обычный 5 20 9 8" xfId="44364"/>
    <cellStyle name="Обычный 5 21" xfId="44365"/>
    <cellStyle name="Обычный 5 21 10" xfId="44366"/>
    <cellStyle name="Обычный 5 21 10 2" xfId="44367"/>
    <cellStyle name="Обычный 5 21 10 2 2" xfId="44368"/>
    <cellStyle name="Обычный 5 21 10 2 2 2" xfId="44369"/>
    <cellStyle name="Обычный 5 21 10 2 2 2 2" xfId="44370"/>
    <cellStyle name="Обычный 5 21 10 2 2 3" xfId="44371"/>
    <cellStyle name="Обычный 5 21 10 2 3" xfId="44372"/>
    <cellStyle name="Обычный 5 21 10 2 3 2" xfId="44373"/>
    <cellStyle name="Обычный 5 21 10 2 4" xfId="44374"/>
    <cellStyle name="Обычный 5 21 10 3" xfId="44375"/>
    <cellStyle name="Обычный 5 21 10 3 2" xfId="44376"/>
    <cellStyle name="Обычный 5 21 10 3 2 2" xfId="44377"/>
    <cellStyle name="Обычный 5 21 10 3 2 2 2" xfId="44378"/>
    <cellStyle name="Обычный 5 21 10 3 2 3" xfId="44379"/>
    <cellStyle name="Обычный 5 21 10 3 3" xfId="44380"/>
    <cellStyle name="Обычный 5 21 10 3 3 2" xfId="44381"/>
    <cellStyle name="Обычный 5 21 10 3 4" xfId="44382"/>
    <cellStyle name="Обычный 5 21 10 4" xfId="44383"/>
    <cellStyle name="Обычный 5 21 10 4 2" xfId="44384"/>
    <cellStyle name="Обычный 5 21 10 4 2 2" xfId="44385"/>
    <cellStyle name="Обычный 5 21 10 4 2 2 2" xfId="44386"/>
    <cellStyle name="Обычный 5 21 10 4 2 3" xfId="44387"/>
    <cellStyle name="Обычный 5 21 10 4 3" xfId="44388"/>
    <cellStyle name="Обычный 5 21 10 4 3 2" xfId="44389"/>
    <cellStyle name="Обычный 5 21 10 4 4" xfId="44390"/>
    <cellStyle name="Обычный 5 21 10 5" xfId="44391"/>
    <cellStyle name="Обычный 5 21 10 5 2" xfId="44392"/>
    <cellStyle name="Обычный 5 21 10 5 2 2" xfId="44393"/>
    <cellStyle name="Обычный 5 21 10 5 3" xfId="44394"/>
    <cellStyle name="Обычный 5 21 10 6" xfId="44395"/>
    <cellStyle name="Обычный 5 21 10 6 2" xfId="44396"/>
    <cellStyle name="Обычный 5 21 10 7" xfId="44397"/>
    <cellStyle name="Обычный 5 21 10 7 2" xfId="44398"/>
    <cellStyle name="Обычный 5 21 10 8" xfId="44399"/>
    <cellStyle name="Обычный 5 21 11" xfId="44400"/>
    <cellStyle name="Обычный 5 21 11 2" xfId="44401"/>
    <cellStyle name="Обычный 5 21 11 2 2" xfId="44402"/>
    <cellStyle name="Обычный 5 21 11 2 2 2" xfId="44403"/>
    <cellStyle name="Обычный 5 21 11 2 2 2 2" xfId="44404"/>
    <cellStyle name="Обычный 5 21 11 2 2 3" xfId="44405"/>
    <cellStyle name="Обычный 5 21 11 2 3" xfId="44406"/>
    <cellStyle name="Обычный 5 21 11 2 3 2" xfId="44407"/>
    <cellStyle name="Обычный 5 21 11 2 4" xfId="44408"/>
    <cellStyle name="Обычный 5 21 11 3" xfId="44409"/>
    <cellStyle name="Обычный 5 21 11 3 2" xfId="44410"/>
    <cellStyle name="Обычный 5 21 11 3 2 2" xfId="44411"/>
    <cellStyle name="Обычный 5 21 11 3 2 2 2" xfId="44412"/>
    <cellStyle name="Обычный 5 21 11 3 2 3" xfId="44413"/>
    <cellStyle name="Обычный 5 21 11 3 3" xfId="44414"/>
    <cellStyle name="Обычный 5 21 11 3 3 2" xfId="44415"/>
    <cellStyle name="Обычный 5 21 11 3 4" xfId="44416"/>
    <cellStyle name="Обычный 5 21 11 4" xfId="44417"/>
    <cellStyle name="Обычный 5 21 11 4 2" xfId="44418"/>
    <cellStyle name="Обычный 5 21 11 4 2 2" xfId="44419"/>
    <cellStyle name="Обычный 5 21 11 4 2 2 2" xfId="44420"/>
    <cellStyle name="Обычный 5 21 11 4 2 3" xfId="44421"/>
    <cellStyle name="Обычный 5 21 11 4 3" xfId="44422"/>
    <cellStyle name="Обычный 5 21 11 4 3 2" xfId="44423"/>
    <cellStyle name="Обычный 5 21 11 4 4" xfId="44424"/>
    <cellStyle name="Обычный 5 21 11 5" xfId="44425"/>
    <cellStyle name="Обычный 5 21 11 5 2" xfId="44426"/>
    <cellStyle name="Обычный 5 21 11 5 2 2" xfId="44427"/>
    <cellStyle name="Обычный 5 21 11 5 3" xfId="44428"/>
    <cellStyle name="Обычный 5 21 11 6" xfId="44429"/>
    <cellStyle name="Обычный 5 21 11 6 2" xfId="44430"/>
    <cellStyle name="Обычный 5 21 11 7" xfId="44431"/>
    <cellStyle name="Обычный 5 21 11 7 2" xfId="44432"/>
    <cellStyle name="Обычный 5 21 11 8" xfId="44433"/>
    <cellStyle name="Обычный 5 21 12" xfId="44434"/>
    <cellStyle name="Обычный 5 21 12 2" xfId="44435"/>
    <cellStyle name="Обычный 5 21 12 2 2" xfId="44436"/>
    <cellStyle name="Обычный 5 21 12 2 2 2" xfId="44437"/>
    <cellStyle name="Обычный 5 21 12 2 2 2 2" xfId="44438"/>
    <cellStyle name="Обычный 5 21 12 2 2 3" xfId="44439"/>
    <cellStyle name="Обычный 5 21 12 2 3" xfId="44440"/>
    <cellStyle name="Обычный 5 21 12 2 3 2" xfId="44441"/>
    <cellStyle name="Обычный 5 21 12 2 4" xfId="44442"/>
    <cellStyle name="Обычный 5 21 12 3" xfId="44443"/>
    <cellStyle name="Обычный 5 21 12 3 2" xfId="44444"/>
    <cellStyle name="Обычный 5 21 12 3 2 2" xfId="44445"/>
    <cellStyle name="Обычный 5 21 12 3 2 2 2" xfId="44446"/>
    <cellStyle name="Обычный 5 21 12 3 2 3" xfId="44447"/>
    <cellStyle name="Обычный 5 21 12 3 3" xfId="44448"/>
    <cellStyle name="Обычный 5 21 12 3 3 2" xfId="44449"/>
    <cellStyle name="Обычный 5 21 12 3 4" xfId="44450"/>
    <cellStyle name="Обычный 5 21 12 4" xfId="44451"/>
    <cellStyle name="Обычный 5 21 12 4 2" xfId="44452"/>
    <cellStyle name="Обычный 5 21 12 4 2 2" xfId="44453"/>
    <cellStyle name="Обычный 5 21 12 4 2 2 2" xfId="44454"/>
    <cellStyle name="Обычный 5 21 12 4 2 3" xfId="44455"/>
    <cellStyle name="Обычный 5 21 12 4 3" xfId="44456"/>
    <cellStyle name="Обычный 5 21 12 4 3 2" xfId="44457"/>
    <cellStyle name="Обычный 5 21 12 4 4" xfId="44458"/>
    <cellStyle name="Обычный 5 21 12 5" xfId="44459"/>
    <cellStyle name="Обычный 5 21 12 5 2" xfId="44460"/>
    <cellStyle name="Обычный 5 21 12 5 2 2" xfId="44461"/>
    <cellStyle name="Обычный 5 21 12 5 3" xfId="44462"/>
    <cellStyle name="Обычный 5 21 12 6" xfId="44463"/>
    <cellStyle name="Обычный 5 21 12 6 2" xfId="44464"/>
    <cellStyle name="Обычный 5 21 12 7" xfId="44465"/>
    <cellStyle name="Обычный 5 21 12 7 2" xfId="44466"/>
    <cellStyle name="Обычный 5 21 12 8" xfId="44467"/>
    <cellStyle name="Обычный 5 21 13" xfId="44468"/>
    <cellStyle name="Обычный 5 21 13 2" xfId="44469"/>
    <cellStyle name="Обычный 5 21 13 2 2" xfId="44470"/>
    <cellStyle name="Обычный 5 21 13 2 2 2" xfId="44471"/>
    <cellStyle name="Обычный 5 21 13 2 2 2 2" xfId="44472"/>
    <cellStyle name="Обычный 5 21 13 2 2 3" xfId="44473"/>
    <cellStyle name="Обычный 5 21 13 2 3" xfId="44474"/>
    <cellStyle name="Обычный 5 21 13 2 3 2" xfId="44475"/>
    <cellStyle name="Обычный 5 21 13 2 4" xfId="44476"/>
    <cellStyle name="Обычный 5 21 13 3" xfId="44477"/>
    <cellStyle name="Обычный 5 21 13 3 2" xfId="44478"/>
    <cellStyle name="Обычный 5 21 13 3 2 2" xfId="44479"/>
    <cellStyle name="Обычный 5 21 13 3 2 2 2" xfId="44480"/>
    <cellStyle name="Обычный 5 21 13 3 2 3" xfId="44481"/>
    <cellStyle name="Обычный 5 21 13 3 3" xfId="44482"/>
    <cellStyle name="Обычный 5 21 13 3 3 2" xfId="44483"/>
    <cellStyle name="Обычный 5 21 13 3 4" xfId="44484"/>
    <cellStyle name="Обычный 5 21 13 4" xfId="44485"/>
    <cellStyle name="Обычный 5 21 13 4 2" xfId="44486"/>
    <cellStyle name="Обычный 5 21 13 4 2 2" xfId="44487"/>
    <cellStyle name="Обычный 5 21 13 4 2 2 2" xfId="44488"/>
    <cellStyle name="Обычный 5 21 13 4 2 3" xfId="44489"/>
    <cellStyle name="Обычный 5 21 13 4 3" xfId="44490"/>
    <cellStyle name="Обычный 5 21 13 4 3 2" xfId="44491"/>
    <cellStyle name="Обычный 5 21 13 4 4" xfId="44492"/>
    <cellStyle name="Обычный 5 21 13 5" xfId="44493"/>
    <cellStyle name="Обычный 5 21 13 5 2" xfId="44494"/>
    <cellStyle name="Обычный 5 21 13 5 2 2" xfId="44495"/>
    <cellStyle name="Обычный 5 21 13 5 3" xfId="44496"/>
    <cellStyle name="Обычный 5 21 13 6" xfId="44497"/>
    <cellStyle name="Обычный 5 21 13 6 2" xfId="44498"/>
    <cellStyle name="Обычный 5 21 13 7" xfId="44499"/>
    <cellStyle name="Обычный 5 21 13 7 2" xfId="44500"/>
    <cellStyle name="Обычный 5 21 13 8" xfId="44501"/>
    <cellStyle name="Обычный 5 21 14" xfId="44502"/>
    <cellStyle name="Обычный 5 21 14 2" xfId="44503"/>
    <cellStyle name="Обычный 5 21 14 2 2" xfId="44504"/>
    <cellStyle name="Обычный 5 21 14 2 2 2" xfId="44505"/>
    <cellStyle name="Обычный 5 21 14 2 2 2 2" xfId="44506"/>
    <cellStyle name="Обычный 5 21 14 2 2 3" xfId="44507"/>
    <cellStyle name="Обычный 5 21 14 2 3" xfId="44508"/>
    <cellStyle name="Обычный 5 21 14 2 3 2" xfId="44509"/>
    <cellStyle name="Обычный 5 21 14 2 4" xfId="44510"/>
    <cellStyle name="Обычный 5 21 14 3" xfId="44511"/>
    <cellStyle name="Обычный 5 21 14 3 2" xfId="44512"/>
    <cellStyle name="Обычный 5 21 14 3 2 2" xfId="44513"/>
    <cellStyle name="Обычный 5 21 14 3 2 2 2" xfId="44514"/>
    <cellStyle name="Обычный 5 21 14 3 2 3" xfId="44515"/>
    <cellStyle name="Обычный 5 21 14 3 3" xfId="44516"/>
    <cellStyle name="Обычный 5 21 14 3 3 2" xfId="44517"/>
    <cellStyle name="Обычный 5 21 14 3 4" xfId="44518"/>
    <cellStyle name="Обычный 5 21 14 4" xfId="44519"/>
    <cellStyle name="Обычный 5 21 14 4 2" xfId="44520"/>
    <cellStyle name="Обычный 5 21 14 4 2 2" xfId="44521"/>
    <cellStyle name="Обычный 5 21 14 4 2 2 2" xfId="44522"/>
    <cellStyle name="Обычный 5 21 14 4 2 3" xfId="44523"/>
    <cellStyle name="Обычный 5 21 14 4 3" xfId="44524"/>
    <cellStyle name="Обычный 5 21 14 4 3 2" xfId="44525"/>
    <cellStyle name="Обычный 5 21 14 4 4" xfId="44526"/>
    <cellStyle name="Обычный 5 21 14 5" xfId="44527"/>
    <cellStyle name="Обычный 5 21 14 5 2" xfId="44528"/>
    <cellStyle name="Обычный 5 21 14 5 2 2" xfId="44529"/>
    <cellStyle name="Обычный 5 21 14 5 3" xfId="44530"/>
    <cellStyle name="Обычный 5 21 14 6" xfId="44531"/>
    <cellStyle name="Обычный 5 21 14 6 2" xfId="44532"/>
    <cellStyle name="Обычный 5 21 14 7" xfId="44533"/>
    <cellStyle name="Обычный 5 21 14 7 2" xfId="44534"/>
    <cellStyle name="Обычный 5 21 14 8" xfId="44535"/>
    <cellStyle name="Обычный 5 21 15" xfId="44536"/>
    <cellStyle name="Обычный 5 21 15 2" xfId="44537"/>
    <cellStyle name="Обычный 5 21 15 2 2" xfId="44538"/>
    <cellStyle name="Обычный 5 21 15 2 2 2" xfId="44539"/>
    <cellStyle name="Обычный 5 21 15 2 2 2 2" xfId="44540"/>
    <cellStyle name="Обычный 5 21 15 2 2 3" xfId="44541"/>
    <cellStyle name="Обычный 5 21 15 2 3" xfId="44542"/>
    <cellStyle name="Обычный 5 21 15 2 3 2" xfId="44543"/>
    <cellStyle name="Обычный 5 21 15 2 4" xfId="44544"/>
    <cellStyle name="Обычный 5 21 15 3" xfId="44545"/>
    <cellStyle name="Обычный 5 21 15 3 2" xfId="44546"/>
    <cellStyle name="Обычный 5 21 15 3 2 2" xfId="44547"/>
    <cellStyle name="Обычный 5 21 15 3 2 2 2" xfId="44548"/>
    <cellStyle name="Обычный 5 21 15 3 2 3" xfId="44549"/>
    <cellStyle name="Обычный 5 21 15 3 3" xfId="44550"/>
    <cellStyle name="Обычный 5 21 15 3 3 2" xfId="44551"/>
    <cellStyle name="Обычный 5 21 15 3 4" xfId="44552"/>
    <cellStyle name="Обычный 5 21 15 4" xfId="44553"/>
    <cellStyle name="Обычный 5 21 15 4 2" xfId="44554"/>
    <cellStyle name="Обычный 5 21 15 4 2 2" xfId="44555"/>
    <cellStyle name="Обычный 5 21 15 4 2 2 2" xfId="44556"/>
    <cellStyle name="Обычный 5 21 15 4 2 3" xfId="44557"/>
    <cellStyle name="Обычный 5 21 15 4 3" xfId="44558"/>
    <cellStyle name="Обычный 5 21 15 4 3 2" xfId="44559"/>
    <cellStyle name="Обычный 5 21 15 4 4" xfId="44560"/>
    <cellStyle name="Обычный 5 21 15 5" xfId="44561"/>
    <cellStyle name="Обычный 5 21 15 5 2" xfId="44562"/>
    <cellStyle name="Обычный 5 21 15 5 2 2" xfId="44563"/>
    <cellStyle name="Обычный 5 21 15 5 3" xfId="44564"/>
    <cellStyle name="Обычный 5 21 15 6" xfId="44565"/>
    <cellStyle name="Обычный 5 21 15 6 2" xfId="44566"/>
    <cellStyle name="Обычный 5 21 15 7" xfId="44567"/>
    <cellStyle name="Обычный 5 21 15 7 2" xfId="44568"/>
    <cellStyle name="Обычный 5 21 15 8" xfId="44569"/>
    <cellStyle name="Обычный 5 21 16" xfId="44570"/>
    <cellStyle name="Обычный 5 21 16 2" xfId="44571"/>
    <cellStyle name="Обычный 5 21 16 2 2" xfId="44572"/>
    <cellStyle name="Обычный 5 21 16 2 2 2" xfId="44573"/>
    <cellStyle name="Обычный 5 21 16 2 2 2 2" xfId="44574"/>
    <cellStyle name="Обычный 5 21 16 2 2 3" xfId="44575"/>
    <cellStyle name="Обычный 5 21 16 2 3" xfId="44576"/>
    <cellStyle name="Обычный 5 21 16 2 3 2" xfId="44577"/>
    <cellStyle name="Обычный 5 21 16 2 4" xfId="44578"/>
    <cellStyle name="Обычный 5 21 16 3" xfId="44579"/>
    <cellStyle name="Обычный 5 21 16 3 2" xfId="44580"/>
    <cellStyle name="Обычный 5 21 16 3 2 2" xfId="44581"/>
    <cellStyle name="Обычный 5 21 16 3 2 2 2" xfId="44582"/>
    <cellStyle name="Обычный 5 21 16 3 2 3" xfId="44583"/>
    <cellStyle name="Обычный 5 21 16 3 3" xfId="44584"/>
    <cellStyle name="Обычный 5 21 16 3 3 2" xfId="44585"/>
    <cellStyle name="Обычный 5 21 16 3 4" xfId="44586"/>
    <cellStyle name="Обычный 5 21 16 4" xfId="44587"/>
    <cellStyle name="Обычный 5 21 16 4 2" xfId="44588"/>
    <cellStyle name="Обычный 5 21 16 4 2 2" xfId="44589"/>
    <cellStyle name="Обычный 5 21 16 4 2 2 2" xfId="44590"/>
    <cellStyle name="Обычный 5 21 16 4 2 3" xfId="44591"/>
    <cellStyle name="Обычный 5 21 16 4 3" xfId="44592"/>
    <cellStyle name="Обычный 5 21 16 4 3 2" xfId="44593"/>
    <cellStyle name="Обычный 5 21 16 4 4" xfId="44594"/>
    <cellStyle name="Обычный 5 21 16 5" xfId="44595"/>
    <cellStyle name="Обычный 5 21 16 5 2" xfId="44596"/>
    <cellStyle name="Обычный 5 21 16 5 2 2" xfId="44597"/>
    <cellStyle name="Обычный 5 21 16 5 3" xfId="44598"/>
    <cellStyle name="Обычный 5 21 16 6" xfId="44599"/>
    <cellStyle name="Обычный 5 21 16 6 2" xfId="44600"/>
    <cellStyle name="Обычный 5 21 16 7" xfId="44601"/>
    <cellStyle name="Обычный 5 21 16 7 2" xfId="44602"/>
    <cellStyle name="Обычный 5 21 16 8" xfId="44603"/>
    <cellStyle name="Обычный 5 21 17" xfId="44604"/>
    <cellStyle name="Обычный 5 21 17 2" xfId="44605"/>
    <cellStyle name="Обычный 5 21 17 2 2" xfId="44606"/>
    <cellStyle name="Обычный 5 21 17 2 2 2" xfId="44607"/>
    <cellStyle name="Обычный 5 21 17 2 2 2 2" xfId="44608"/>
    <cellStyle name="Обычный 5 21 17 2 2 3" xfId="44609"/>
    <cellStyle name="Обычный 5 21 17 2 3" xfId="44610"/>
    <cellStyle name="Обычный 5 21 17 2 3 2" xfId="44611"/>
    <cellStyle name="Обычный 5 21 17 2 4" xfId="44612"/>
    <cellStyle name="Обычный 5 21 17 3" xfId="44613"/>
    <cellStyle name="Обычный 5 21 17 3 2" xfId="44614"/>
    <cellStyle name="Обычный 5 21 17 3 2 2" xfId="44615"/>
    <cellStyle name="Обычный 5 21 17 3 2 2 2" xfId="44616"/>
    <cellStyle name="Обычный 5 21 17 3 2 3" xfId="44617"/>
    <cellStyle name="Обычный 5 21 17 3 3" xfId="44618"/>
    <cellStyle name="Обычный 5 21 17 3 3 2" xfId="44619"/>
    <cellStyle name="Обычный 5 21 17 3 4" xfId="44620"/>
    <cellStyle name="Обычный 5 21 17 4" xfId="44621"/>
    <cellStyle name="Обычный 5 21 17 4 2" xfId="44622"/>
    <cellStyle name="Обычный 5 21 17 4 2 2" xfId="44623"/>
    <cellStyle name="Обычный 5 21 17 4 2 2 2" xfId="44624"/>
    <cellStyle name="Обычный 5 21 17 4 2 3" xfId="44625"/>
    <cellStyle name="Обычный 5 21 17 4 3" xfId="44626"/>
    <cellStyle name="Обычный 5 21 17 4 3 2" xfId="44627"/>
    <cellStyle name="Обычный 5 21 17 4 4" xfId="44628"/>
    <cellStyle name="Обычный 5 21 17 5" xfId="44629"/>
    <cellStyle name="Обычный 5 21 17 5 2" xfId="44630"/>
    <cellStyle name="Обычный 5 21 17 5 2 2" xfId="44631"/>
    <cellStyle name="Обычный 5 21 17 5 3" xfId="44632"/>
    <cellStyle name="Обычный 5 21 17 6" xfId="44633"/>
    <cellStyle name="Обычный 5 21 17 6 2" xfId="44634"/>
    <cellStyle name="Обычный 5 21 17 7" xfId="44635"/>
    <cellStyle name="Обычный 5 21 17 7 2" xfId="44636"/>
    <cellStyle name="Обычный 5 21 17 8" xfId="44637"/>
    <cellStyle name="Обычный 5 21 18" xfId="44638"/>
    <cellStyle name="Обычный 5 21 18 2" xfId="44639"/>
    <cellStyle name="Обычный 5 21 18 2 2" xfId="44640"/>
    <cellStyle name="Обычный 5 21 18 2 2 2" xfId="44641"/>
    <cellStyle name="Обычный 5 21 18 2 2 2 2" xfId="44642"/>
    <cellStyle name="Обычный 5 21 18 2 2 3" xfId="44643"/>
    <cellStyle name="Обычный 5 21 18 2 3" xfId="44644"/>
    <cellStyle name="Обычный 5 21 18 2 3 2" xfId="44645"/>
    <cellStyle name="Обычный 5 21 18 2 4" xfId="44646"/>
    <cellStyle name="Обычный 5 21 18 3" xfId="44647"/>
    <cellStyle name="Обычный 5 21 18 3 2" xfId="44648"/>
    <cellStyle name="Обычный 5 21 18 3 2 2" xfId="44649"/>
    <cellStyle name="Обычный 5 21 18 3 2 2 2" xfId="44650"/>
    <cellStyle name="Обычный 5 21 18 3 2 3" xfId="44651"/>
    <cellStyle name="Обычный 5 21 18 3 3" xfId="44652"/>
    <cellStyle name="Обычный 5 21 18 3 3 2" xfId="44653"/>
    <cellStyle name="Обычный 5 21 18 3 4" xfId="44654"/>
    <cellStyle name="Обычный 5 21 18 4" xfId="44655"/>
    <cellStyle name="Обычный 5 21 18 4 2" xfId="44656"/>
    <cellStyle name="Обычный 5 21 18 4 2 2" xfId="44657"/>
    <cellStyle name="Обычный 5 21 18 4 2 2 2" xfId="44658"/>
    <cellStyle name="Обычный 5 21 18 4 2 3" xfId="44659"/>
    <cellStyle name="Обычный 5 21 18 4 3" xfId="44660"/>
    <cellStyle name="Обычный 5 21 18 4 3 2" xfId="44661"/>
    <cellStyle name="Обычный 5 21 18 4 4" xfId="44662"/>
    <cellStyle name="Обычный 5 21 18 5" xfId="44663"/>
    <cellStyle name="Обычный 5 21 18 5 2" xfId="44664"/>
    <cellStyle name="Обычный 5 21 18 5 2 2" xfId="44665"/>
    <cellStyle name="Обычный 5 21 18 5 3" xfId="44666"/>
    <cellStyle name="Обычный 5 21 18 6" xfId="44667"/>
    <cellStyle name="Обычный 5 21 18 6 2" xfId="44668"/>
    <cellStyle name="Обычный 5 21 18 7" xfId="44669"/>
    <cellStyle name="Обычный 5 21 18 7 2" xfId="44670"/>
    <cellStyle name="Обычный 5 21 18 8" xfId="44671"/>
    <cellStyle name="Обычный 5 21 19" xfId="44672"/>
    <cellStyle name="Обычный 5 21 19 2" xfId="44673"/>
    <cellStyle name="Обычный 5 21 19 2 2" xfId="44674"/>
    <cellStyle name="Обычный 5 21 19 2 2 2" xfId="44675"/>
    <cellStyle name="Обычный 5 21 19 2 2 2 2" xfId="44676"/>
    <cellStyle name="Обычный 5 21 19 2 2 3" xfId="44677"/>
    <cellStyle name="Обычный 5 21 19 2 3" xfId="44678"/>
    <cellStyle name="Обычный 5 21 19 2 3 2" xfId="44679"/>
    <cellStyle name="Обычный 5 21 19 2 4" xfId="44680"/>
    <cellStyle name="Обычный 5 21 19 3" xfId="44681"/>
    <cellStyle name="Обычный 5 21 19 3 2" xfId="44682"/>
    <cellStyle name="Обычный 5 21 19 3 2 2" xfId="44683"/>
    <cellStyle name="Обычный 5 21 19 3 2 2 2" xfId="44684"/>
    <cellStyle name="Обычный 5 21 19 3 2 3" xfId="44685"/>
    <cellStyle name="Обычный 5 21 19 3 3" xfId="44686"/>
    <cellStyle name="Обычный 5 21 19 3 3 2" xfId="44687"/>
    <cellStyle name="Обычный 5 21 19 3 4" xfId="44688"/>
    <cellStyle name="Обычный 5 21 19 4" xfId="44689"/>
    <cellStyle name="Обычный 5 21 19 4 2" xfId="44690"/>
    <cellStyle name="Обычный 5 21 19 4 2 2" xfId="44691"/>
    <cellStyle name="Обычный 5 21 19 4 2 2 2" xfId="44692"/>
    <cellStyle name="Обычный 5 21 19 4 2 3" xfId="44693"/>
    <cellStyle name="Обычный 5 21 19 4 3" xfId="44694"/>
    <cellStyle name="Обычный 5 21 19 4 3 2" xfId="44695"/>
    <cellStyle name="Обычный 5 21 19 4 4" xfId="44696"/>
    <cellStyle name="Обычный 5 21 19 5" xfId="44697"/>
    <cellStyle name="Обычный 5 21 19 5 2" xfId="44698"/>
    <cellStyle name="Обычный 5 21 19 5 2 2" xfId="44699"/>
    <cellStyle name="Обычный 5 21 19 5 3" xfId="44700"/>
    <cellStyle name="Обычный 5 21 19 6" xfId="44701"/>
    <cellStyle name="Обычный 5 21 19 6 2" xfId="44702"/>
    <cellStyle name="Обычный 5 21 19 7" xfId="44703"/>
    <cellStyle name="Обычный 5 21 19 7 2" xfId="44704"/>
    <cellStyle name="Обычный 5 21 19 8" xfId="44705"/>
    <cellStyle name="Обычный 5 21 2" xfId="44706"/>
    <cellStyle name="Обычный 5 21 2 2" xfId="44707"/>
    <cellStyle name="Обычный 5 21 2 2 2" xfId="44708"/>
    <cellStyle name="Обычный 5 21 2 2 2 2" xfId="44709"/>
    <cellStyle name="Обычный 5 21 2 2 2 2 2" xfId="44710"/>
    <cellStyle name="Обычный 5 21 2 2 2 3" xfId="44711"/>
    <cellStyle name="Обычный 5 21 2 2 3" xfId="44712"/>
    <cellStyle name="Обычный 5 21 2 2 3 2" xfId="44713"/>
    <cellStyle name="Обычный 5 21 2 2 4" xfId="44714"/>
    <cellStyle name="Обычный 5 21 2 3" xfId="44715"/>
    <cellStyle name="Обычный 5 21 2 3 2" xfId="44716"/>
    <cellStyle name="Обычный 5 21 2 3 2 2" xfId="44717"/>
    <cellStyle name="Обычный 5 21 2 3 2 2 2" xfId="44718"/>
    <cellStyle name="Обычный 5 21 2 3 2 3" xfId="44719"/>
    <cellStyle name="Обычный 5 21 2 3 3" xfId="44720"/>
    <cellStyle name="Обычный 5 21 2 3 3 2" xfId="44721"/>
    <cellStyle name="Обычный 5 21 2 3 4" xfId="44722"/>
    <cellStyle name="Обычный 5 21 2 4" xfId="44723"/>
    <cellStyle name="Обычный 5 21 2 4 2" xfId="44724"/>
    <cellStyle name="Обычный 5 21 2 4 2 2" xfId="44725"/>
    <cellStyle name="Обычный 5 21 2 4 2 2 2" xfId="44726"/>
    <cellStyle name="Обычный 5 21 2 4 2 3" xfId="44727"/>
    <cellStyle name="Обычный 5 21 2 4 3" xfId="44728"/>
    <cellStyle name="Обычный 5 21 2 4 3 2" xfId="44729"/>
    <cellStyle name="Обычный 5 21 2 4 4" xfId="44730"/>
    <cellStyle name="Обычный 5 21 2 5" xfId="44731"/>
    <cellStyle name="Обычный 5 21 2 5 2" xfId="44732"/>
    <cellStyle name="Обычный 5 21 2 5 2 2" xfId="44733"/>
    <cellStyle name="Обычный 5 21 2 5 3" xfId="44734"/>
    <cellStyle name="Обычный 5 21 2 6" xfId="44735"/>
    <cellStyle name="Обычный 5 21 2 6 2" xfId="44736"/>
    <cellStyle name="Обычный 5 21 2 7" xfId="44737"/>
    <cellStyle name="Обычный 5 21 2 7 2" xfId="44738"/>
    <cellStyle name="Обычный 5 21 2 8" xfId="44739"/>
    <cellStyle name="Обычный 5 21 20" xfId="44740"/>
    <cellStyle name="Обычный 5 21 20 2" xfId="44741"/>
    <cellStyle name="Обычный 5 21 20 2 2" xfId="44742"/>
    <cellStyle name="Обычный 5 21 20 2 2 2" xfId="44743"/>
    <cellStyle name="Обычный 5 21 20 2 2 2 2" xfId="44744"/>
    <cellStyle name="Обычный 5 21 20 2 2 3" xfId="44745"/>
    <cellStyle name="Обычный 5 21 20 2 3" xfId="44746"/>
    <cellStyle name="Обычный 5 21 20 2 3 2" xfId="44747"/>
    <cellStyle name="Обычный 5 21 20 2 4" xfId="44748"/>
    <cellStyle name="Обычный 5 21 20 3" xfId="44749"/>
    <cellStyle name="Обычный 5 21 20 3 2" xfId="44750"/>
    <cellStyle name="Обычный 5 21 20 3 2 2" xfId="44751"/>
    <cellStyle name="Обычный 5 21 20 3 2 2 2" xfId="44752"/>
    <cellStyle name="Обычный 5 21 20 3 2 3" xfId="44753"/>
    <cellStyle name="Обычный 5 21 20 3 3" xfId="44754"/>
    <cellStyle name="Обычный 5 21 20 3 3 2" xfId="44755"/>
    <cellStyle name="Обычный 5 21 20 3 4" xfId="44756"/>
    <cellStyle name="Обычный 5 21 20 4" xfId="44757"/>
    <cellStyle name="Обычный 5 21 20 4 2" xfId="44758"/>
    <cellStyle name="Обычный 5 21 20 4 2 2" xfId="44759"/>
    <cellStyle name="Обычный 5 21 20 4 2 2 2" xfId="44760"/>
    <cellStyle name="Обычный 5 21 20 4 2 3" xfId="44761"/>
    <cellStyle name="Обычный 5 21 20 4 3" xfId="44762"/>
    <cellStyle name="Обычный 5 21 20 4 3 2" xfId="44763"/>
    <cellStyle name="Обычный 5 21 20 4 4" xfId="44764"/>
    <cellStyle name="Обычный 5 21 20 5" xfId="44765"/>
    <cellStyle name="Обычный 5 21 20 5 2" xfId="44766"/>
    <cellStyle name="Обычный 5 21 20 5 2 2" xfId="44767"/>
    <cellStyle name="Обычный 5 21 20 5 3" xfId="44768"/>
    <cellStyle name="Обычный 5 21 20 6" xfId="44769"/>
    <cellStyle name="Обычный 5 21 20 6 2" xfId="44770"/>
    <cellStyle name="Обычный 5 21 20 7" xfId="44771"/>
    <cellStyle name="Обычный 5 21 20 7 2" xfId="44772"/>
    <cellStyle name="Обычный 5 21 20 8" xfId="44773"/>
    <cellStyle name="Обычный 5 21 21" xfId="44774"/>
    <cellStyle name="Обычный 5 21 21 2" xfId="44775"/>
    <cellStyle name="Обычный 5 21 21 2 2" xfId="44776"/>
    <cellStyle name="Обычный 5 21 21 2 2 2" xfId="44777"/>
    <cellStyle name="Обычный 5 21 21 2 2 2 2" xfId="44778"/>
    <cellStyle name="Обычный 5 21 21 2 2 3" xfId="44779"/>
    <cellStyle name="Обычный 5 21 21 2 3" xfId="44780"/>
    <cellStyle name="Обычный 5 21 21 2 3 2" xfId="44781"/>
    <cellStyle name="Обычный 5 21 21 2 4" xfId="44782"/>
    <cellStyle name="Обычный 5 21 21 3" xfId="44783"/>
    <cellStyle name="Обычный 5 21 21 3 2" xfId="44784"/>
    <cellStyle name="Обычный 5 21 21 3 2 2" xfId="44785"/>
    <cellStyle name="Обычный 5 21 21 3 2 2 2" xfId="44786"/>
    <cellStyle name="Обычный 5 21 21 3 2 3" xfId="44787"/>
    <cellStyle name="Обычный 5 21 21 3 3" xfId="44788"/>
    <cellStyle name="Обычный 5 21 21 3 3 2" xfId="44789"/>
    <cellStyle name="Обычный 5 21 21 3 4" xfId="44790"/>
    <cellStyle name="Обычный 5 21 21 4" xfId="44791"/>
    <cellStyle name="Обычный 5 21 21 4 2" xfId="44792"/>
    <cellStyle name="Обычный 5 21 21 4 2 2" xfId="44793"/>
    <cellStyle name="Обычный 5 21 21 4 2 2 2" xfId="44794"/>
    <cellStyle name="Обычный 5 21 21 4 2 3" xfId="44795"/>
    <cellStyle name="Обычный 5 21 21 4 3" xfId="44796"/>
    <cellStyle name="Обычный 5 21 21 4 3 2" xfId="44797"/>
    <cellStyle name="Обычный 5 21 21 4 4" xfId="44798"/>
    <cellStyle name="Обычный 5 21 21 5" xfId="44799"/>
    <cellStyle name="Обычный 5 21 21 5 2" xfId="44800"/>
    <cellStyle name="Обычный 5 21 21 5 2 2" xfId="44801"/>
    <cellStyle name="Обычный 5 21 21 5 3" xfId="44802"/>
    <cellStyle name="Обычный 5 21 21 6" xfId="44803"/>
    <cellStyle name="Обычный 5 21 21 6 2" xfId="44804"/>
    <cellStyle name="Обычный 5 21 21 7" xfId="44805"/>
    <cellStyle name="Обычный 5 21 21 7 2" xfId="44806"/>
    <cellStyle name="Обычный 5 21 21 8" xfId="44807"/>
    <cellStyle name="Обычный 5 21 22" xfId="44808"/>
    <cellStyle name="Обычный 5 21 22 2" xfId="44809"/>
    <cellStyle name="Обычный 5 21 22 2 2" xfId="44810"/>
    <cellStyle name="Обычный 5 21 22 2 2 2" xfId="44811"/>
    <cellStyle name="Обычный 5 21 22 2 2 2 2" xfId="44812"/>
    <cellStyle name="Обычный 5 21 22 2 2 3" xfId="44813"/>
    <cellStyle name="Обычный 5 21 22 2 3" xfId="44814"/>
    <cellStyle name="Обычный 5 21 22 2 3 2" xfId="44815"/>
    <cellStyle name="Обычный 5 21 22 2 4" xfId="44816"/>
    <cellStyle name="Обычный 5 21 22 3" xfId="44817"/>
    <cellStyle name="Обычный 5 21 22 3 2" xfId="44818"/>
    <cellStyle name="Обычный 5 21 22 3 2 2" xfId="44819"/>
    <cellStyle name="Обычный 5 21 22 3 2 2 2" xfId="44820"/>
    <cellStyle name="Обычный 5 21 22 3 2 3" xfId="44821"/>
    <cellStyle name="Обычный 5 21 22 3 3" xfId="44822"/>
    <cellStyle name="Обычный 5 21 22 3 3 2" xfId="44823"/>
    <cellStyle name="Обычный 5 21 22 3 4" xfId="44824"/>
    <cellStyle name="Обычный 5 21 22 4" xfId="44825"/>
    <cellStyle name="Обычный 5 21 22 4 2" xfId="44826"/>
    <cellStyle name="Обычный 5 21 22 4 2 2" xfId="44827"/>
    <cellStyle name="Обычный 5 21 22 4 2 2 2" xfId="44828"/>
    <cellStyle name="Обычный 5 21 22 4 2 3" xfId="44829"/>
    <cellStyle name="Обычный 5 21 22 4 3" xfId="44830"/>
    <cellStyle name="Обычный 5 21 22 4 3 2" xfId="44831"/>
    <cellStyle name="Обычный 5 21 22 4 4" xfId="44832"/>
    <cellStyle name="Обычный 5 21 22 5" xfId="44833"/>
    <cellStyle name="Обычный 5 21 22 5 2" xfId="44834"/>
    <cellStyle name="Обычный 5 21 22 5 2 2" xfId="44835"/>
    <cellStyle name="Обычный 5 21 22 5 3" xfId="44836"/>
    <cellStyle name="Обычный 5 21 22 6" xfId="44837"/>
    <cellStyle name="Обычный 5 21 22 6 2" xfId="44838"/>
    <cellStyle name="Обычный 5 21 22 7" xfId="44839"/>
    <cellStyle name="Обычный 5 21 22 7 2" xfId="44840"/>
    <cellStyle name="Обычный 5 21 22 8" xfId="44841"/>
    <cellStyle name="Обычный 5 21 23" xfId="44842"/>
    <cellStyle name="Обычный 5 21 23 2" xfId="44843"/>
    <cellStyle name="Обычный 5 21 23 2 2" xfId="44844"/>
    <cellStyle name="Обычный 5 21 23 2 2 2" xfId="44845"/>
    <cellStyle name="Обычный 5 21 23 2 2 2 2" xfId="44846"/>
    <cellStyle name="Обычный 5 21 23 2 2 3" xfId="44847"/>
    <cellStyle name="Обычный 5 21 23 2 3" xfId="44848"/>
    <cellStyle name="Обычный 5 21 23 2 3 2" xfId="44849"/>
    <cellStyle name="Обычный 5 21 23 2 4" xfId="44850"/>
    <cellStyle name="Обычный 5 21 23 3" xfId="44851"/>
    <cellStyle name="Обычный 5 21 23 3 2" xfId="44852"/>
    <cellStyle name="Обычный 5 21 23 3 2 2" xfId="44853"/>
    <cellStyle name="Обычный 5 21 23 3 2 2 2" xfId="44854"/>
    <cellStyle name="Обычный 5 21 23 3 2 3" xfId="44855"/>
    <cellStyle name="Обычный 5 21 23 3 3" xfId="44856"/>
    <cellStyle name="Обычный 5 21 23 3 3 2" xfId="44857"/>
    <cellStyle name="Обычный 5 21 23 3 4" xfId="44858"/>
    <cellStyle name="Обычный 5 21 23 4" xfId="44859"/>
    <cellStyle name="Обычный 5 21 23 4 2" xfId="44860"/>
    <cellStyle name="Обычный 5 21 23 4 2 2" xfId="44861"/>
    <cellStyle name="Обычный 5 21 23 4 2 2 2" xfId="44862"/>
    <cellStyle name="Обычный 5 21 23 4 2 3" xfId="44863"/>
    <cellStyle name="Обычный 5 21 23 4 3" xfId="44864"/>
    <cellStyle name="Обычный 5 21 23 4 3 2" xfId="44865"/>
    <cellStyle name="Обычный 5 21 23 4 4" xfId="44866"/>
    <cellStyle name="Обычный 5 21 23 5" xfId="44867"/>
    <cellStyle name="Обычный 5 21 23 5 2" xfId="44868"/>
    <cellStyle name="Обычный 5 21 23 5 2 2" xfId="44869"/>
    <cellStyle name="Обычный 5 21 23 5 3" xfId="44870"/>
    <cellStyle name="Обычный 5 21 23 6" xfId="44871"/>
    <cellStyle name="Обычный 5 21 23 6 2" xfId="44872"/>
    <cellStyle name="Обычный 5 21 23 7" xfId="44873"/>
    <cellStyle name="Обычный 5 21 23 7 2" xfId="44874"/>
    <cellStyle name="Обычный 5 21 23 8" xfId="44875"/>
    <cellStyle name="Обычный 5 21 24" xfId="44876"/>
    <cellStyle name="Обычный 5 21 24 2" xfId="44877"/>
    <cellStyle name="Обычный 5 21 24 2 2" xfId="44878"/>
    <cellStyle name="Обычный 5 21 24 2 2 2" xfId="44879"/>
    <cellStyle name="Обычный 5 21 24 2 2 2 2" xfId="44880"/>
    <cellStyle name="Обычный 5 21 24 2 2 3" xfId="44881"/>
    <cellStyle name="Обычный 5 21 24 2 3" xfId="44882"/>
    <cellStyle name="Обычный 5 21 24 2 3 2" xfId="44883"/>
    <cellStyle name="Обычный 5 21 24 2 4" xfId="44884"/>
    <cellStyle name="Обычный 5 21 24 3" xfId="44885"/>
    <cellStyle name="Обычный 5 21 24 3 2" xfId="44886"/>
    <cellStyle name="Обычный 5 21 24 3 2 2" xfId="44887"/>
    <cellStyle name="Обычный 5 21 24 3 2 2 2" xfId="44888"/>
    <cellStyle name="Обычный 5 21 24 3 2 3" xfId="44889"/>
    <cellStyle name="Обычный 5 21 24 3 3" xfId="44890"/>
    <cellStyle name="Обычный 5 21 24 3 3 2" xfId="44891"/>
    <cellStyle name="Обычный 5 21 24 3 4" xfId="44892"/>
    <cellStyle name="Обычный 5 21 24 4" xfId="44893"/>
    <cellStyle name="Обычный 5 21 24 4 2" xfId="44894"/>
    <cellStyle name="Обычный 5 21 24 4 2 2" xfId="44895"/>
    <cellStyle name="Обычный 5 21 24 4 2 2 2" xfId="44896"/>
    <cellStyle name="Обычный 5 21 24 4 2 3" xfId="44897"/>
    <cellStyle name="Обычный 5 21 24 4 3" xfId="44898"/>
    <cellStyle name="Обычный 5 21 24 4 3 2" xfId="44899"/>
    <cellStyle name="Обычный 5 21 24 4 4" xfId="44900"/>
    <cellStyle name="Обычный 5 21 24 5" xfId="44901"/>
    <cellStyle name="Обычный 5 21 24 5 2" xfId="44902"/>
    <cellStyle name="Обычный 5 21 24 5 2 2" xfId="44903"/>
    <cellStyle name="Обычный 5 21 24 5 3" xfId="44904"/>
    <cellStyle name="Обычный 5 21 24 6" xfId="44905"/>
    <cellStyle name="Обычный 5 21 24 6 2" xfId="44906"/>
    <cellStyle name="Обычный 5 21 24 7" xfId="44907"/>
    <cellStyle name="Обычный 5 21 24 7 2" xfId="44908"/>
    <cellStyle name="Обычный 5 21 24 8" xfId="44909"/>
    <cellStyle name="Обычный 5 21 25" xfId="44910"/>
    <cellStyle name="Обычный 5 21 25 2" xfId="44911"/>
    <cellStyle name="Обычный 5 21 25 2 2" xfId="44912"/>
    <cellStyle name="Обычный 5 21 25 2 2 2" xfId="44913"/>
    <cellStyle name="Обычный 5 21 25 2 2 2 2" xfId="44914"/>
    <cellStyle name="Обычный 5 21 25 2 2 3" xfId="44915"/>
    <cellStyle name="Обычный 5 21 25 2 3" xfId="44916"/>
    <cellStyle name="Обычный 5 21 25 2 3 2" xfId="44917"/>
    <cellStyle name="Обычный 5 21 25 2 4" xfId="44918"/>
    <cellStyle name="Обычный 5 21 25 3" xfId="44919"/>
    <cellStyle name="Обычный 5 21 25 3 2" xfId="44920"/>
    <cellStyle name="Обычный 5 21 25 3 2 2" xfId="44921"/>
    <cellStyle name="Обычный 5 21 25 3 2 2 2" xfId="44922"/>
    <cellStyle name="Обычный 5 21 25 3 2 3" xfId="44923"/>
    <cellStyle name="Обычный 5 21 25 3 3" xfId="44924"/>
    <cellStyle name="Обычный 5 21 25 3 3 2" xfId="44925"/>
    <cellStyle name="Обычный 5 21 25 3 4" xfId="44926"/>
    <cellStyle name="Обычный 5 21 25 4" xfId="44927"/>
    <cellStyle name="Обычный 5 21 25 4 2" xfId="44928"/>
    <cellStyle name="Обычный 5 21 25 4 2 2" xfId="44929"/>
    <cellStyle name="Обычный 5 21 25 4 2 2 2" xfId="44930"/>
    <cellStyle name="Обычный 5 21 25 4 2 3" xfId="44931"/>
    <cellStyle name="Обычный 5 21 25 4 3" xfId="44932"/>
    <cellStyle name="Обычный 5 21 25 4 3 2" xfId="44933"/>
    <cellStyle name="Обычный 5 21 25 4 4" xfId="44934"/>
    <cellStyle name="Обычный 5 21 25 5" xfId="44935"/>
    <cellStyle name="Обычный 5 21 25 5 2" xfId="44936"/>
    <cellStyle name="Обычный 5 21 25 5 2 2" xfId="44937"/>
    <cellStyle name="Обычный 5 21 25 5 3" xfId="44938"/>
    <cellStyle name="Обычный 5 21 25 6" xfId="44939"/>
    <cellStyle name="Обычный 5 21 25 6 2" xfId="44940"/>
    <cellStyle name="Обычный 5 21 25 7" xfId="44941"/>
    <cellStyle name="Обычный 5 21 25 7 2" xfId="44942"/>
    <cellStyle name="Обычный 5 21 25 8" xfId="44943"/>
    <cellStyle name="Обычный 5 21 26" xfId="44944"/>
    <cellStyle name="Обычный 5 21 26 2" xfId="44945"/>
    <cellStyle name="Обычный 5 21 26 2 2" xfId="44946"/>
    <cellStyle name="Обычный 5 21 26 2 2 2" xfId="44947"/>
    <cellStyle name="Обычный 5 21 26 2 2 2 2" xfId="44948"/>
    <cellStyle name="Обычный 5 21 26 2 2 3" xfId="44949"/>
    <cellStyle name="Обычный 5 21 26 2 3" xfId="44950"/>
    <cellStyle name="Обычный 5 21 26 2 3 2" xfId="44951"/>
    <cellStyle name="Обычный 5 21 26 2 4" xfId="44952"/>
    <cellStyle name="Обычный 5 21 26 3" xfId="44953"/>
    <cellStyle name="Обычный 5 21 26 3 2" xfId="44954"/>
    <cellStyle name="Обычный 5 21 26 3 2 2" xfId="44955"/>
    <cellStyle name="Обычный 5 21 26 3 2 2 2" xfId="44956"/>
    <cellStyle name="Обычный 5 21 26 3 2 3" xfId="44957"/>
    <cellStyle name="Обычный 5 21 26 3 3" xfId="44958"/>
    <cellStyle name="Обычный 5 21 26 3 3 2" xfId="44959"/>
    <cellStyle name="Обычный 5 21 26 3 4" xfId="44960"/>
    <cellStyle name="Обычный 5 21 26 4" xfId="44961"/>
    <cellStyle name="Обычный 5 21 26 4 2" xfId="44962"/>
    <cellStyle name="Обычный 5 21 26 4 2 2" xfId="44963"/>
    <cellStyle name="Обычный 5 21 26 4 2 2 2" xfId="44964"/>
    <cellStyle name="Обычный 5 21 26 4 2 3" xfId="44965"/>
    <cellStyle name="Обычный 5 21 26 4 3" xfId="44966"/>
    <cellStyle name="Обычный 5 21 26 4 3 2" xfId="44967"/>
    <cellStyle name="Обычный 5 21 26 4 4" xfId="44968"/>
    <cellStyle name="Обычный 5 21 26 5" xfId="44969"/>
    <cellStyle name="Обычный 5 21 26 5 2" xfId="44970"/>
    <cellStyle name="Обычный 5 21 26 5 2 2" xfId="44971"/>
    <cellStyle name="Обычный 5 21 26 5 3" xfId="44972"/>
    <cellStyle name="Обычный 5 21 26 6" xfId="44973"/>
    <cellStyle name="Обычный 5 21 26 6 2" xfId="44974"/>
    <cellStyle name="Обычный 5 21 26 7" xfId="44975"/>
    <cellStyle name="Обычный 5 21 26 7 2" xfId="44976"/>
    <cellStyle name="Обычный 5 21 26 8" xfId="44977"/>
    <cellStyle name="Обычный 5 21 27" xfId="44978"/>
    <cellStyle name="Обычный 5 21 27 2" xfId="44979"/>
    <cellStyle name="Обычный 5 21 27 2 2" xfId="44980"/>
    <cellStyle name="Обычный 5 21 27 2 2 2" xfId="44981"/>
    <cellStyle name="Обычный 5 21 27 2 2 2 2" xfId="44982"/>
    <cellStyle name="Обычный 5 21 27 2 2 3" xfId="44983"/>
    <cellStyle name="Обычный 5 21 27 2 3" xfId="44984"/>
    <cellStyle name="Обычный 5 21 27 2 3 2" xfId="44985"/>
    <cellStyle name="Обычный 5 21 27 2 4" xfId="44986"/>
    <cellStyle name="Обычный 5 21 27 3" xfId="44987"/>
    <cellStyle name="Обычный 5 21 27 3 2" xfId="44988"/>
    <cellStyle name="Обычный 5 21 27 3 2 2" xfId="44989"/>
    <cellStyle name="Обычный 5 21 27 3 2 2 2" xfId="44990"/>
    <cellStyle name="Обычный 5 21 27 3 2 3" xfId="44991"/>
    <cellStyle name="Обычный 5 21 27 3 3" xfId="44992"/>
    <cellStyle name="Обычный 5 21 27 3 3 2" xfId="44993"/>
    <cellStyle name="Обычный 5 21 27 3 4" xfId="44994"/>
    <cellStyle name="Обычный 5 21 27 4" xfId="44995"/>
    <cellStyle name="Обычный 5 21 27 4 2" xfId="44996"/>
    <cellStyle name="Обычный 5 21 27 4 2 2" xfId="44997"/>
    <cellStyle name="Обычный 5 21 27 4 2 2 2" xfId="44998"/>
    <cellStyle name="Обычный 5 21 27 4 2 3" xfId="44999"/>
    <cellStyle name="Обычный 5 21 27 4 3" xfId="45000"/>
    <cellStyle name="Обычный 5 21 27 4 3 2" xfId="45001"/>
    <cellStyle name="Обычный 5 21 27 4 4" xfId="45002"/>
    <cellStyle name="Обычный 5 21 27 5" xfId="45003"/>
    <cellStyle name="Обычный 5 21 27 5 2" xfId="45004"/>
    <cellStyle name="Обычный 5 21 27 5 2 2" xfId="45005"/>
    <cellStyle name="Обычный 5 21 27 5 3" xfId="45006"/>
    <cellStyle name="Обычный 5 21 27 6" xfId="45007"/>
    <cellStyle name="Обычный 5 21 27 6 2" xfId="45008"/>
    <cellStyle name="Обычный 5 21 27 7" xfId="45009"/>
    <cellStyle name="Обычный 5 21 27 7 2" xfId="45010"/>
    <cellStyle name="Обычный 5 21 27 8" xfId="45011"/>
    <cellStyle name="Обычный 5 21 28" xfId="45012"/>
    <cellStyle name="Обычный 5 21 28 2" xfId="45013"/>
    <cellStyle name="Обычный 5 21 28 2 2" xfId="45014"/>
    <cellStyle name="Обычный 5 21 28 2 2 2" xfId="45015"/>
    <cellStyle name="Обычный 5 21 28 2 2 2 2" xfId="45016"/>
    <cellStyle name="Обычный 5 21 28 2 2 3" xfId="45017"/>
    <cellStyle name="Обычный 5 21 28 2 3" xfId="45018"/>
    <cellStyle name="Обычный 5 21 28 2 3 2" xfId="45019"/>
    <cellStyle name="Обычный 5 21 28 2 4" xfId="45020"/>
    <cellStyle name="Обычный 5 21 28 3" xfId="45021"/>
    <cellStyle name="Обычный 5 21 28 3 2" xfId="45022"/>
    <cellStyle name="Обычный 5 21 28 3 2 2" xfId="45023"/>
    <cellStyle name="Обычный 5 21 28 3 2 2 2" xfId="45024"/>
    <cellStyle name="Обычный 5 21 28 3 2 3" xfId="45025"/>
    <cellStyle name="Обычный 5 21 28 3 3" xfId="45026"/>
    <cellStyle name="Обычный 5 21 28 3 3 2" xfId="45027"/>
    <cellStyle name="Обычный 5 21 28 3 4" xfId="45028"/>
    <cellStyle name="Обычный 5 21 28 4" xfId="45029"/>
    <cellStyle name="Обычный 5 21 28 4 2" xfId="45030"/>
    <cellStyle name="Обычный 5 21 28 4 2 2" xfId="45031"/>
    <cellStyle name="Обычный 5 21 28 4 2 2 2" xfId="45032"/>
    <cellStyle name="Обычный 5 21 28 4 2 3" xfId="45033"/>
    <cellStyle name="Обычный 5 21 28 4 3" xfId="45034"/>
    <cellStyle name="Обычный 5 21 28 4 3 2" xfId="45035"/>
    <cellStyle name="Обычный 5 21 28 4 4" xfId="45036"/>
    <cellStyle name="Обычный 5 21 28 5" xfId="45037"/>
    <cellStyle name="Обычный 5 21 28 5 2" xfId="45038"/>
    <cellStyle name="Обычный 5 21 28 5 2 2" xfId="45039"/>
    <cellStyle name="Обычный 5 21 28 5 3" xfId="45040"/>
    <cellStyle name="Обычный 5 21 28 6" xfId="45041"/>
    <cellStyle name="Обычный 5 21 28 6 2" xfId="45042"/>
    <cellStyle name="Обычный 5 21 28 7" xfId="45043"/>
    <cellStyle name="Обычный 5 21 28 7 2" xfId="45044"/>
    <cellStyle name="Обычный 5 21 28 8" xfId="45045"/>
    <cellStyle name="Обычный 5 21 29" xfId="45046"/>
    <cellStyle name="Обычный 5 21 29 2" xfId="45047"/>
    <cellStyle name="Обычный 5 21 29 2 2" xfId="45048"/>
    <cellStyle name="Обычный 5 21 29 2 2 2" xfId="45049"/>
    <cellStyle name="Обычный 5 21 29 2 2 2 2" xfId="45050"/>
    <cellStyle name="Обычный 5 21 29 2 2 3" xfId="45051"/>
    <cellStyle name="Обычный 5 21 29 2 3" xfId="45052"/>
    <cellStyle name="Обычный 5 21 29 2 3 2" xfId="45053"/>
    <cellStyle name="Обычный 5 21 29 2 4" xfId="45054"/>
    <cellStyle name="Обычный 5 21 29 3" xfId="45055"/>
    <cellStyle name="Обычный 5 21 29 3 2" xfId="45056"/>
    <cellStyle name="Обычный 5 21 29 3 2 2" xfId="45057"/>
    <cellStyle name="Обычный 5 21 29 3 2 2 2" xfId="45058"/>
    <cellStyle name="Обычный 5 21 29 3 2 3" xfId="45059"/>
    <cellStyle name="Обычный 5 21 29 3 3" xfId="45060"/>
    <cellStyle name="Обычный 5 21 29 3 3 2" xfId="45061"/>
    <cellStyle name="Обычный 5 21 29 3 4" xfId="45062"/>
    <cellStyle name="Обычный 5 21 29 4" xfId="45063"/>
    <cellStyle name="Обычный 5 21 29 4 2" xfId="45064"/>
    <cellStyle name="Обычный 5 21 29 4 2 2" xfId="45065"/>
    <cellStyle name="Обычный 5 21 29 4 2 2 2" xfId="45066"/>
    <cellStyle name="Обычный 5 21 29 4 2 3" xfId="45067"/>
    <cellStyle name="Обычный 5 21 29 4 3" xfId="45068"/>
    <cellStyle name="Обычный 5 21 29 4 3 2" xfId="45069"/>
    <cellStyle name="Обычный 5 21 29 4 4" xfId="45070"/>
    <cellStyle name="Обычный 5 21 29 5" xfId="45071"/>
    <cellStyle name="Обычный 5 21 29 5 2" xfId="45072"/>
    <cellStyle name="Обычный 5 21 29 5 2 2" xfId="45073"/>
    <cellStyle name="Обычный 5 21 29 5 3" xfId="45074"/>
    <cellStyle name="Обычный 5 21 29 6" xfId="45075"/>
    <cellStyle name="Обычный 5 21 29 6 2" xfId="45076"/>
    <cellStyle name="Обычный 5 21 29 7" xfId="45077"/>
    <cellStyle name="Обычный 5 21 29 7 2" xfId="45078"/>
    <cellStyle name="Обычный 5 21 29 8" xfId="45079"/>
    <cellStyle name="Обычный 5 21 3" xfId="45080"/>
    <cellStyle name="Обычный 5 21 3 2" xfId="45081"/>
    <cellStyle name="Обычный 5 21 3 2 2" xfId="45082"/>
    <cellStyle name="Обычный 5 21 3 2 2 2" xfId="45083"/>
    <cellStyle name="Обычный 5 21 3 2 2 2 2" xfId="45084"/>
    <cellStyle name="Обычный 5 21 3 2 2 3" xfId="45085"/>
    <cellStyle name="Обычный 5 21 3 2 3" xfId="45086"/>
    <cellStyle name="Обычный 5 21 3 2 3 2" xfId="45087"/>
    <cellStyle name="Обычный 5 21 3 2 4" xfId="45088"/>
    <cellStyle name="Обычный 5 21 3 3" xfId="45089"/>
    <cellStyle name="Обычный 5 21 3 3 2" xfId="45090"/>
    <cellStyle name="Обычный 5 21 3 3 2 2" xfId="45091"/>
    <cellStyle name="Обычный 5 21 3 3 2 2 2" xfId="45092"/>
    <cellStyle name="Обычный 5 21 3 3 2 3" xfId="45093"/>
    <cellStyle name="Обычный 5 21 3 3 3" xfId="45094"/>
    <cellStyle name="Обычный 5 21 3 3 3 2" xfId="45095"/>
    <cellStyle name="Обычный 5 21 3 3 4" xfId="45096"/>
    <cellStyle name="Обычный 5 21 3 4" xfId="45097"/>
    <cellStyle name="Обычный 5 21 3 4 2" xfId="45098"/>
    <cellStyle name="Обычный 5 21 3 4 2 2" xfId="45099"/>
    <cellStyle name="Обычный 5 21 3 4 2 2 2" xfId="45100"/>
    <cellStyle name="Обычный 5 21 3 4 2 3" xfId="45101"/>
    <cellStyle name="Обычный 5 21 3 4 3" xfId="45102"/>
    <cellStyle name="Обычный 5 21 3 4 3 2" xfId="45103"/>
    <cellStyle name="Обычный 5 21 3 4 4" xfId="45104"/>
    <cellStyle name="Обычный 5 21 3 5" xfId="45105"/>
    <cellStyle name="Обычный 5 21 3 5 2" xfId="45106"/>
    <cellStyle name="Обычный 5 21 3 5 2 2" xfId="45107"/>
    <cellStyle name="Обычный 5 21 3 5 3" xfId="45108"/>
    <cellStyle name="Обычный 5 21 3 6" xfId="45109"/>
    <cellStyle name="Обычный 5 21 3 6 2" xfId="45110"/>
    <cellStyle name="Обычный 5 21 3 7" xfId="45111"/>
    <cellStyle name="Обычный 5 21 3 7 2" xfId="45112"/>
    <cellStyle name="Обычный 5 21 3 8" xfId="45113"/>
    <cellStyle name="Обычный 5 21 30" xfId="45114"/>
    <cellStyle name="Обычный 5 21 30 2" xfId="45115"/>
    <cellStyle name="Обычный 5 21 30 2 2" xfId="45116"/>
    <cellStyle name="Обычный 5 21 30 2 2 2" xfId="45117"/>
    <cellStyle name="Обычный 5 21 30 2 3" xfId="45118"/>
    <cellStyle name="Обычный 5 21 30 3" xfId="45119"/>
    <cellStyle name="Обычный 5 21 30 3 2" xfId="45120"/>
    <cellStyle name="Обычный 5 21 30 4" xfId="45121"/>
    <cellStyle name="Обычный 5 21 31" xfId="45122"/>
    <cellStyle name="Обычный 5 21 31 2" xfId="45123"/>
    <cellStyle name="Обычный 5 21 31 2 2" xfId="45124"/>
    <cellStyle name="Обычный 5 21 31 2 2 2" xfId="45125"/>
    <cellStyle name="Обычный 5 21 31 2 3" xfId="45126"/>
    <cellStyle name="Обычный 5 21 31 3" xfId="45127"/>
    <cellStyle name="Обычный 5 21 31 3 2" xfId="45128"/>
    <cellStyle name="Обычный 5 21 31 4" xfId="45129"/>
    <cellStyle name="Обычный 5 21 32" xfId="45130"/>
    <cellStyle name="Обычный 5 21 32 2" xfId="45131"/>
    <cellStyle name="Обычный 5 21 32 2 2" xfId="45132"/>
    <cellStyle name="Обычный 5 21 32 2 2 2" xfId="45133"/>
    <cellStyle name="Обычный 5 21 32 2 3" xfId="45134"/>
    <cellStyle name="Обычный 5 21 32 3" xfId="45135"/>
    <cellStyle name="Обычный 5 21 32 3 2" xfId="45136"/>
    <cellStyle name="Обычный 5 21 32 4" xfId="45137"/>
    <cellStyle name="Обычный 5 21 33" xfId="45138"/>
    <cellStyle name="Обычный 5 21 33 2" xfId="45139"/>
    <cellStyle name="Обычный 5 21 33 2 2" xfId="45140"/>
    <cellStyle name="Обычный 5 21 33 3" xfId="45141"/>
    <cellStyle name="Обычный 5 21 34" xfId="45142"/>
    <cellStyle name="Обычный 5 21 34 2" xfId="45143"/>
    <cellStyle name="Обычный 5 21 35" xfId="45144"/>
    <cellStyle name="Обычный 5 21 35 2" xfId="45145"/>
    <cellStyle name="Обычный 5 21 36" xfId="45146"/>
    <cellStyle name="Обычный 5 21 4" xfId="45147"/>
    <cellStyle name="Обычный 5 21 4 2" xfId="45148"/>
    <cellStyle name="Обычный 5 21 4 2 2" xfId="45149"/>
    <cellStyle name="Обычный 5 21 4 2 2 2" xfId="45150"/>
    <cellStyle name="Обычный 5 21 4 2 2 2 2" xfId="45151"/>
    <cellStyle name="Обычный 5 21 4 2 2 3" xfId="45152"/>
    <cellStyle name="Обычный 5 21 4 2 3" xfId="45153"/>
    <cellStyle name="Обычный 5 21 4 2 3 2" xfId="45154"/>
    <cellStyle name="Обычный 5 21 4 2 4" xfId="45155"/>
    <cellStyle name="Обычный 5 21 4 3" xfId="45156"/>
    <cellStyle name="Обычный 5 21 4 3 2" xfId="45157"/>
    <cellStyle name="Обычный 5 21 4 3 2 2" xfId="45158"/>
    <cellStyle name="Обычный 5 21 4 3 2 2 2" xfId="45159"/>
    <cellStyle name="Обычный 5 21 4 3 2 3" xfId="45160"/>
    <cellStyle name="Обычный 5 21 4 3 3" xfId="45161"/>
    <cellStyle name="Обычный 5 21 4 3 3 2" xfId="45162"/>
    <cellStyle name="Обычный 5 21 4 3 4" xfId="45163"/>
    <cellStyle name="Обычный 5 21 4 4" xfId="45164"/>
    <cellStyle name="Обычный 5 21 4 4 2" xfId="45165"/>
    <cellStyle name="Обычный 5 21 4 4 2 2" xfId="45166"/>
    <cellStyle name="Обычный 5 21 4 4 2 2 2" xfId="45167"/>
    <cellStyle name="Обычный 5 21 4 4 2 3" xfId="45168"/>
    <cellStyle name="Обычный 5 21 4 4 3" xfId="45169"/>
    <cellStyle name="Обычный 5 21 4 4 3 2" xfId="45170"/>
    <cellStyle name="Обычный 5 21 4 4 4" xfId="45171"/>
    <cellStyle name="Обычный 5 21 4 5" xfId="45172"/>
    <cellStyle name="Обычный 5 21 4 5 2" xfId="45173"/>
    <cellStyle name="Обычный 5 21 4 5 2 2" xfId="45174"/>
    <cellStyle name="Обычный 5 21 4 5 3" xfId="45175"/>
    <cellStyle name="Обычный 5 21 4 6" xfId="45176"/>
    <cellStyle name="Обычный 5 21 4 6 2" xfId="45177"/>
    <cellStyle name="Обычный 5 21 4 7" xfId="45178"/>
    <cellStyle name="Обычный 5 21 4 7 2" xfId="45179"/>
    <cellStyle name="Обычный 5 21 4 8" xfId="45180"/>
    <cellStyle name="Обычный 5 21 5" xfId="45181"/>
    <cellStyle name="Обычный 5 21 5 2" xfId="45182"/>
    <cellStyle name="Обычный 5 21 5 2 2" xfId="45183"/>
    <cellStyle name="Обычный 5 21 5 2 2 2" xfId="45184"/>
    <cellStyle name="Обычный 5 21 5 2 2 2 2" xfId="45185"/>
    <cellStyle name="Обычный 5 21 5 2 2 3" xfId="45186"/>
    <cellStyle name="Обычный 5 21 5 2 3" xfId="45187"/>
    <cellStyle name="Обычный 5 21 5 2 3 2" xfId="45188"/>
    <cellStyle name="Обычный 5 21 5 2 4" xfId="45189"/>
    <cellStyle name="Обычный 5 21 5 3" xfId="45190"/>
    <cellStyle name="Обычный 5 21 5 3 2" xfId="45191"/>
    <cellStyle name="Обычный 5 21 5 3 2 2" xfId="45192"/>
    <cellStyle name="Обычный 5 21 5 3 2 2 2" xfId="45193"/>
    <cellStyle name="Обычный 5 21 5 3 2 3" xfId="45194"/>
    <cellStyle name="Обычный 5 21 5 3 3" xfId="45195"/>
    <cellStyle name="Обычный 5 21 5 3 3 2" xfId="45196"/>
    <cellStyle name="Обычный 5 21 5 3 4" xfId="45197"/>
    <cellStyle name="Обычный 5 21 5 4" xfId="45198"/>
    <cellStyle name="Обычный 5 21 5 4 2" xfId="45199"/>
    <cellStyle name="Обычный 5 21 5 4 2 2" xfId="45200"/>
    <cellStyle name="Обычный 5 21 5 4 2 2 2" xfId="45201"/>
    <cellStyle name="Обычный 5 21 5 4 2 3" xfId="45202"/>
    <cellStyle name="Обычный 5 21 5 4 3" xfId="45203"/>
    <cellStyle name="Обычный 5 21 5 4 3 2" xfId="45204"/>
    <cellStyle name="Обычный 5 21 5 4 4" xfId="45205"/>
    <cellStyle name="Обычный 5 21 5 5" xfId="45206"/>
    <cellStyle name="Обычный 5 21 5 5 2" xfId="45207"/>
    <cellStyle name="Обычный 5 21 5 5 2 2" xfId="45208"/>
    <cellStyle name="Обычный 5 21 5 5 3" xfId="45209"/>
    <cellStyle name="Обычный 5 21 5 6" xfId="45210"/>
    <cellStyle name="Обычный 5 21 5 6 2" xfId="45211"/>
    <cellStyle name="Обычный 5 21 5 7" xfId="45212"/>
    <cellStyle name="Обычный 5 21 5 7 2" xfId="45213"/>
    <cellStyle name="Обычный 5 21 5 8" xfId="45214"/>
    <cellStyle name="Обычный 5 21 6" xfId="45215"/>
    <cellStyle name="Обычный 5 21 6 2" xfId="45216"/>
    <cellStyle name="Обычный 5 21 6 2 2" xfId="45217"/>
    <cellStyle name="Обычный 5 21 6 2 2 2" xfId="45218"/>
    <cellStyle name="Обычный 5 21 6 2 2 2 2" xfId="45219"/>
    <cellStyle name="Обычный 5 21 6 2 2 3" xfId="45220"/>
    <cellStyle name="Обычный 5 21 6 2 3" xfId="45221"/>
    <cellStyle name="Обычный 5 21 6 2 3 2" xfId="45222"/>
    <cellStyle name="Обычный 5 21 6 2 4" xfId="45223"/>
    <cellStyle name="Обычный 5 21 6 3" xfId="45224"/>
    <cellStyle name="Обычный 5 21 6 3 2" xfId="45225"/>
    <cellStyle name="Обычный 5 21 6 3 2 2" xfId="45226"/>
    <cellStyle name="Обычный 5 21 6 3 2 2 2" xfId="45227"/>
    <cellStyle name="Обычный 5 21 6 3 2 3" xfId="45228"/>
    <cellStyle name="Обычный 5 21 6 3 3" xfId="45229"/>
    <cellStyle name="Обычный 5 21 6 3 3 2" xfId="45230"/>
    <cellStyle name="Обычный 5 21 6 3 4" xfId="45231"/>
    <cellStyle name="Обычный 5 21 6 4" xfId="45232"/>
    <cellStyle name="Обычный 5 21 6 4 2" xfId="45233"/>
    <cellStyle name="Обычный 5 21 6 4 2 2" xfId="45234"/>
    <cellStyle name="Обычный 5 21 6 4 2 2 2" xfId="45235"/>
    <cellStyle name="Обычный 5 21 6 4 2 3" xfId="45236"/>
    <cellStyle name="Обычный 5 21 6 4 3" xfId="45237"/>
    <cellStyle name="Обычный 5 21 6 4 3 2" xfId="45238"/>
    <cellStyle name="Обычный 5 21 6 4 4" xfId="45239"/>
    <cellStyle name="Обычный 5 21 6 5" xfId="45240"/>
    <cellStyle name="Обычный 5 21 6 5 2" xfId="45241"/>
    <cellStyle name="Обычный 5 21 6 5 2 2" xfId="45242"/>
    <cellStyle name="Обычный 5 21 6 5 3" xfId="45243"/>
    <cellStyle name="Обычный 5 21 6 6" xfId="45244"/>
    <cellStyle name="Обычный 5 21 6 6 2" xfId="45245"/>
    <cellStyle name="Обычный 5 21 6 7" xfId="45246"/>
    <cellStyle name="Обычный 5 21 6 7 2" xfId="45247"/>
    <cellStyle name="Обычный 5 21 6 8" xfId="45248"/>
    <cellStyle name="Обычный 5 21 7" xfId="45249"/>
    <cellStyle name="Обычный 5 21 7 2" xfId="45250"/>
    <cellStyle name="Обычный 5 21 7 2 2" xfId="45251"/>
    <cellStyle name="Обычный 5 21 7 2 2 2" xfId="45252"/>
    <cellStyle name="Обычный 5 21 7 2 2 2 2" xfId="45253"/>
    <cellStyle name="Обычный 5 21 7 2 2 3" xfId="45254"/>
    <cellStyle name="Обычный 5 21 7 2 3" xfId="45255"/>
    <cellStyle name="Обычный 5 21 7 2 3 2" xfId="45256"/>
    <cellStyle name="Обычный 5 21 7 2 4" xfId="45257"/>
    <cellStyle name="Обычный 5 21 7 3" xfId="45258"/>
    <cellStyle name="Обычный 5 21 7 3 2" xfId="45259"/>
    <cellStyle name="Обычный 5 21 7 3 2 2" xfId="45260"/>
    <cellStyle name="Обычный 5 21 7 3 2 2 2" xfId="45261"/>
    <cellStyle name="Обычный 5 21 7 3 2 3" xfId="45262"/>
    <cellStyle name="Обычный 5 21 7 3 3" xfId="45263"/>
    <cellStyle name="Обычный 5 21 7 3 3 2" xfId="45264"/>
    <cellStyle name="Обычный 5 21 7 3 4" xfId="45265"/>
    <cellStyle name="Обычный 5 21 7 4" xfId="45266"/>
    <cellStyle name="Обычный 5 21 7 4 2" xfId="45267"/>
    <cellStyle name="Обычный 5 21 7 4 2 2" xfId="45268"/>
    <cellStyle name="Обычный 5 21 7 4 2 2 2" xfId="45269"/>
    <cellStyle name="Обычный 5 21 7 4 2 3" xfId="45270"/>
    <cellStyle name="Обычный 5 21 7 4 3" xfId="45271"/>
    <cellStyle name="Обычный 5 21 7 4 3 2" xfId="45272"/>
    <cellStyle name="Обычный 5 21 7 4 4" xfId="45273"/>
    <cellStyle name="Обычный 5 21 7 5" xfId="45274"/>
    <cellStyle name="Обычный 5 21 7 5 2" xfId="45275"/>
    <cellStyle name="Обычный 5 21 7 5 2 2" xfId="45276"/>
    <cellStyle name="Обычный 5 21 7 5 3" xfId="45277"/>
    <cellStyle name="Обычный 5 21 7 6" xfId="45278"/>
    <cellStyle name="Обычный 5 21 7 6 2" xfId="45279"/>
    <cellStyle name="Обычный 5 21 7 7" xfId="45280"/>
    <cellStyle name="Обычный 5 21 7 7 2" xfId="45281"/>
    <cellStyle name="Обычный 5 21 7 8" xfId="45282"/>
    <cellStyle name="Обычный 5 21 8" xfId="45283"/>
    <cellStyle name="Обычный 5 21 8 2" xfId="45284"/>
    <cellStyle name="Обычный 5 21 8 2 2" xfId="45285"/>
    <cellStyle name="Обычный 5 21 8 2 2 2" xfId="45286"/>
    <cellStyle name="Обычный 5 21 8 2 2 2 2" xfId="45287"/>
    <cellStyle name="Обычный 5 21 8 2 2 3" xfId="45288"/>
    <cellStyle name="Обычный 5 21 8 2 3" xfId="45289"/>
    <cellStyle name="Обычный 5 21 8 2 3 2" xfId="45290"/>
    <cellStyle name="Обычный 5 21 8 2 4" xfId="45291"/>
    <cellStyle name="Обычный 5 21 8 3" xfId="45292"/>
    <cellStyle name="Обычный 5 21 8 3 2" xfId="45293"/>
    <cellStyle name="Обычный 5 21 8 3 2 2" xfId="45294"/>
    <cellStyle name="Обычный 5 21 8 3 2 2 2" xfId="45295"/>
    <cellStyle name="Обычный 5 21 8 3 2 3" xfId="45296"/>
    <cellStyle name="Обычный 5 21 8 3 3" xfId="45297"/>
    <cellStyle name="Обычный 5 21 8 3 3 2" xfId="45298"/>
    <cellStyle name="Обычный 5 21 8 3 4" xfId="45299"/>
    <cellStyle name="Обычный 5 21 8 4" xfId="45300"/>
    <cellStyle name="Обычный 5 21 8 4 2" xfId="45301"/>
    <cellStyle name="Обычный 5 21 8 4 2 2" xfId="45302"/>
    <cellStyle name="Обычный 5 21 8 4 2 2 2" xfId="45303"/>
    <cellStyle name="Обычный 5 21 8 4 2 3" xfId="45304"/>
    <cellStyle name="Обычный 5 21 8 4 3" xfId="45305"/>
    <cellStyle name="Обычный 5 21 8 4 3 2" xfId="45306"/>
    <cellStyle name="Обычный 5 21 8 4 4" xfId="45307"/>
    <cellStyle name="Обычный 5 21 8 5" xfId="45308"/>
    <cellStyle name="Обычный 5 21 8 5 2" xfId="45309"/>
    <cellStyle name="Обычный 5 21 8 5 2 2" xfId="45310"/>
    <cellStyle name="Обычный 5 21 8 5 3" xfId="45311"/>
    <cellStyle name="Обычный 5 21 8 6" xfId="45312"/>
    <cellStyle name="Обычный 5 21 8 6 2" xfId="45313"/>
    <cellStyle name="Обычный 5 21 8 7" xfId="45314"/>
    <cellStyle name="Обычный 5 21 8 7 2" xfId="45315"/>
    <cellStyle name="Обычный 5 21 8 8" xfId="45316"/>
    <cellStyle name="Обычный 5 21 9" xfId="45317"/>
    <cellStyle name="Обычный 5 21 9 2" xfId="45318"/>
    <cellStyle name="Обычный 5 21 9 2 2" xfId="45319"/>
    <cellStyle name="Обычный 5 21 9 2 2 2" xfId="45320"/>
    <cellStyle name="Обычный 5 21 9 2 2 2 2" xfId="45321"/>
    <cellStyle name="Обычный 5 21 9 2 2 3" xfId="45322"/>
    <cellStyle name="Обычный 5 21 9 2 3" xfId="45323"/>
    <cellStyle name="Обычный 5 21 9 2 3 2" xfId="45324"/>
    <cellStyle name="Обычный 5 21 9 2 4" xfId="45325"/>
    <cellStyle name="Обычный 5 21 9 3" xfId="45326"/>
    <cellStyle name="Обычный 5 21 9 3 2" xfId="45327"/>
    <cellStyle name="Обычный 5 21 9 3 2 2" xfId="45328"/>
    <cellStyle name="Обычный 5 21 9 3 2 2 2" xfId="45329"/>
    <cellStyle name="Обычный 5 21 9 3 2 3" xfId="45330"/>
    <cellStyle name="Обычный 5 21 9 3 3" xfId="45331"/>
    <cellStyle name="Обычный 5 21 9 3 3 2" xfId="45332"/>
    <cellStyle name="Обычный 5 21 9 3 4" xfId="45333"/>
    <cellStyle name="Обычный 5 21 9 4" xfId="45334"/>
    <cellStyle name="Обычный 5 21 9 4 2" xfId="45335"/>
    <cellStyle name="Обычный 5 21 9 4 2 2" xfId="45336"/>
    <cellStyle name="Обычный 5 21 9 4 2 2 2" xfId="45337"/>
    <cellStyle name="Обычный 5 21 9 4 2 3" xfId="45338"/>
    <cellStyle name="Обычный 5 21 9 4 3" xfId="45339"/>
    <cellStyle name="Обычный 5 21 9 4 3 2" xfId="45340"/>
    <cellStyle name="Обычный 5 21 9 4 4" xfId="45341"/>
    <cellStyle name="Обычный 5 21 9 5" xfId="45342"/>
    <cellStyle name="Обычный 5 21 9 5 2" xfId="45343"/>
    <cellStyle name="Обычный 5 21 9 5 2 2" xfId="45344"/>
    <cellStyle name="Обычный 5 21 9 5 3" xfId="45345"/>
    <cellStyle name="Обычный 5 21 9 6" xfId="45346"/>
    <cellStyle name="Обычный 5 21 9 6 2" xfId="45347"/>
    <cellStyle name="Обычный 5 21 9 7" xfId="45348"/>
    <cellStyle name="Обычный 5 21 9 7 2" xfId="45349"/>
    <cellStyle name="Обычный 5 21 9 8" xfId="45350"/>
    <cellStyle name="Обычный 5 22" xfId="45351"/>
    <cellStyle name="Обычный 5 22 10" xfId="45352"/>
    <cellStyle name="Обычный 5 22 10 2" xfId="45353"/>
    <cellStyle name="Обычный 5 22 10 2 2" xfId="45354"/>
    <cellStyle name="Обычный 5 22 10 2 2 2" xfId="45355"/>
    <cellStyle name="Обычный 5 22 10 2 2 2 2" xfId="45356"/>
    <cellStyle name="Обычный 5 22 10 2 2 3" xfId="45357"/>
    <cellStyle name="Обычный 5 22 10 2 3" xfId="45358"/>
    <cellStyle name="Обычный 5 22 10 2 3 2" xfId="45359"/>
    <cellStyle name="Обычный 5 22 10 2 4" xfId="45360"/>
    <cellStyle name="Обычный 5 22 10 3" xfId="45361"/>
    <cellStyle name="Обычный 5 22 10 3 2" xfId="45362"/>
    <cellStyle name="Обычный 5 22 10 3 2 2" xfId="45363"/>
    <cellStyle name="Обычный 5 22 10 3 2 2 2" xfId="45364"/>
    <cellStyle name="Обычный 5 22 10 3 2 3" xfId="45365"/>
    <cellStyle name="Обычный 5 22 10 3 3" xfId="45366"/>
    <cellStyle name="Обычный 5 22 10 3 3 2" xfId="45367"/>
    <cellStyle name="Обычный 5 22 10 3 4" xfId="45368"/>
    <cellStyle name="Обычный 5 22 10 4" xfId="45369"/>
    <cellStyle name="Обычный 5 22 10 4 2" xfId="45370"/>
    <cellStyle name="Обычный 5 22 10 4 2 2" xfId="45371"/>
    <cellStyle name="Обычный 5 22 10 4 2 2 2" xfId="45372"/>
    <cellStyle name="Обычный 5 22 10 4 2 3" xfId="45373"/>
    <cellStyle name="Обычный 5 22 10 4 3" xfId="45374"/>
    <cellStyle name="Обычный 5 22 10 4 3 2" xfId="45375"/>
    <cellStyle name="Обычный 5 22 10 4 4" xfId="45376"/>
    <cellStyle name="Обычный 5 22 10 5" xfId="45377"/>
    <cellStyle name="Обычный 5 22 10 5 2" xfId="45378"/>
    <cellStyle name="Обычный 5 22 10 5 2 2" xfId="45379"/>
    <cellStyle name="Обычный 5 22 10 5 3" xfId="45380"/>
    <cellStyle name="Обычный 5 22 10 6" xfId="45381"/>
    <cellStyle name="Обычный 5 22 10 6 2" xfId="45382"/>
    <cellStyle name="Обычный 5 22 10 7" xfId="45383"/>
    <cellStyle name="Обычный 5 22 10 7 2" xfId="45384"/>
    <cellStyle name="Обычный 5 22 10 8" xfId="45385"/>
    <cellStyle name="Обычный 5 22 11" xfId="45386"/>
    <cellStyle name="Обычный 5 22 11 2" xfId="45387"/>
    <cellStyle name="Обычный 5 22 11 2 2" xfId="45388"/>
    <cellStyle name="Обычный 5 22 11 2 2 2" xfId="45389"/>
    <cellStyle name="Обычный 5 22 11 2 2 2 2" xfId="45390"/>
    <cellStyle name="Обычный 5 22 11 2 2 3" xfId="45391"/>
    <cellStyle name="Обычный 5 22 11 2 3" xfId="45392"/>
    <cellStyle name="Обычный 5 22 11 2 3 2" xfId="45393"/>
    <cellStyle name="Обычный 5 22 11 2 4" xfId="45394"/>
    <cellStyle name="Обычный 5 22 11 3" xfId="45395"/>
    <cellStyle name="Обычный 5 22 11 3 2" xfId="45396"/>
    <cellStyle name="Обычный 5 22 11 3 2 2" xfId="45397"/>
    <cellStyle name="Обычный 5 22 11 3 2 2 2" xfId="45398"/>
    <cellStyle name="Обычный 5 22 11 3 2 3" xfId="45399"/>
    <cellStyle name="Обычный 5 22 11 3 3" xfId="45400"/>
    <cellStyle name="Обычный 5 22 11 3 3 2" xfId="45401"/>
    <cellStyle name="Обычный 5 22 11 3 4" xfId="45402"/>
    <cellStyle name="Обычный 5 22 11 4" xfId="45403"/>
    <cellStyle name="Обычный 5 22 11 4 2" xfId="45404"/>
    <cellStyle name="Обычный 5 22 11 4 2 2" xfId="45405"/>
    <cellStyle name="Обычный 5 22 11 4 2 2 2" xfId="45406"/>
    <cellStyle name="Обычный 5 22 11 4 2 3" xfId="45407"/>
    <cellStyle name="Обычный 5 22 11 4 3" xfId="45408"/>
    <cellStyle name="Обычный 5 22 11 4 3 2" xfId="45409"/>
    <cellStyle name="Обычный 5 22 11 4 4" xfId="45410"/>
    <cellStyle name="Обычный 5 22 11 5" xfId="45411"/>
    <cellStyle name="Обычный 5 22 11 5 2" xfId="45412"/>
    <cellStyle name="Обычный 5 22 11 5 2 2" xfId="45413"/>
    <cellStyle name="Обычный 5 22 11 5 3" xfId="45414"/>
    <cellStyle name="Обычный 5 22 11 6" xfId="45415"/>
    <cellStyle name="Обычный 5 22 11 6 2" xfId="45416"/>
    <cellStyle name="Обычный 5 22 11 7" xfId="45417"/>
    <cellStyle name="Обычный 5 22 11 7 2" xfId="45418"/>
    <cellStyle name="Обычный 5 22 11 8" xfId="45419"/>
    <cellStyle name="Обычный 5 22 12" xfId="45420"/>
    <cellStyle name="Обычный 5 22 12 2" xfId="45421"/>
    <cellStyle name="Обычный 5 22 12 2 2" xfId="45422"/>
    <cellStyle name="Обычный 5 22 12 2 2 2" xfId="45423"/>
    <cellStyle name="Обычный 5 22 12 2 2 2 2" xfId="45424"/>
    <cellStyle name="Обычный 5 22 12 2 2 3" xfId="45425"/>
    <cellStyle name="Обычный 5 22 12 2 3" xfId="45426"/>
    <cellStyle name="Обычный 5 22 12 2 3 2" xfId="45427"/>
    <cellStyle name="Обычный 5 22 12 2 4" xfId="45428"/>
    <cellStyle name="Обычный 5 22 12 3" xfId="45429"/>
    <cellStyle name="Обычный 5 22 12 3 2" xfId="45430"/>
    <cellStyle name="Обычный 5 22 12 3 2 2" xfId="45431"/>
    <cellStyle name="Обычный 5 22 12 3 2 2 2" xfId="45432"/>
    <cellStyle name="Обычный 5 22 12 3 2 3" xfId="45433"/>
    <cellStyle name="Обычный 5 22 12 3 3" xfId="45434"/>
    <cellStyle name="Обычный 5 22 12 3 3 2" xfId="45435"/>
    <cellStyle name="Обычный 5 22 12 3 4" xfId="45436"/>
    <cellStyle name="Обычный 5 22 12 4" xfId="45437"/>
    <cellStyle name="Обычный 5 22 12 4 2" xfId="45438"/>
    <cellStyle name="Обычный 5 22 12 4 2 2" xfId="45439"/>
    <cellStyle name="Обычный 5 22 12 4 2 2 2" xfId="45440"/>
    <cellStyle name="Обычный 5 22 12 4 2 3" xfId="45441"/>
    <cellStyle name="Обычный 5 22 12 4 3" xfId="45442"/>
    <cellStyle name="Обычный 5 22 12 4 3 2" xfId="45443"/>
    <cellStyle name="Обычный 5 22 12 4 4" xfId="45444"/>
    <cellStyle name="Обычный 5 22 12 5" xfId="45445"/>
    <cellStyle name="Обычный 5 22 12 5 2" xfId="45446"/>
    <cellStyle name="Обычный 5 22 12 5 2 2" xfId="45447"/>
    <cellStyle name="Обычный 5 22 12 5 3" xfId="45448"/>
    <cellStyle name="Обычный 5 22 12 6" xfId="45449"/>
    <cellStyle name="Обычный 5 22 12 6 2" xfId="45450"/>
    <cellStyle name="Обычный 5 22 12 7" xfId="45451"/>
    <cellStyle name="Обычный 5 22 12 7 2" xfId="45452"/>
    <cellStyle name="Обычный 5 22 12 8" xfId="45453"/>
    <cellStyle name="Обычный 5 22 13" xfId="45454"/>
    <cellStyle name="Обычный 5 22 13 2" xfId="45455"/>
    <cellStyle name="Обычный 5 22 13 2 2" xfId="45456"/>
    <cellStyle name="Обычный 5 22 13 2 2 2" xfId="45457"/>
    <cellStyle name="Обычный 5 22 13 2 2 2 2" xfId="45458"/>
    <cellStyle name="Обычный 5 22 13 2 2 3" xfId="45459"/>
    <cellStyle name="Обычный 5 22 13 2 3" xfId="45460"/>
    <cellStyle name="Обычный 5 22 13 2 3 2" xfId="45461"/>
    <cellStyle name="Обычный 5 22 13 2 4" xfId="45462"/>
    <cellStyle name="Обычный 5 22 13 3" xfId="45463"/>
    <cellStyle name="Обычный 5 22 13 3 2" xfId="45464"/>
    <cellStyle name="Обычный 5 22 13 3 2 2" xfId="45465"/>
    <cellStyle name="Обычный 5 22 13 3 2 2 2" xfId="45466"/>
    <cellStyle name="Обычный 5 22 13 3 2 3" xfId="45467"/>
    <cellStyle name="Обычный 5 22 13 3 3" xfId="45468"/>
    <cellStyle name="Обычный 5 22 13 3 3 2" xfId="45469"/>
    <cellStyle name="Обычный 5 22 13 3 4" xfId="45470"/>
    <cellStyle name="Обычный 5 22 13 4" xfId="45471"/>
    <cellStyle name="Обычный 5 22 13 4 2" xfId="45472"/>
    <cellStyle name="Обычный 5 22 13 4 2 2" xfId="45473"/>
    <cellStyle name="Обычный 5 22 13 4 2 2 2" xfId="45474"/>
    <cellStyle name="Обычный 5 22 13 4 2 3" xfId="45475"/>
    <cellStyle name="Обычный 5 22 13 4 3" xfId="45476"/>
    <cellStyle name="Обычный 5 22 13 4 3 2" xfId="45477"/>
    <cellStyle name="Обычный 5 22 13 4 4" xfId="45478"/>
    <cellStyle name="Обычный 5 22 13 5" xfId="45479"/>
    <cellStyle name="Обычный 5 22 13 5 2" xfId="45480"/>
    <cellStyle name="Обычный 5 22 13 5 2 2" xfId="45481"/>
    <cellStyle name="Обычный 5 22 13 5 3" xfId="45482"/>
    <cellStyle name="Обычный 5 22 13 6" xfId="45483"/>
    <cellStyle name="Обычный 5 22 13 6 2" xfId="45484"/>
    <cellStyle name="Обычный 5 22 13 7" xfId="45485"/>
    <cellStyle name="Обычный 5 22 13 7 2" xfId="45486"/>
    <cellStyle name="Обычный 5 22 13 8" xfId="45487"/>
    <cellStyle name="Обычный 5 22 14" xfId="45488"/>
    <cellStyle name="Обычный 5 22 14 2" xfId="45489"/>
    <cellStyle name="Обычный 5 22 14 2 2" xfId="45490"/>
    <cellStyle name="Обычный 5 22 14 2 2 2" xfId="45491"/>
    <cellStyle name="Обычный 5 22 14 2 2 2 2" xfId="45492"/>
    <cellStyle name="Обычный 5 22 14 2 2 3" xfId="45493"/>
    <cellStyle name="Обычный 5 22 14 2 3" xfId="45494"/>
    <cellStyle name="Обычный 5 22 14 2 3 2" xfId="45495"/>
    <cellStyle name="Обычный 5 22 14 2 4" xfId="45496"/>
    <cellStyle name="Обычный 5 22 14 3" xfId="45497"/>
    <cellStyle name="Обычный 5 22 14 3 2" xfId="45498"/>
    <cellStyle name="Обычный 5 22 14 3 2 2" xfId="45499"/>
    <cellStyle name="Обычный 5 22 14 3 2 2 2" xfId="45500"/>
    <cellStyle name="Обычный 5 22 14 3 2 3" xfId="45501"/>
    <cellStyle name="Обычный 5 22 14 3 3" xfId="45502"/>
    <cellStyle name="Обычный 5 22 14 3 3 2" xfId="45503"/>
    <cellStyle name="Обычный 5 22 14 3 4" xfId="45504"/>
    <cellStyle name="Обычный 5 22 14 4" xfId="45505"/>
    <cellStyle name="Обычный 5 22 14 4 2" xfId="45506"/>
    <cellStyle name="Обычный 5 22 14 4 2 2" xfId="45507"/>
    <cellStyle name="Обычный 5 22 14 4 2 2 2" xfId="45508"/>
    <cellStyle name="Обычный 5 22 14 4 2 3" xfId="45509"/>
    <cellStyle name="Обычный 5 22 14 4 3" xfId="45510"/>
    <cellStyle name="Обычный 5 22 14 4 3 2" xfId="45511"/>
    <cellStyle name="Обычный 5 22 14 4 4" xfId="45512"/>
    <cellStyle name="Обычный 5 22 14 5" xfId="45513"/>
    <cellStyle name="Обычный 5 22 14 5 2" xfId="45514"/>
    <cellStyle name="Обычный 5 22 14 5 2 2" xfId="45515"/>
    <cellStyle name="Обычный 5 22 14 5 3" xfId="45516"/>
    <cellStyle name="Обычный 5 22 14 6" xfId="45517"/>
    <cellStyle name="Обычный 5 22 14 6 2" xfId="45518"/>
    <cellStyle name="Обычный 5 22 14 7" xfId="45519"/>
    <cellStyle name="Обычный 5 22 14 7 2" xfId="45520"/>
    <cellStyle name="Обычный 5 22 14 8" xfId="45521"/>
    <cellStyle name="Обычный 5 22 15" xfId="45522"/>
    <cellStyle name="Обычный 5 22 15 2" xfId="45523"/>
    <cellStyle name="Обычный 5 22 15 2 2" xfId="45524"/>
    <cellStyle name="Обычный 5 22 15 2 2 2" xfId="45525"/>
    <cellStyle name="Обычный 5 22 15 2 2 2 2" xfId="45526"/>
    <cellStyle name="Обычный 5 22 15 2 2 3" xfId="45527"/>
    <cellStyle name="Обычный 5 22 15 2 3" xfId="45528"/>
    <cellStyle name="Обычный 5 22 15 2 3 2" xfId="45529"/>
    <cellStyle name="Обычный 5 22 15 2 4" xfId="45530"/>
    <cellStyle name="Обычный 5 22 15 3" xfId="45531"/>
    <cellStyle name="Обычный 5 22 15 3 2" xfId="45532"/>
    <cellStyle name="Обычный 5 22 15 3 2 2" xfId="45533"/>
    <cellStyle name="Обычный 5 22 15 3 2 2 2" xfId="45534"/>
    <cellStyle name="Обычный 5 22 15 3 2 3" xfId="45535"/>
    <cellStyle name="Обычный 5 22 15 3 3" xfId="45536"/>
    <cellStyle name="Обычный 5 22 15 3 3 2" xfId="45537"/>
    <cellStyle name="Обычный 5 22 15 3 4" xfId="45538"/>
    <cellStyle name="Обычный 5 22 15 4" xfId="45539"/>
    <cellStyle name="Обычный 5 22 15 4 2" xfId="45540"/>
    <cellStyle name="Обычный 5 22 15 4 2 2" xfId="45541"/>
    <cellStyle name="Обычный 5 22 15 4 2 2 2" xfId="45542"/>
    <cellStyle name="Обычный 5 22 15 4 2 3" xfId="45543"/>
    <cellStyle name="Обычный 5 22 15 4 3" xfId="45544"/>
    <cellStyle name="Обычный 5 22 15 4 3 2" xfId="45545"/>
    <cellStyle name="Обычный 5 22 15 4 4" xfId="45546"/>
    <cellStyle name="Обычный 5 22 15 5" xfId="45547"/>
    <cellStyle name="Обычный 5 22 15 5 2" xfId="45548"/>
    <cellStyle name="Обычный 5 22 15 5 2 2" xfId="45549"/>
    <cellStyle name="Обычный 5 22 15 5 3" xfId="45550"/>
    <cellStyle name="Обычный 5 22 15 6" xfId="45551"/>
    <cellStyle name="Обычный 5 22 15 6 2" xfId="45552"/>
    <cellStyle name="Обычный 5 22 15 7" xfId="45553"/>
    <cellStyle name="Обычный 5 22 15 7 2" xfId="45554"/>
    <cellStyle name="Обычный 5 22 15 8" xfId="45555"/>
    <cellStyle name="Обычный 5 22 16" xfId="45556"/>
    <cellStyle name="Обычный 5 22 16 2" xfId="45557"/>
    <cellStyle name="Обычный 5 22 16 2 2" xfId="45558"/>
    <cellStyle name="Обычный 5 22 16 2 2 2" xfId="45559"/>
    <cellStyle name="Обычный 5 22 16 2 2 2 2" xfId="45560"/>
    <cellStyle name="Обычный 5 22 16 2 2 3" xfId="45561"/>
    <cellStyle name="Обычный 5 22 16 2 3" xfId="45562"/>
    <cellStyle name="Обычный 5 22 16 2 3 2" xfId="45563"/>
    <cellStyle name="Обычный 5 22 16 2 4" xfId="45564"/>
    <cellStyle name="Обычный 5 22 16 3" xfId="45565"/>
    <cellStyle name="Обычный 5 22 16 3 2" xfId="45566"/>
    <cellStyle name="Обычный 5 22 16 3 2 2" xfId="45567"/>
    <cellStyle name="Обычный 5 22 16 3 2 2 2" xfId="45568"/>
    <cellStyle name="Обычный 5 22 16 3 2 3" xfId="45569"/>
    <cellStyle name="Обычный 5 22 16 3 3" xfId="45570"/>
    <cellStyle name="Обычный 5 22 16 3 3 2" xfId="45571"/>
    <cellStyle name="Обычный 5 22 16 3 4" xfId="45572"/>
    <cellStyle name="Обычный 5 22 16 4" xfId="45573"/>
    <cellStyle name="Обычный 5 22 16 4 2" xfId="45574"/>
    <cellStyle name="Обычный 5 22 16 4 2 2" xfId="45575"/>
    <cellStyle name="Обычный 5 22 16 4 2 2 2" xfId="45576"/>
    <cellStyle name="Обычный 5 22 16 4 2 3" xfId="45577"/>
    <cellStyle name="Обычный 5 22 16 4 3" xfId="45578"/>
    <cellStyle name="Обычный 5 22 16 4 3 2" xfId="45579"/>
    <cellStyle name="Обычный 5 22 16 4 4" xfId="45580"/>
    <cellStyle name="Обычный 5 22 16 5" xfId="45581"/>
    <cellStyle name="Обычный 5 22 16 5 2" xfId="45582"/>
    <cellStyle name="Обычный 5 22 16 5 2 2" xfId="45583"/>
    <cellStyle name="Обычный 5 22 16 5 3" xfId="45584"/>
    <cellStyle name="Обычный 5 22 16 6" xfId="45585"/>
    <cellStyle name="Обычный 5 22 16 6 2" xfId="45586"/>
    <cellStyle name="Обычный 5 22 16 7" xfId="45587"/>
    <cellStyle name="Обычный 5 22 16 7 2" xfId="45588"/>
    <cellStyle name="Обычный 5 22 16 8" xfId="45589"/>
    <cellStyle name="Обычный 5 22 17" xfId="45590"/>
    <cellStyle name="Обычный 5 22 17 2" xfId="45591"/>
    <cellStyle name="Обычный 5 22 17 2 2" xfId="45592"/>
    <cellStyle name="Обычный 5 22 17 2 2 2" xfId="45593"/>
    <cellStyle name="Обычный 5 22 17 2 2 2 2" xfId="45594"/>
    <cellStyle name="Обычный 5 22 17 2 2 3" xfId="45595"/>
    <cellStyle name="Обычный 5 22 17 2 3" xfId="45596"/>
    <cellStyle name="Обычный 5 22 17 2 3 2" xfId="45597"/>
    <cellStyle name="Обычный 5 22 17 2 4" xfId="45598"/>
    <cellStyle name="Обычный 5 22 17 3" xfId="45599"/>
    <cellStyle name="Обычный 5 22 17 3 2" xfId="45600"/>
    <cellStyle name="Обычный 5 22 17 3 2 2" xfId="45601"/>
    <cellStyle name="Обычный 5 22 17 3 2 2 2" xfId="45602"/>
    <cellStyle name="Обычный 5 22 17 3 2 3" xfId="45603"/>
    <cellStyle name="Обычный 5 22 17 3 3" xfId="45604"/>
    <cellStyle name="Обычный 5 22 17 3 3 2" xfId="45605"/>
    <cellStyle name="Обычный 5 22 17 3 4" xfId="45606"/>
    <cellStyle name="Обычный 5 22 17 4" xfId="45607"/>
    <cellStyle name="Обычный 5 22 17 4 2" xfId="45608"/>
    <cellStyle name="Обычный 5 22 17 4 2 2" xfId="45609"/>
    <cellStyle name="Обычный 5 22 17 4 2 2 2" xfId="45610"/>
    <cellStyle name="Обычный 5 22 17 4 2 3" xfId="45611"/>
    <cellStyle name="Обычный 5 22 17 4 3" xfId="45612"/>
    <cellStyle name="Обычный 5 22 17 4 3 2" xfId="45613"/>
    <cellStyle name="Обычный 5 22 17 4 4" xfId="45614"/>
    <cellStyle name="Обычный 5 22 17 5" xfId="45615"/>
    <cellStyle name="Обычный 5 22 17 5 2" xfId="45616"/>
    <cellStyle name="Обычный 5 22 17 5 2 2" xfId="45617"/>
    <cellStyle name="Обычный 5 22 17 5 3" xfId="45618"/>
    <cellStyle name="Обычный 5 22 17 6" xfId="45619"/>
    <cellStyle name="Обычный 5 22 17 6 2" xfId="45620"/>
    <cellStyle name="Обычный 5 22 17 7" xfId="45621"/>
    <cellStyle name="Обычный 5 22 17 7 2" xfId="45622"/>
    <cellStyle name="Обычный 5 22 17 8" xfId="45623"/>
    <cellStyle name="Обычный 5 22 18" xfId="45624"/>
    <cellStyle name="Обычный 5 22 18 2" xfId="45625"/>
    <cellStyle name="Обычный 5 22 18 2 2" xfId="45626"/>
    <cellStyle name="Обычный 5 22 18 2 2 2" xfId="45627"/>
    <cellStyle name="Обычный 5 22 18 2 2 2 2" xfId="45628"/>
    <cellStyle name="Обычный 5 22 18 2 2 3" xfId="45629"/>
    <cellStyle name="Обычный 5 22 18 2 3" xfId="45630"/>
    <cellStyle name="Обычный 5 22 18 2 3 2" xfId="45631"/>
    <cellStyle name="Обычный 5 22 18 2 4" xfId="45632"/>
    <cellStyle name="Обычный 5 22 18 3" xfId="45633"/>
    <cellStyle name="Обычный 5 22 18 3 2" xfId="45634"/>
    <cellStyle name="Обычный 5 22 18 3 2 2" xfId="45635"/>
    <cellStyle name="Обычный 5 22 18 3 2 2 2" xfId="45636"/>
    <cellStyle name="Обычный 5 22 18 3 2 3" xfId="45637"/>
    <cellStyle name="Обычный 5 22 18 3 3" xfId="45638"/>
    <cellStyle name="Обычный 5 22 18 3 3 2" xfId="45639"/>
    <cellStyle name="Обычный 5 22 18 3 4" xfId="45640"/>
    <cellStyle name="Обычный 5 22 18 4" xfId="45641"/>
    <cellStyle name="Обычный 5 22 18 4 2" xfId="45642"/>
    <cellStyle name="Обычный 5 22 18 4 2 2" xfId="45643"/>
    <cellStyle name="Обычный 5 22 18 4 2 2 2" xfId="45644"/>
    <cellStyle name="Обычный 5 22 18 4 2 3" xfId="45645"/>
    <cellStyle name="Обычный 5 22 18 4 3" xfId="45646"/>
    <cellStyle name="Обычный 5 22 18 4 3 2" xfId="45647"/>
    <cellStyle name="Обычный 5 22 18 4 4" xfId="45648"/>
    <cellStyle name="Обычный 5 22 18 5" xfId="45649"/>
    <cellStyle name="Обычный 5 22 18 5 2" xfId="45650"/>
    <cellStyle name="Обычный 5 22 18 5 2 2" xfId="45651"/>
    <cellStyle name="Обычный 5 22 18 5 3" xfId="45652"/>
    <cellStyle name="Обычный 5 22 18 6" xfId="45653"/>
    <cellStyle name="Обычный 5 22 18 6 2" xfId="45654"/>
    <cellStyle name="Обычный 5 22 18 7" xfId="45655"/>
    <cellStyle name="Обычный 5 22 18 7 2" xfId="45656"/>
    <cellStyle name="Обычный 5 22 18 8" xfId="45657"/>
    <cellStyle name="Обычный 5 22 19" xfId="45658"/>
    <cellStyle name="Обычный 5 22 19 2" xfId="45659"/>
    <cellStyle name="Обычный 5 22 19 2 2" xfId="45660"/>
    <cellStyle name="Обычный 5 22 19 2 2 2" xfId="45661"/>
    <cellStyle name="Обычный 5 22 19 2 2 2 2" xfId="45662"/>
    <cellStyle name="Обычный 5 22 19 2 2 3" xfId="45663"/>
    <cellStyle name="Обычный 5 22 19 2 3" xfId="45664"/>
    <cellStyle name="Обычный 5 22 19 2 3 2" xfId="45665"/>
    <cellStyle name="Обычный 5 22 19 2 4" xfId="45666"/>
    <cellStyle name="Обычный 5 22 19 3" xfId="45667"/>
    <cellStyle name="Обычный 5 22 19 3 2" xfId="45668"/>
    <cellStyle name="Обычный 5 22 19 3 2 2" xfId="45669"/>
    <cellStyle name="Обычный 5 22 19 3 2 2 2" xfId="45670"/>
    <cellStyle name="Обычный 5 22 19 3 2 3" xfId="45671"/>
    <cellStyle name="Обычный 5 22 19 3 3" xfId="45672"/>
    <cellStyle name="Обычный 5 22 19 3 3 2" xfId="45673"/>
    <cellStyle name="Обычный 5 22 19 3 4" xfId="45674"/>
    <cellStyle name="Обычный 5 22 19 4" xfId="45675"/>
    <cellStyle name="Обычный 5 22 19 4 2" xfId="45676"/>
    <cellStyle name="Обычный 5 22 19 4 2 2" xfId="45677"/>
    <cellStyle name="Обычный 5 22 19 4 2 2 2" xfId="45678"/>
    <cellStyle name="Обычный 5 22 19 4 2 3" xfId="45679"/>
    <cellStyle name="Обычный 5 22 19 4 3" xfId="45680"/>
    <cellStyle name="Обычный 5 22 19 4 3 2" xfId="45681"/>
    <cellStyle name="Обычный 5 22 19 4 4" xfId="45682"/>
    <cellStyle name="Обычный 5 22 19 5" xfId="45683"/>
    <cellStyle name="Обычный 5 22 19 5 2" xfId="45684"/>
    <cellStyle name="Обычный 5 22 19 5 2 2" xfId="45685"/>
    <cellStyle name="Обычный 5 22 19 5 3" xfId="45686"/>
    <cellStyle name="Обычный 5 22 19 6" xfId="45687"/>
    <cellStyle name="Обычный 5 22 19 6 2" xfId="45688"/>
    <cellStyle name="Обычный 5 22 19 7" xfId="45689"/>
    <cellStyle name="Обычный 5 22 19 7 2" xfId="45690"/>
    <cellStyle name="Обычный 5 22 19 8" xfId="45691"/>
    <cellStyle name="Обычный 5 22 2" xfId="45692"/>
    <cellStyle name="Обычный 5 22 2 2" xfId="45693"/>
    <cellStyle name="Обычный 5 22 2 2 2" xfId="45694"/>
    <cellStyle name="Обычный 5 22 2 2 2 2" xfId="45695"/>
    <cellStyle name="Обычный 5 22 2 2 2 2 2" xfId="45696"/>
    <cellStyle name="Обычный 5 22 2 2 2 3" xfId="45697"/>
    <cellStyle name="Обычный 5 22 2 2 3" xfId="45698"/>
    <cellStyle name="Обычный 5 22 2 2 3 2" xfId="45699"/>
    <cellStyle name="Обычный 5 22 2 2 4" xfId="45700"/>
    <cellStyle name="Обычный 5 22 2 3" xfId="45701"/>
    <cellStyle name="Обычный 5 22 2 3 2" xfId="45702"/>
    <cellStyle name="Обычный 5 22 2 3 2 2" xfId="45703"/>
    <cellStyle name="Обычный 5 22 2 3 2 2 2" xfId="45704"/>
    <cellStyle name="Обычный 5 22 2 3 2 3" xfId="45705"/>
    <cellStyle name="Обычный 5 22 2 3 3" xfId="45706"/>
    <cellStyle name="Обычный 5 22 2 3 3 2" xfId="45707"/>
    <cellStyle name="Обычный 5 22 2 3 4" xfId="45708"/>
    <cellStyle name="Обычный 5 22 2 4" xfId="45709"/>
    <cellStyle name="Обычный 5 22 2 4 2" xfId="45710"/>
    <cellStyle name="Обычный 5 22 2 4 2 2" xfId="45711"/>
    <cellStyle name="Обычный 5 22 2 4 2 2 2" xfId="45712"/>
    <cellStyle name="Обычный 5 22 2 4 2 3" xfId="45713"/>
    <cellStyle name="Обычный 5 22 2 4 3" xfId="45714"/>
    <cellStyle name="Обычный 5 22 2 4 3 2" xfId="45715"/>
    <cellStyle name="Обычный 5 22 2 4 4" xfId="45716"/>
    <cellStyle name="Обычный 5 22 2 5" xfId="45717"/>
    <cellStyle name="Обычный 5 22 2 5 2" xfId="45718"/>
    <cellStyle name="Обычный 5 22 2 5 2 2" xfId="45719"/>
    <cellStyle name="Обычный 5 22 2 5 3" xfId="45720"/>
    <cellStyle name="Обычный 5 22 2 6" xfId="45721"/>
    <cellStyle name="Обычный 5 22 2 6 2" xfId="45722"/>
    <cellStyle name="Обычный 5 22 2 7" xfId="45723"/>
    <cellStyle name="Обычный 5 22 2 7 2" xfId="45724"/>
    <cellStyle name="Обычный 5 22 2 8" xfId="45725"/>
    <cellStyle name="Обычный 5 22 20" xfId="45726"/>
    <cellStyle name="Обычный 5 22 20 2" xfId="45727"/>
    <cellStyle name="Обычный 5 22 20 2 2" xfId="45728"/>
    <cellStyle name="Обычный 5 22 20 2 2 2" xfId="45729"/>
    <cellStyle name="Обычный 5 22 20 2 2 2 2" xfId="45730"/>
    <cellStyle name="Обычный 5 22 20 2 2 3" xfId="45731"/>
    <cellStyle name="Обычный 5 22 20 2 3" xfId="45732"/>
    <cellStyle name="Обычный 5 22 20 2 3 2" xfId="45733"/>
    <cellStyle name="Обычный 5 22 20 2 4" xfId="45734"/>
    <cellStyle name="Обычный 5 22 20 3" xfId="45735"/>
    <cellStyle name="Обычный 5 22 20 3 2" xfId="45736"/>
    <cellStyle name="Обычный 5 22 20 3 2 2" xfId="45737"/>
    <cellStyle name="Обычный 5 22 20 3 2 2 2" xfId="45738"/>
    <cellStyle name="Обычный 5 22 20 3 2 3" xfId="45739"/>
    <cellStyle name="Обычный 5 22 20 3 3" xfId="45740"/>
    <cellStyle name="Обычный 5 22 20 3 3 2" xfId="45741"/>
    <cellStyle name="Обычный 5 22 20 3 4" xfId="45742"/>
    <cellStyle name="Обычный 5 22 20 4" xfId="45743"/>
    <cellStyle name="Обычный 5 22 20 4 2" xfId="45744"/>
    <cellStyle name="Обычный 5 22 20 4 2 2" xfId="45745"/>
    <cellStyle name="Обычный 5 22 20 4 2 2 2" xfId="45746"/>
    <cellStyle name="Обычный 5 22 20 4 2 3" xfId="45747"/>
    <cellStyle name="Обычный 5 22 20 4 3" xfId="45748"/>
    <cellStyle name="Обычный 5 22 20 4 3 2" xfId="45749"/>
    <cellStyle name="Обычный 5 22 20 4 4" xfId="45750"/>
    <cellStyle name="Обычный 5 22 20 5" xfId="45751"/>
    <cellStyle name="Обычный 5 22 20 5 2" xfId="45752"/>
    <cellStyle name="Обычный 5 22 20 5 2 2" xfId="45753"/>
    <cellStyle name="Обычный 5 22 20 5 3" xfId="45754"/>
    <cellStyle name="Обычный 5 22 20 6" xfId="45755"/>
    <cellStyle name="Обычный 5 22 20 6 2" xfId="45756"/>
    <cellStyle name="Обычный 5 22 20 7" xfId="45757"/>
    <cellStyle name="Обычный 5 22 20 7 2" xfId="45758"/>
    <cellStyle name="Обычный 5 22 20 8" xfId="45759"/>
    <cellStyle name="Обычный 5 22 21" xfId="45760"/>
    <cellStyle name="Обычный 5 22 21 2" xfId="45761"/>
    <cellStyle name="Обычный 5 22 21 2 2" xfId="45762"/>
    <cellStyle name="Обычный 5 22 21 2 2 2" xfId="45763"/>
    <cellStyle name="Обычный 5 22 21 2 2 2 2" xfId="45764"/>
    <cellStyle name="Обычный 5 22 21 2 2 3" xfId="45765"/>
    <cellStyle name="Обычный 5 22 21 2 3" xfId="45766"/>
    <cellStyle name="Обычный 5 22 21 2 3 2" xfId="45767"/>
    <cellStyle name="Обычный 5 22 21 2 4" xfId="45768"/>
    <cellStyle name="Обычный 5 22 21 3" xfId="45769"/>
    <cellStyle name="Обычный 5 22 21 3 2" xfId="45770"/>
    <cellStyle name="Обычный 5 22 21 3 2 2" xfId="45771"/>
    <cellStyle name="Обычный 5 22 21 3 2 2 2" xfId="45772"/>
    <cellStyle name="Обычный 5 22 21 3 2 3" xfId="45773"/>
    <cellStyle name="Обычный 5 22 21 3 3" xfId="45774"/>
    <cellStyle name="Обычный 5 22 21 3 3 2" xfId="45775"/>
    <cellStyle name="Обычный 5 22 21 3 4" xfId="45776"/>
    <cellStyle name="Обычный 5 22 21 4" xfId="45777"/>
    <cellStyle name="Обычный 5 22 21 4 2" xfId="45778"/>
    <cellStyle name="Обычный 5 22 21 4 2 2" xfId="45779"/>
    <cellStyle name="Обычный 5 22 21 4 2 2 2" xfId="45780"/>
    <cellStyle name="Обычный 5 22 21 4 2 3" xfId="45781"/>
    <cellStyle name="Обычный 5 22 21 4 3" xfId="45782"/>
    <cellStyle name="Обычный 5 22 21 4 3 2" xfId="45783"/>
    <cellStyle name="Обычный 5 22 21 4 4" xfId="45784"/>
    <cellStyle name="Обычный 5 22 21 5" xfId="45785"/>
    <cellStyle name="Обычный 5 22 21 5 2" xfId="45786"/>
    <cellStyle name="Обычный 5 22 21 5 2 2" xfId="45787"/>
    <cellStyle name="Обычный 5 22 21 5 3" xfId="45788"/>
    <cellStyle name="Обычный 5 22 21 6" xfId="45789"/>
    <cellStyle name="Обычный 5 22 21 6 2" xfId="45790"/>
    <cellStyle name="Обычный 5 22 21 7" xfId="45791"/>
    <cellStyle name="Обычный 5 22 21 7 2" xfId="45792"/>
    <cellStyle name="Обычный 5 22 21 8" xfId="45793"/>
    <cellStyle name="Обычный 5 22 22" xfId="45794"/>
    <cellStyle name="Обычный 5 22 22 2" xfId="45795"/>
    <cellStyle name="Обычный 5 22 22 2 2" xfId="45796"/>
    <cellStyle name="Обычный 5 22 22 2 2 2" xfId="45797"/>
    <cellStyle name="Обычный 5 22 22 2 2 2 2" xfId="45798"/>
    <cellStyle name="Обычный 5 22 22 2 2 3" xfId="45799"/>
    <cellStyle name="Обычный 5 22 22 2 3" xfId="45800"/>
    <cellStyle name="Обычный 5 22 22 2 3 2" xfId="45801"/>
    <cellStyle name="Обычный 5 22 22 2 4" xfId="45802"/>
    <cellStyle name="Обычный 5 22 22 3" xfId="45803"/>
    <cellStyle name="Обычный 5 22 22 3 2" xfId="45804"/>
    <cellStyle name="Обычный 5 22 22 3 2 2" xfId="45805"/>
    <cellStyle name="Обычный 5 22 22 3 2 2 2" xfId="45806"/>
    <cellStyle name="Обычный 5 22 22 3 2 3" xfId="45807"/>
    <cellStyle name="Обычный 5 22 22 3 3" xfId="45808"/>
    <cellStyle name="Обычный 5 22 22 3 3 2" xfId="45809"/>
    <cellStyle name="Обычный 5 22 22 3 4" xfId="45810"/>
    <cellStyle name="Обычный 5 22 22 4" xfId="45811"/>
    <cellStyle name="Обычный 5 22 22 4 2" xfId="45812"/>
    <cellStyle name="Обычный 5 22 22 4 2 2" xfId="45813"/>
    <cellStyle name="Обычный 5 22 22 4 2 2 2" xfId="45814"/>
    <cellStyle name="Обычный 5 22 22 4 2 3" xfId="45815"/>
    <cellStyle name="Обычный 5 22 22 4 3" xfId="45816"/>
    <cellStyle name="Обычный 5 22 22 4 3 2" xfId="45817"/>
    <cellStyle name="Обычный 5 22 22 4 4" xfId="45818"/>
    <cellStyle name="Обычный 5 22 22 5" xfId="45819"/>
    <cellStyle name="Обычный 5 22 22 5 2" xfId="45820"/>
    <cellStyle name="Обычный 5 22 22 5 2 2" xfId="45821"/>
    <cellStyle name="Обычный 5 22 22 5 3" xfId="45822"/>
    <cellStyle name="Обычный 5 22 22 6" xfId="45823"/>
    <cellStyle name="Обычный 5 22 22 6 2" xfId="45824"/>
    <cellStyle name="Обычный 5 22 22 7" xfId="45825"/>
    <cellStyle name="Обычный 5 22 22 7 2" xfId="45826"/>
    <cellStyle name="Обычный 5 22 22 8" xfId="45827"/>
    <cellStyle name="Обычный 5 22 23" xfId="45828"/>
    <cellStyle name="Обычный 5 22 23 2" xfId="45829"/>
    <cellStyle name="Обычный 5 22 23 2 2" xfId="45830"/>
    <cellStyle name="Обычный 5 22 23 2 2 2" xfId="45831"/>
    <cellStyle name="Обычный 5 22 23 2 2 2 2" xfId="45832"/>
    <cellStyle name="Обычный 5 22 23 2 2 3" xfId="45833"/>
    <cellStyle name="Обычный 5 22 23 2 3" xfId="45834"/>
    <cellStyle name="Обычный 5 22 23 2 3 2" xfId="45835"/>
    <cellStyle name="Обычный 5 22 23 2 4" xfId="45836"/>
    <cellStyle name="Обычный 5 22 23 3" xfId="45837"/>
    <cellStyle name="Обычный 5 22 23 3 2" xfId="45838"/>
    <cellStyle name="Обычный 5 22 23 3 2 2" xfId="45839"/>
    <cellStyle name="Обычный 5 22 23 3 2 2 2" xfId="45840"/>
    <cellStyle name="Обычный 5 22 23 3 2 3" xfId="45841"/>
    <cellStyle name="Обычный 5 22 23 3 3" xfId="45842"/>
    <cellStyle name="Обычный 5 22 23 3 3 2" xfId="45843"/>
    <cellStyle name="Обычный 5 22 23 3 4" xfId="45844"/>
    <cellStyle name="Обычный 5 22 23 4" xfId="45845"/>
    <cellStyle name="Обычный 5 22 23 4 2" xfId="45846"/>
    <cellStyle name="Обычный 5 22 23 4 2 2" xfId="45847"/>
    <cellStyle name="Обычный 5 22 23 4 2 2 2" xfId="45848"/>
    <cellStyle name="Обычный 5 22 23 4 2 3" xfId="45849"/>
    <cellStyle name="Обычный 5 22 23 4 3" xfId="45850"/>
    <cellStyle name="Обычный 5 22 23 4 3 2" xfId="45851"/>
    <cellStyle name="Обычный 5 22 23 4 4" xfId="45852"/>
    <cellStyle name="Обычный 5 22 23 5" xfId="45853"/>
    <cellStyle name="Обычный 5 22 23 5 2" xfId="45854"/>
    <cellStyle name="Обычный 5 22 23 5 2 2" xfId="45855"/>
    <cellStyle name="Обычный 5 22 23 5 3" xfId="45856"/>
    <cellStyle name="Обычный 5 22 23 6" xfId="45857"/>
    <cellStyle name="Обычный 5 22 23 6 2" xfId="45858"/>
    <cellStyle name="Обычный 5 22 23 7" xfId="45859"/>
    <cellStyle name="Обычный 5 22 23 7 2" xfId="45860"/>
    <cellStyle name="Обычный 5 22 23 8" xfId="45861"/>
    <cellStyle name="Обычный 5 22 24" xfId="45862"/>
    <cellStyle name="Обычный 5 22 24 2" xfId="45863"/>
    <cellStyle name="Обычный 5 22 24 2 2" xfId="45864"/>
    <cellStyle name="Обычный 5 22 24 2 2 2" xfId="45865"/>
    <cellStyle name="Обычный 5 22 24 2 2 2 2" xfId="45866"/>
    <cellStyle name="Обычный 5 22 24 2 2 3" xfId="45867"/>
    <cellStyle name="Обычный 5 22 24 2 3" xfId="45868"/>
    <cellStyle name="Обычный 5 22 24 2 3 2" xfId="45869"/>
    <cellStyle name="Обычный 5 22 24 2 4" xfId="45870"/>
    <cellStyle name="Обычный 5 22 24 3" xfId="45871"/>
    <cellStyle name="Обычный 5 22 24 3 2" xfId="45872"/>
    <cellStyle name="Обычный 5 22 24 3 2 2" xfId="45873"/>
    <cellStyle name="Обычный 5 22 24 3 2 2 2" xfId="45874"/>
    <cellStyle name="Обычный 5 22 24 3 2 3" xfId="45875"/>
    <cellStyle name="Обычный 5 22 24 3 3" xfId="45876"/>
    <cellStyle name="Обычный 5 22 24 3 3 2" xfId="45877"/>
    <cellStyle name="Обычный 5 22 24 3 4" xfId="45878"/>
    <cellStyle name="Обычный 5 22 24 4" xfId="45879"/>
    <cellStyle name="Обычный 5 22 24 4 2" xfId="45880"/>
    <cellStyle name="Обычный 5 22 24 4 2 2" xfId="45881"/>
    <cellStyle name="Обычный 5 22 24 4 2 2 2" xfId="45882"/>
    <cellStyle name="Обычный 5 22 24 4 2 3" xfId="45883"/>
    <cellStyle name="Обычный 5 22 24 4 3" xfId="45884"/>
    <cellStyle name="Обычный 5 22 24 4 3 2" xfId="45885"/>
    <cellStyle name="Обычный 5 22 24 4 4" xfId="45886"/>
    <cellStyle name="Обычный 5 22 24 5" xfId="45887"/>
    <cellStyle name="Обычный 5 22 24 5 2" xfId="45888"/>
    <cellStyle name="Обычный 5 22 24 5 2 2" xfId="45889"/>
    <cellStyle name="Обычный 5 22 24 5 3" xfId="45890"/>
    <cellStyle name="Обычный 5 22 24 6" xfId="45891"/>
    <cellStyle name="Обычный 5 22 24 6 2" xfId="45892"/>
    <cellStyle name="Обычный 5 22 24 7" xfId="45893"/>
    <cellStyle name="Обычный 5 22 24 7 2" xfId="45894"/>
    <cellStyle name="Обычный 5 22 24 8" xfId="45895"/>
    <cellStyle name="Обычный 5 22 25" xfId="45896"/>
    <cellStyle name="Обычный 5 22 25 2" xfId="45897"/>
    <cellStyle name="Обычный 5 22 25 2 2" xfId="45898"/>
    <cellStyle name="Обычный 5 22 25 2 2 2" xfId="45899"/>
    <cellStyle name="Обычный 5 22 25 2 2 2 2" xfId="45900"/>
    <cellStyle name="Обычный 5 22 25 2 2 3" xfId="45901"/>
    <cellStyle name="Обычный 5 22 25 2 3" xfId="45902"/>
    <cellStyle name="Обычный 5 22 25 2 3 2" xfId="45903"/>
    <cellStyle name="Обычный 5 22 25 2 4" xfId="45904"/>
    <cellStyle name="Обычный 5 22 25 3" xfId="45905"/>
    <cellStyle name="Обычный 5 22 25 3 2" xfId="45906"/>
    <cellStyle name="Обычный 5 22 25 3 2 2" xfId="45907"/>
    <cellStyle name="Обычный 5 22 25 3 2 2 2" xfId="45908"/>
    <cellStyle name="Обычный 5 22 25 3 2 3" xfId="45909"/>
    <cellStyle name="Обычный 5 22 25 3 3" xfId="45910"/>
    <cellStyle name="Обычный 5 22 25 3 3 2" xfId="45911"/>
    <cellStyle name="Обычный 5 22 25 3 4" xfId="45912"/>
    <cellStyle name="Обычный 5 22 25 4" xfId="45913"/>
    <cellStyle name="Обычный 5 22 25 4 2" xfId="45914"/>
    <cellStyle name="Обычный 5 22 25 4 2 2" xfId="45915"/>
    <cellStyle name="Обычный 5 22 25 4 2 2 2" xfId="45916"/>
    <cellStyle name="Обычный 5 22 25 4 2 3" xfId="45917"/>
    <cellStyle name="Обычный 5 22 25 4 3" xfId="45918"/>
    <cellStyle name="Обычный 5 22 25 4 3 2" xfId="45919"/>
    <cellStyle name="Обычный 5 22 25 4 4" xfId="45920"/>
    <cellStyle name="Обычный 5 22 25 5" xfId="45921"/>
    <cellStyle name="Обычный 5 22 25 5 2" xfId="45922"/>
    <cellStyle name="Обычный 5 22 25 5 2 2" xfId="45923"/>
    <cellStyle name="Обычный 5 22 25 5 3" xfId="45924"/>
    <cellStyle name="Обычный 5 22 25 6" xfId="45925"/>
    <cellStyle name="Обычный 5 22 25 6 2" xfId="45926"/>
    <cellStyle name="Обычный 5 22 25 7" xfId="45927"/>
    <cellStyle name="Обычный 5 22 25 7 2" xfId="45928"/>
    <cellStyle name="Обычный 5 22 25 8" xfId="45929"/>
    <cellStyle name="Обычный 5 22 26" xfId="45930"/>
    <cellStyle name="Обычный 5 22 26 2" xfId="45931"/>
    <cellStyle name="Обычный 5 22 26 2 2" xfId="45932"/>
    <cellStyle name="Обычный 5 22 26 2 2 2" xfId="45933"/>
    <cellStyle name="Обычный 5 22 26 2 2 2 2" xfId="45934"/>
    <cellStyle name="Обычный 5 22 26 2 2 3" xfId="45935"/>
    <cellStyle name="Обычный 5 22 26 2 3" xfId="45936"/>
    <cellStyle name="Обычный 5 22 26 2 3 2" xfId="45937"/>
    <cellStyle name="Обычный 5 22 26 2 4" xfId="45938"/>
    <cellStyle name="Обычный 5 22 26 3" xfId="45939"/>
    <cellStyle name="Обычный 5 22 26 3 2" xfId="45940"/>
    <cellStyle name="Обычный 5 22 26 3 2 2" xfId="45941"/>
    <cellStyle name="Обычный 5 22 26 3 2 2 2" xfId="45942"/>
    <cellStyle name="Обычный 5 22 26 3 2 3" xfId="45943"/>
    <cellStyle name="Обычный 5 22 26 3 3" xfId="45944"/>
    <cellStyle name="Обычный 5 22 26 3 3 2" xfId="45945"/>
    <cellStyle name="Обычный 5 22 26 3 4" xfId="45946"/>
    <cellStyle name="Обычный 5 22 26 4" xfId="45947"/>
    <cellStyle name="Обычный 5 22 26 4 2" xfId="45948"/>
    <cellStyle name="Обычный 5 22 26 4 2 2" xfId="45949"/>
    <cellStyle name="Обычный 5 22 26 4 2 2 2" xfId="45950"/>
    <cellStyle name="Обычный 5 22 26 4 2 3" xfId="45951"/>
    <cellStyle name="Обычный 5 22 26 4 3" xfId="45952"/>
    <cellStyle name="Обычный 5 22 26 4 3 2" xfId="45953"/>
    <cellStyle name="Обычный 5 22 26 4 4" xfId="45954"/>
    <cellStyle name="Обычный 5 22 26 5" xfId="45955"/>
    <cellStyle name="Обычный 5 22 26 5 2" xfId="45956"/>
    <cellStyle name="Обычный 5 22 26 5 2 2" xfId="45957"/>
    <cellStyle name="Обычный 5 22 26 5 3" xfId="45958"/>
    <cellStyle name="Обычный 5 22 26 6" xfId="45959"/>
    <cellStyle name="Обычный 5 22 26 6 2" xfId="45960"/>
    <cellStyle name="Обычный 5 22 26 7" xfId="45961"/>
    <cellStyle name="Обычный 5 22 26 7 2" xfId="45962"/>
    <cellStyle name="Обычный 5 22 26 8" xfId="45963"/>
    <cellStyle name="Обычный 5 22 27" xfId="45964"/>
    <cellStyle name="Обычный 5 22 27 2" xfId="45965"/>
    <cellStyle name="Обычный 5 22 27 2 2" xfId="45966"/>
    <cellStyle name="Обычный 5 22 27 2 2 2" xfId="45967"/>
    <cellStyle name="Обычный 5 22 27 2 2 2 2" xfId="45968"/>
    <cellStyle name="Обычный 5 22 27 2 2 3" xfId="45969"/>
    <cellStyle name="Обычный 5 22 27 2 3" xfId="45970"/>
    <cellStyle name="Обычный 5 22 27 2 3 2" xfId="45971"/>
    <cellStyle name="Обычный 5 22 27 2 4" xfId="45972"/>
    <cellStyle name="Обычный 5 22 27 3" xfId="45973"/>
    <cellStyle name="Обычный 5 22 27 3 2" xfId="45974"/>
    <cellStyle name="Обычный 5 22 27 3 2 2" xfId="45975"/>
    <cellStyle name="Обычный 5 22 27 3 2 2 2" xfId="45976"/>
    <cellStyle name="Обычный 5 22 27 3 2 3" xfId="45977"/>
    <cellStyle name="Обычный 5 22 27 3 3" xfId="45978"/>
    <cellStyle name="Обычный 5 22 27 3 3 2" xfId="45979"/>
    <cellStyle name="Обычный 5 22 27 3 4" xfId="45980"/>
    <cellStyle name="Обычный 5 22 27 4" xfId="45981"/>
    <cellStyle name="Обычный 5 22 27 4 2" xfId="45982"/>
    <cellStyle name="Обычный 5 22 27 4 2 2" xfId="45983"/>
    <cellStyle name="Обычный 5 22 27 4 2 2 2" xfId="45984"/>
    <cellStyle name="Обычный 5 22 27 4 2 3" xfId="45985"/>
    <cellStyle name="Обычный 5 22 27 4 3" xfId="45986"/>
    <cellStyle name="Обычный 5 22 27 4 3 2" xfId="45987"/>
    <cellStyle name="Обычный 5 22 27 4 4" xfId="45988"/>
    <cellStyle name="Обычный 5 22 27 5" xfId="45989"/>
    <cellStyle name="Обычный 5 22 27 5 2" xfId="45990"/>
    <cellStyle name="Обычный 5 22 27 5 2 2" xfId="45991"/>
    <cellStyle name="Обычный 5 22 27 5 3" xfId="45992"/>
    <cellStyle name="Обычный 5 22 27 6" xfId="45993"/>
    <cellStyle name="Обычный 5 22 27 6 2" xfId="45994"/>
    <cellStyle name="Обычный 5 22 27 7" xfId="45995"/>
    <cellStyle name="Обычный 5 22 27 7 2" xfId="45996"/>
    <cellStyle name="Обычный 5 22 27 8" xfId="45997"/>
    <cellStyle name="Обычный 5 22 28" xfId="45998"/>
    <cellStyle name="Обычный 5 22 28 2" xfId="45999"/>
    <cellStyle name="Обычный 5 22 28 2 2" xfId="46000"/>
    <cellStyle name="Обычный 5 22 28 2 2 2" xfId="46001"/>
    <cellStyle name="Обычный 5 22 28 2 2 2 2" xfId="46002"/>
    <cellStyle name="Обычный 5 22 28 2 2 3" xfId="46003"/>
    <cellStyle name="Обычный 5 22 28 2 3" xfId="46004"/>
    <cellStyle name="Обычный 5 22 28 2 3 2" xfId="46005"/>
    <cellStyle name="Обычный 5 22 28 2 4" xfId="46006"/>
    <cellStyle name="Обычный 5 22 28 3" xfId="46007"/>
    <cellStyle name="Обычный 5 22 28 3 2" xfId="46008"/>
    <cellStyle name="Обычный 5 22 28 3 2 2" xfId="46009"/>
    <cellStyle name="Обычный 5 22 28 3 2 2 2" xfId="46010"/>
    <cellStyle name="Обычный 5 22 28 3 2 3" xfId="46011"/>
    <cellStyle name="Обычный 5 22 28 3 3" xfId="46012"/>
    <cellStyle name="Обычный 5 22 28 3 3 2" xfId="46013"/>
    <cellStyle name="Обычный 5 22 28 3 4" xfId="46014"/>
    <cellStyle name="Обычный 5 22 28 4" xfId="46015"/>
    <cellStyle name="Обычный 5 22 28 4 2" xfId="46016"/>
    <cellStyle name="Обычный 5 22 28 4 2 2" xfId="46017"/>
    <cellStyle name="Обычный 5 22 28 4 2 2 2" xfId="46018"/>
    <cellStyle name="Обычный 5 22 28 4 2 3" xfId="46019"/>
    <cellStyle name="Обычный 5 22 28 4 3" xfId="46020"/>
    <cellStyle name="Обычный 5 22 28 4 3 2" xfId="46021"/>
    <cellStyle name="Обычный 5 22 28 4 4" xfId="46022"/>
    <cellStyle name="Обычный 5 22 28 5" xfId="46023"/>
    <cellStyle name="Обычный 5 22 28 5 2" xfId="46024"/>
    <cellStyle name="Обычный 5 22 28 5 2 2" xfId="46025"/>
    <cellStyle name="Обычный 5 22 28 5 3" xfId="46026"/>
    <cellStyle name="Обычный 5 22 28 6" xfId="46027"/>
    <cellStyle name="Обычный 5 22 28 6 2" xfId="46028"/>
    <cellStyle name="Обычный 5 22 28 7" xfId="46029"/>
    <cellStyle name="Обычный 5 22 28 7 2" xfId="46030"/>
    <cellStyle name="Обычный 5 22 28 8" xfId="46031"/>
    <cellStyle name="Обычный 5 22 29" xfId="46032"/>
    <cellStyle name="Обычный 5 22 29 2" xfId="46033"/>
    <cellStyle name="Обычный 5 22 29 2 2" xfId="46034"/>
    <cellStyle name="Обычный 5 22 29 2 2 2" xfId="46035"/>
    <cellStyle name="Обычный 5 22 29 2 2 2 2" xfId="46036"/>
    <cellStyle name="Обычный 5 22 29 2 2 3" xfId="46037"/>
    <cellStyle name="Обычный 5 22 29 2 3" xfId="46038"/>
    <cellStyle name="Обычный 5 22 29 2 3 2" xfId="46039"/>
    <cellStyle name="Обычный 5 22 29 2 4" xfId="46040"/>
    <cellStyle name="Обычный 5 22 29 3" xfId="46041"/>
    <cellStyle name="Обычный 5 22 29 3 2" xfId="46042"/>
    <cellStyle name="Обычный 5 22 29 3 2 2" xfId="46043"/>
    <cellStyle name="Обычный 5 22 29 3 2 2 2" xfId="46044"/>
    <cellStyle name="Обычный 5 22 29 3 2 3" xfId="46045"/>
    <cellStyle name="Обычный 5 22 29 3 3" xfId="46046"/>
    <cellStyle name="Обычный 5 22 29 3 3 2" xfId="46047"/>
    <cellStyle name="Обычный 5 22 29 3 4" xfId="46048"/>
    <cellStyle name="Обычный 5 22 29 4" xfId="46049"/>
    <cellStyle name="Обычный 5 22 29 4 2" xfId="46050"/>
    <cellStyle name="Обычный 5 22 29 4 2 2" xfId="46051"/>
    <cellStyle name="Обычный 5 22 29 4 2 2 2" xfId="46052"/>
    <cellStyle name="Обычный 5 22 29 4 2 3" xfId="46053"/>
    <cellStyle name="Обычный 5 22 29 4 3" xfId="46054"/>
    <cellStyle name="Обычный 5 22 29 4 3 2" xfId="46055"/>
    <cellStyle name="Обычный 5 22 29 4 4" xfId="46056"/>
    <cellStyle name="Обычный 5 22 29 5" xfId="46057"/>
    <cellStyle name="Обычный 5 22 29 5 2" xfId="46058"/>
    <cellStyle name="Обычный 5 22 29 5 2 2" xfId="46059"/>
    <cellStyle name="Обычный 5 22 29 5 3" xfId="46060"/>
    <cellStyle name="Обычный 5 22 29 6" xfId="46061"/>
    <cellStyle name="Обычный 5 22 29 6 2" xfId="46062"/>
    <cellStyle name="Обычный 5 22 29 7" xfId="46063"/>
    <cellStyle name="Обычный 5 22 29 7 2" xfId="46064"/>
    <cellStyle name="Обычный 5 22 29 8" xfId="46065"/>
    <cellStyle name="Обычный 5 22 3" xfId="46066"/>
    <cellStyle name="Обычный 5 22 3 2" xfId="46067"/>
    <cellStyle name="Обычный 5 22 3 2 2" xfId="46068"/>
    <cellStyle name="Обычный 5 22 3 2 2 2" xfId="46069"/>
    <cellStyle name="Обычный 5 22 3 2 2 2 2" xfId="46070"/>
    <cellStyle name="Обычный 5 22 3 2 2 3" xfId="46071"/>
    <cellStyle name="Обычный 5 22 3 2 3" xfId="46072"/>
    <cellStyle name="Обычный 5 22 3 2 3 2" xfId="46073"/>
    <cellStyle name="Обычный 5 22 3 2 4" xfId="46074"/>
    <cellStyle name="Обычный 5 22 3 3" xfId="46075"/>
    <cellStyle name="Обычный 5 22 3 3 2" xfId="46076"/>
    <cellStyle name="Обычный 5 22 3 3 2 2" xfId="46077"/>
    <cellStyle name="Обычный 5 22 3 3 2 2 2" xfId="46078"/>
    <cellStyle name="Обычный 5 22 3 3 2 3" xfId="46079"/>
    <cellStyle name="Обычный 5 22 3 3 3" xfId="46080"/>
    <cellStyle name="Обычный 5 22 3 3 3 2" xfId="46081"/>
    <cellStyle name="Обычный 5 22 3 3 4" xfId="46082"/>
    <cellStyle name="Обычный 5 22 3 4" xfId="46083"/>
    <cellStyle name="Обычный 5 22 3 4 2" xfId="46084"/>
    <cellStyle name="Обычный 5 22 3 4 2 2" xfId="46085"/>
    <cellStyle name="Обычный 5 22 3 4 2 2 2" xfId="46086"/>
    <cellStyle name="Обычный 5 22 3 4 2 3" xfId="46087"/>
    <cellStyle name="Обычный 5 22 3 4 3" xfId="46088"/>
    <cellStyle name="Обычный 5 22 3 4 3 2" xfId="46089"/>
    <cellStyle name="Обычный 5 22 3 4 4" xfId="46090"/>
    <cellStyle name="Обычный 5 22 3 5" xfId="46091"/>
    <cellStyle name="Обычный 5 22 3 5 2" xfId="46092"/>
    <cellStyle name="Обычный 5 22 3 5 2 2" xfId="46093"/>
    <cellStyle name="Обычный 5 22 3 5 3" xfId="46094"/>
    <cellStyle name="Обычный 5 22 3 6" xfId="46095"/>
    <cellStyle name="Обычный 5 22 3 6 2" xfId="46096"/>
    <cellStyle name="Обычный 5 22 3 7" xfId="46097"/>
    <cellStyle name="Обычный 5 22 3 7 2" xfId="46098"/>
    <cellStyle name="Обычный 5 22 3 8" xfId="46099"/>
    <cellStyle name="Обычный 5 22 30" xfId="46100"/>
    <cellStyle name="Обычный 5 22 30 2" xfId="46101"/>
    <cellStyle name="Обычный 5 22 30 2 2" xfId="46102"/>
    <cellStyle name="Обычный 5 22 30 2 2 2" xfId="46103"/>
    <cellStyle name="Обычный 5 22 30 2 3" xfId="46104"/>
    <cellStyle name="Обычный 5 22 30 3" xfId="46105"/>
    <cellStyle name="Обычный 5 22 30 3 2" xfId="46106"/>
    <cellStyle name="Обычный 5 22 30 4" xfId="46107"/>
    <cellStyle name="Обычный 5 22 31" xfId="46108"/>
    <cellStyle name="Обычный 5 22 31 2" xfId="46109"/>
    <cellStyle name="Обычный 5 22 31 2 2" xfId="46110"/>
    <cellStyle name="Обычный 5 22 31 2 2 2" xfId="46111"/>
    <cellStyle name="Обычный 5 22 31 2 3" xfId="46112"/>
    <cellStyle name="Обычный 5 22 31 3" xfId="46113"/>
    <cellStyle name="Обычный 5 22 31 3 2" xfId="46114"/>
    <cellStyle name="Обычный 5 22 31 4" xfId="46115"/>
    <cellStyle name="Обычный 5 22 32" xfId="46116"/>
    <cellStyle name="Обычный 5 22 32 2" xfId="46117"/>
    <cellStyle name="Обычный 5 22 32 2 2" xfId="46118"/>
    <cellStyle name="Обычный 5 22 32 2 2 2" xfId="46119"/>
    <cellStyle name="Обычный 5 22 32 2 3" xfId="46120"/>
    <cellStyle name="Обычный 5 22 32 3" xfId="46121"/>
    <cellStyle name="Обычный 5 22 32 3 2" xfId="46122"/>
    <cellStyle name="Обычный 5 22 32 4" xfId="46123"/>
    <cellStyle name="Обычный 5 22 33" xfId="46124"/>
    <cellStyle name="Обычный 5 22 33 2" xfId="46125"/>
    <cellStyle name="Обычный 5 22 33 2 2" xfId="46126"/>
    <cellStyle name="Обычный 5 22 33 3" xfId="46127"/>
    <cellStyle name="Обычный 5 22 34" xfId="46128"/>
    <cellStyle name="Обычный 5 22 34 2" xfId="46129"/>
    <cellStyle name="Обычный 5 22 35" xfId="46130"/>
    <cellStyle name="Обычный 5 22 35 2" xfId="46131"/>
    <cellStyle name="Обычный 5 22 36" xfId="46132"/>
    <cellStyle name="Обычный 5 22 4" xfId="46133"/>
    <cellStyle name="Обычный 5 22 4 2" xfId="46134"/>
    <cellStyle name="Обычный 5 22 4 2 2" xfId="46135"/>
    <cellStyle name="Обычный 5 22 4 2 2 2" xfId="46136"/>
    <cellStyle name="Обычный 5 22 4 2 2 2 2" xfId="46137"/>
    <cellStyle name="Обычный 5 22 4 2 2 3" xfId="46138"/>
    <cellStyle name="Обычный 5 22 4 2 3" xfId="46139"/>
    <cellStyle name="Обычный 5 22 4 2 3 2" xfId="46140"/>
    <cellStyle name="Обычный 5 22 4 2 4" xfId="46141"/>
    <cellStyle name="Обычный 5 22 4 3" xfId="46142"/>
    <cellStyle name="Обычный 5 22 4 3 2" xfId="46143"/>
    <cellStyle name="Обычный 5 22 4 3 2 2" xfId="46144"/>
    <cellStyle name="Обычный 5 22 4 3 2 2 2" xfId="46145"/>
    <cellStyle name="Обычный 5 22 4 3 2 3" xfId="46146"/>
    <cellStyle name="Обычный 5 22 4 3 3" xfId="46147"/>
    <cellStyle name="Обычный 5 22 4 3 3 2" xfId="46148"/>
    <cellStyle name="Обычный 5 22 4 3 4" xfId="46149"/>
    <cellStyle name="Обычный 5 22 4 4" xfId="46150"/>
    <cellStyle name="Обычный 5 22 4 4 2" xfId="46151"/>
    <cellStyle name="Обычный 5 22 4 4 2 2" xfId="46152"/>
    <cellStyle name="Обычный 5 22 4 4 2 2 2" xfId="46153"/>
    <cellStyle name="Обычный 5 22 4 4 2 3" xfId="46154"/>
    <cellStyle name="Обычный 5 22 4 4 3" xfId="46155"/>
    <cellStyle name="Обычный 5 22 4 4 3 2" xfId="46156"/>
    <cellStyle name="Обычный 5 22 4 4 4" xfId="46157"/>
    <cellStyle name="Обычный 5 22 4 5" xfId="46158"/>
    <cellStyle name="Обычный 5 22 4 5 2" xfId="46159"/>
    <cellStyle name="Обычный 5 22 4 5 2 2" xfId="46160"/>
    <cellStyle name="Обычный 5 22 4 5 3" xfId="46161"/>
    <cellStyle name="Обычный 5 22 4 6" xfId="46162"/>
    <cellStyle name="Обычный 5 22 4 6 2" xfId="46163"/>
    <cellStyle name="Обычный 5 22 4 7" xfId="46164"/>
    <cellStyle name="Обычный 5 22 4 7 2" xfId="46165"/>
    <cellStyle name="Обычный 5 22 4 8" xfId="46166"/>
    <cellStyle name="Обычный 5 22 5" xfId="46167"/>
    <cellStyle name="Обычный 5 22 5 2" xfId="46168"/>
    <cellStyle name="Обычный 5 22 5 2 2" xfId="46169"/>
    <cellStyle name="Обычный 5 22 5 2 2 2" xfId="46170"/>
    <cellStyle name="Обычный 5 22 5 2 2 2 2" xfId="46171"/>
    <cellStyle name="Обычный 5 22 5 2 2 3" xfId="46172"/>
    <cellStyle name="Обычный 5 22 5 2 3" xfId="46173"/>
    <cellStyle name="Обычный 5 22 5 2 3 2" xfId="46174"/>
    <cellStyle name="Обычный 5 22 5 2 4" xfId="46175"/>
    <cellStyle name="Обычный 5 22 5 3" xfId="46176"/>
    <cellStyle name="Обычный 5 22 5 3 2" xfId="46177"/>
    <cellStyle name="Обычный 5 22 5 3 2 2" xfId="46178"/>
    <cellStyle name="Обычный 5 22 5 3 2 2 2" xfId="46179"/>
    <cellStyle name="Обычный 5 22 5 3 2 3" xfId="46180"/>
    <cellStyle name="Обычный 5 22 5 3 3" xfId="46181"/>
    <cellStyle name="Обычный 5 22 5 3 3 2" xfId="46182"/>
    <cellStyle name="Обычный 5 22 5 3 4" xfId="46183"/>
    <cellStyle name="Обычный 5 22 5 4" xfId="46184"/>
    <cellStyle name="Обычный 5 22 5 4 2" xfId="46185"/>
    <cellStyle name="Обычный 5 22 5 4 2 2" xfId="46186"/>
    <cellStyle name="Обычный 5 22 5 4 2 2 2" xfId="46187"/>
    <cellStyle name="Обычный 5 22 5 4 2 3" xfId="46188"/>
    <cellStyle name="Обычный 5 22 5 4 3" xfId="46189"/>
    <cellStyle name="Обычный 5 22 5 4 3 2" xfId="46190"/>
    <cellStyle name="Обычный 5 22 5 4 4" xfId="46191"/>
    <cellStyle name="Обычный 5 22 5 5" xfId="46192"/>
    <cellStyle name="Обычный 5 22 5 5 2" xfId="46193"/>
    <cellStyle name="Обычный 5 22 5 5 2 2" xfId="46194"/>
    <cellStyle name="Обычный 5 22 5 5 3" xfId="46195"/>
    <cellStyle name="Обычный 5 22 5 6" xfId="46196"/>
    <cellStyle name="Обычный 5 22 5 6 2" xfId="46197"/>
    <cellStyle name="Обычный 5 22 5 7" xfId="46198"/>
    <cellStyle name="Обычный 5 22 5 7 2" xfId="46199"/>
    <cellStyle name="Обычный 5 22 5 8" xfId="46200"/>
    <cellStyle name="Обычный 5 22 6" xfId="46201"/>
    <cellStyle name="Обычный 5 22 6 2" xfId="46202"/>
    <cellStyle name="Обычный 5 22 6 2 2" xfId="46203"/>
    <cellStyle name="Обычный 5 22 6 2 2 2" xfId="46204"/>
    <cellStyle name="Обычный 5 22 6 2 2 2 2" xfId="46205"/>
    <cellStyle name="Обычный 5 22 6 2 2 3" xfId="46206"/>
    <cellStyle name="Обычный 5 22 6 2 3" xfId="46207"/>
    <cellStyle name="Обычный 5 22 6 2 3 2" xfId="46208"/>
    <cellStyle name="Обычный 5 22 6 2 4" xfId="46209"/>
    <cellStyle name="Обычный 5 22 6 3" xfId="46210"/>
    <cellStyle name="Обычный 5 22 6 3 2" xfId="46211"/>
    <cellStyle name="Обычный 5 22 6 3 2 2" xfId="46212"/>
    <cellStyle name="Обычный 5 22 6 3 2 2 2" xfId="46213"/>
    <cellStyle name="Обычный 5 22 6 3 2 3" xfId="46214"/>
    <cellStyle name="Обычный 5 22 6 3 3" xfId="46215"/>
    <cellStyle name="Обычный 5 22 6 3 3 2" xfId="46216"/>
    <cellStyle name="Обычный 5 22 6 3 4" xfId="46217"/>
    <cellStyle name="Обычный 5 22 6 4" xfId="46218"/>
    <cellStyle name="Обычный 5 22 6 4 2" xfId="46219"/>
    <cellStyle name="Обычный 5 22 6 4 2 2" xfId="46220"/>
    <cellStyle name="Обычный 5 22 6 4 2 2 2" xfId="46221"/>
    <cellStyle name="Обычный 5 22 6 4 2 3" xfId="46222"/>
    <cellStyle name="Обычный 5 22 6 4 3" xfId="46223"/>
    <cellStyle name="Обычный 5 22 6 4 3 2" xfId="46224"/>
    <cellStyle name="Обычный 5 22 6 4 4" xfId="46225"/>
    <cellStyle name="Обычный 5 22 6 5" xfId="46226"/>
    <cellStyle name="Обычный 5 22 6 5 2" xfId="46227"/>
    <cellStyle name="Обычный 5 22 6 5 2 2" xfId="46228"/>
    <cellStyle name="Обычный 5 22 6 5 3" xfId="46229"/>
    <cellStyle name="Обычный 5 22 6 6" xfId="46230"/>
    <cellStyle name="Обычный 5 22 6 6 2" xfId="46231"/>
    <cellStyle name="Обычный 5 22 6 7" xfId="46232"/>
    <cellStyle name="Обычный 5 22 6 7 2" xfId="46233"/>
    <cellStyle name="Обычный 5 22 6 8" xfId="46234"/>
    <cellStyle name="Обычный 5 22 7" xfId="46235"/>
    <cellStyle name="Обычный 5 22 7 2" xfId="46236"/>
    <cellStyle name="Обычный 5 22 7 2 2" xfId="46237"/>
    <cellStyle name="Обычный 5 22 7 2 2 2" xfId="46238"/>
    <cellStyle name="Обычный 5 22 7 2 2 2 2" xfId="46239"/>
    <cellStyle name="Обычный 5 22 7 2 2 3" xfId="46240"/>
    <cellStyle name="Обычный 5 22 7 2 3" xfId="46241"/>
    <cellStyle name="Обычный 5 22 7 2 3 2" xfId="46242"/>
    <cellStyle name="Обычный 5 22 7 2 4" xfId="46243"/>
    <cellStyle name="Обычный 5 22 7 3" xfId="46244"/>
    <cellStyle name="Обычный 5 22 7 3 2" xfId="46245"/>
    <cellStyle name="Обычный 5 22 7 3 2 2" xfId="46246"/>
    <cellStyle name="Обычный 5 22 7 3 2 2 2" xfId="46247"/>
    <cellStyle name="Обычный 5 22 7 3 2 3" xfId="46248"/>
    <cellStyle name="Обычный 5 22 7 3 3" xfId="46249"/>
    <cellStyle name="Обычный 5 22 7 3 3 2" xfId="46250"/>
    <cellStyle name="Обычный 5 22 7 3 4" xfId="46251"/>
    <cellStyle name="Обычный 5 22 7 4" xfId="46252"/>
    <cellStyle name="Обычный 5 22 7 4 2" xfId="46253"/>
    <cellStyle name="Обычный 5 22 7 4 2 2" xfId="46254"/>
    <cellStyle name="Обычный 5 22 7 4 2 2 2" xfId="46255"/>
    <cellStyle name="Обычный 5 22 7 4 2 3" xfId="46256"/>
    <cellStyle name="Обычный 5 22 7 4 3" xfId="46257"/>
    <cellStyle name="Обычный 5 22 7 4 3 2" xfId="46258"/>
    <cellStyle name="Обычный 5 22 7 4 4" xfId="46259"/>
    <cellStyle name="Обычный 5 22 7 5" xfId="46260"/>
    <cellStyle name="Обычный 5 22 7 5 2" xfId="46261"/>
    <cellStyle name="Обычный 5 22 7 5 2 2" xfId="46262"/>
    <cellStyle name="Обычный 5 22 7 5 3" xfId="46263"/>
    <cellStyle name="Обычный 5 22 7 6" xfId="46264"/>
    <cellStyle name="Обычный 5 22 7 6 2" xfId="46265"/>
    <cellStyle name="Обычный 5 22 7 7" xfId="46266"/>
    <cellStyle name="Обычный 5 22 7 7 2" xfId="46267"/>
    <cellStyle name="Обычный 5 22 7 8" xfId="46268"/>
    <cellStyle name="Обычный 5 22 8" xfId="46269"/>
    <cellStyle name="Обычный 5 22 8 2" xfId="46270"/>
    <cellStyle name="Обычный 5 22 8 2 2" xfId="46271"/>
    <cellStyle name="Обычный 5 22 8 2 2 2" xfId="46272"/>
    <cellStyle name="Обычный 5 22 8 2 2 2 2" xfId="46273"/>
    <cellStyle name="Обычный 5 22 8 2 2 3" xfId="46274"/>
    <cellStyle name="Обычный 5 22 8 2 3" xfId="46275"/>
    <cellStyle name="Обычный 5 22 8 2 3 2" xfId="46276"/>
    <cellStyle name="Обычный 5 22 8 2 4" xfId="46277"/>
    <cellStyle name="Обычный 5 22 8 3" xfId="46278"/>
    <cellStyle name="Обычный 5 22 8 3 2" xfId="46279"/>
    <cellStyle name="Обычный 5 22 8 3 2 2" xfId="46280"/>
    <cellStyle name="Обычный 5 22 8 3 2 2 2" xfId="46281"/>
    <cellStyle name="Обычный 5 22 8 3 2 3" xfId="46282"/>
    <cellStyle name="Обычный 5 22 8 3 3" xfId="46283"/>
    <cellStyle name="Обычный 5 22 8 3 3 2" xfId="46284"/>
    <cellStyle name="Обычный 5 22 8 3 4" xfId="46285"/>
    <cellStyle name="Обычный 5 22 8 4" xfId="46286"/>
    <cellStyle name="Обычный 5 22 8 4 2" xfId="46287"/>
    <cellStyle name="Обычный 5 22 8 4 2 2" xfId="46288"/>
    <cellStyle name="Обычный 5 22 8 4 2 2 2" xfId="46289"/>
    <cellStyle name="Обычный 5 22 8 4 2 3" xfId="46290"/>
    <cellStyle name="Обычный 5 22 8 4 3" xfId="46291"/>
    <cellStyle name="Обычный 5 22 8 4 3 2" xfId="46292"/>
    <cellStyle name="Обычный 5 22 8 4 4" xfId="46293"/>
    <cellStyle name="Обычный 5 22 8 5" xfId="46294"/>
    <cellStyle name="Обычный 5 22 8 5 2" xfId="46295"/>
    <cellStyle name="Обычный 5 22 8 5 2 2" xfId="46296"/>
    <cellStyle name="Обычный 5 22 8 5 3" xfId="46297"/>
    <cellStyle name="Обычный 5 22 8 6" xfId="46298"/>
    <cellStyle name="Обычный 5 22 8 6 2" xfId="46299"/>
    <cellStyle name="Обычный 5 22 8 7" xfId="46300"/>
    <cellStyle name="Обычный 5 22 8 7 2" xfId="46301"/>
    <cellStyle name="Обычный 5 22 8 8" xfId="46302"/>
    <cellStyle name="Обычный 5 22 9" xfId="46303"/>
    <cellStyle name="Обычный 5 22 9 2" xfId="46304"/>
    <cellStyle name="Обычный 5 22 9 2 2" xfId="46305"/>
    <cellStyle name="Обычный 5 22 9 2 2 2" xfId="46306"/>
    <cellStyle name="Обычный 5 22 9 2 2 2 2" xfId="46307"/>
    <cellStyle name="Обычный 5 22 9 2 2 3" xfId="46308"/>
    <cellStyle name="Обычный 5 22 9 2 3" xfId="46309"/>
    <cellStyle name="Обычный 5 22 9 2 3 2" xfId="46310"/>
    <cellStyle name="Обычный 5 22 9 2 4" xfId="46311"/>
    <cellStyle name="Обычный 5 22 9 3" xfId="46312"/>
    <cellStyle name="Обычный 5 22 9 3 2" xfId="46313"/>
    <cellStyle name="Обычный 5 22 9 3 2 2" xfId="46314"/>
    <cellStyle name="Обычный 5 22 9 3 2 2 2" xfId="46315"/>
    <cellStyle name="Обычный 5 22 9 3 2 3" xfId="46316"/>
    <cellStyle name="Обычный 5 22 9 3 3" xfId="46317"/>
    <cellStyle name="Обычный 5 22 9 3 3 2" xfId="46318"/>
    <cellStyle name="Обычный 5 22 9 3 4" xfId="46319"/>
    <cellStyle name="Обычный 5 22 9 4" xfId="46320"/>
    <cellStyle name="Обычный 5 22 9 4 2" xfId="46321"/>
    <cellStyle name="Обычный 5 22 9 4 2 2" xfId="46322"/>
    <cellStyle name="Обычный 5 22 9 4 2 2 2" xfId="46323"/>
    <cellStyle name="Обычный 5 22 9 4 2 3" xfId="46324"/>
    <cellStyle name="Обычный 5 22 9 4 3" xfId="46325"/>
    <cellStyle name="Обычный 5 22 9 4 3 2" xfId="46326"/>
    <cellStyle name="Обычный 5 22 9 4 4" xfId="46327"/>
    <cellStyle name="Обычный 5 22 9 5" xfId="46328"/>
    <cellStyle name="Обычный 5 22 9 5 2" xfId="46329"/>
    <cellStyle name="Обычный 5 22 9 5 2 2" xfId="46330"/>
    <cellStyle name="Обычный 5 22 9 5 3" xfId="46331"/>
    <cellStyle name="Обычный 5 22 9 6" xfId="46332"/>
    <cellStyle name="Обычный 5 22 9 6 2" xfId="46333"/>
    <cellStyle name="Обычный 5 22 9 7" xfId="46334"/>
    <cellStyle name="Обычный 5 22 9 7 2" xfId="46335"/>
    <cellStyle name="Обычный 5 22 9 8" xfId="46336"/>
    <cellStyle name="Обычный 5 23" xfId="46337"/>
    <cellStyle name="Обычный 5 23 10" xfId="46338"/>
    <cellStyle name="Обычный 5 23 10 2" xfId="46339"/>
    <cellStyle name="Обычный 5 23 10 2 2" xfId="46340"/>
    <cellStyle name="Обычный 5 23 10 2 2 2" xfId="46341"/>
    <cellStyle name="Обычный 5 23 10 2 2 2 2" xfId="46342"/>
    <cellStyle name="Обычный 5 23 10 2 2 3" xfId="46343"/>
    <cellStyle name="Обычный 5 23 10 2 3" xfId="46344"/>
    <cellStyle name="Обычный 5 23 10 2 3 2" xfId="46345"/>
    <cellStyle name="Обычный 5 23 10 2 4" xfId="46346"/>
    <cellStyle name="Обычный 5 23 10 3" xfId="46347"/>
    <cellStyle name="Обычный 5 23 10 3 2" xfId="46348"/>
    <cellStyle name="Обычный 5 23 10 3 2 2" xfId="46349"/>
    <cellStyle name="Обычный 5 23 10 3 2 2 2" xfId="46350"/>
    <cellStyle name="Обычный 5 23 10 3 2 3" xfId="46351"/>
    <cellStyle name="Обычный 5 23 10 3 3" xfId="46352"/>
    <cellStyle name="Обычный 5 23 10 3 3 2" xfId="46353"/>
    <cellStyle name="Обычный 5 23 10 3 4" xfId="46354"/>
    <cellStyle name="Обычный 5 23 10 4" xfId="46355"/>
    <cellStyle name="Обычный 5 23 10 4 2" xfId="46356"/>
    <cellStyle name="Обычный 5 23 10 4 2 2" xfId="46357"/>
    <cellStyle name="Обычный 5 23 10 4 2 2 2" xfId="46358"/>
    <cellStyle name="Обычный 5 23 10 4 2 3" xfId="46359"/>
    <cellStyle name="Обычный 5 23 10 4 3" xfId="46360"/>
    <cellStyle name="Обычный 5 23 10 4 3 2" xfId="46361"/>
    <cellStyle name="Обычный 5 23 10 4 4" xfId="46362"/>
    <cellStyle name="Обычный 5 23 10 5" xfId="46363"/>
    <cellStyle name="Обычный 5 23 10 5 2" xfId="46364"/>
    <cellStyle name="Обычный 5 23 10 5 2 2" xfId="46365"/>
    <cellStyle name="Обычный 5 23 10 5 3" xfId="46366"/>
    <cellStyle name="Обычный 5 23 10 6" xfId="46367"/>
    <cellStyle name="Обычный 5 23 10 6 2" xfId="46368"/>
    <cellStyle name="Обычный 5 23 10 7" xfId="46369"/>
    <cellStyle name="Обычный 5 23 10 7 2" xfId="46370"/>
    <cellStyle name="Обычный 5 23 10 8" xfId="46371"/>
    <cellStyle name="Обычный 5 23 11" xfId="46372"/>
    <cellStyle name="Обычный 5 23 11 2" xfId="46373"/>
    <cellStyle name="Обычный 5 23 11 2 2" xfId="46374"/>
    <cellStyle name="Обычный 5 23 11 2 2 2" xfId="46375"/>
    <cellStyle name="Обычный 5 23 11 2 2 2 2" xfId="46376"/>
    <cellStyle name="Обычный 5 23 11 2 2 3" xfId="46377"/>
    <cellStyle name="Обычный 5 23 11 2 3" xfId="46378"/>
    <cellStyle name="Обычный 5 23 11 2 3 2" xfId="46379"/>
    <cellStyle name="Обычный 5 23 11 2 4" xfId="46380"/>
    <cellStyle name="Обычный 5 23 11 3" xfId="46381"/>
    <cellStyle name="Обычный 5 23 11 3 2" xfId="46382"/>
    <cellStyle name="Обычный 5 23 11 3 2 2" xfId="46383"/>
    <cellStyle name="Обычный 5 23 11 3 2 2 2" xfId="46384"/>
    <cellStyle name="Обычный 5 23 11 3 2 3" xfId="46385"/>
    <cellStyle name="Обычный 5 23 11 3 3" xfId="46386"/>
    <cellStyle name="Обычный 5 23 11 3 3 2" xfId="46387"/>
    <cellStyle name="Обычный 5 23 11 3 4" xfId="46388"/>
    <cellStyle name="Обычный 5 23 11 4" xfId="46389"/>
    <cellStyle name="Обычный 5 23 11 4 2" xfId="46390"/>
    <cellStyle name="Обычный 5 23 11 4 2 2" xfId="46391"/>
    <cellStyle name="Обычный 5 23 11 4 2 2 2" xfId="46392"/>
    <cellStyle name="Обычный 5 23 11 4 2 3" xfId="46393"/>
    <cellStyle name="Обычный 5 23 11 4 3" xfId="46394"/>
    <cellStyle name="Обычный 5 23 11 4 3 2" xfId="46395"/>
    <cellStyle name="Обычный 5 23 11 4 4" xfId="46396"/>
    <cellStyle name="Обычный 5 23 11 5" xfId="46397"/>
    <cellStyle name="Обычный 5 23 11 5 2" xfId="46398"/>
    <cellStyle name="Обычный 5 23 11 5 2 2" xfId="46399"/>
    <cellStyle name="Обычный 5 23 11 5 3" xfId="46400"/>
    <cellStyle name="Обычный 5 23 11 6" xfId="46401"/>
    <cellStyle name="Обычный 5 23 11 6 2" xfId="46402"/>
    <cellStyle name="Обычный 5 23 11 7" xfId="46403"/>
    <cellStyle name="Обычный 5 23 11 7 2" xfId="46404"/>
    <cellStyle name="Обычный 5 23 11 8" xfId="46405"/>
    <cellStyle name="Обычный 5 23 12" xfId="46406"/>
    <cellStyle name="Обычный 5 23 12 2" xfId="46407"/>
    <cellStyle name="Обычный 5 23 12 2 2" xfId="46408"/>
    <cellStyle name="Обычный 5 23 12 2 2 2" xfId="46409"/>
    <cellStyle name="Обычный 5 23 12 2 2 2 2" xfId="46410"/>
    <cellStyle name="Обычный 5 23 12 2 2 3" xfId="46411"/>
    <cellStyle name="Обычный 5 23 12 2 3" xfId="46412"/>
    <cellStyle name="Обычный 5 23 12 2 3 2" xfId="46413"/>
    <cellStyle name="Обычный 5 23 12 2 4" xfId="46414"/>
    <cellStyle name="Обычный 5 23 12 3" xfId="46415"/>
    <cellStyle name="Обычный 5 23 12 3 2" xfId="46416"/>
    <cellStyle name="Обычный 5 23 12 3 2 2" xfId="46417"/>
    <cellStyle name="Обычный 5 23 12 3 2 2 2" xfId="46418"/>
    <cellStyle name="Обычный 5 23 12 3 2 3" xfId="46419"/>
    <cellStyle name="Обычный 5 23 12 3 3" xfId="46420"/>
    <cellStyle name="Обычный 5 23 12 3 3 2" xfId="46421"/>
    <cellStyle name="Обычный 5 23 12 3 4" xfId="46422"/>
    <cellStyle name="Обычный 5 23 12 4" xfId="46423"/>
    <cellStyle name="Обычный 5 23 12 4 2" xfId="46424"/>
    <cellStyle name="Обычный 5 23 12 4 2 2" xfId="46425"/>
    <cellStyle name="Обычный 5 23 12 4 2 2 2" xfId="46426"/>
    <cellStyle name="Обычный 5 23 12 4 2 3" xfId="46427"/>
    <cellStyle name="Обычный 5 23 12 4 3" xfId="46428"/>
    <cellStyle name="Обычный 5 23 12 4 3 2" xfId="46429"/>
    <cellStyle name="Обычный 5 23 12 4 4" xfId="46430"/>
    <cellStyle name="Обычный 5 23 12 5" xfId="46431"/>
    <cellStyle name="Обычный 5 23 12 5 2" xfId="46432"/>
    <cellStyle name="Обычный 5 23 12 5 2 2" xfId="46433"/>
    <cellStyle name="Обычный 5 23 12 5 3" xfId="46434"/>
    <cellStyle name="Обычный 5 23 12 6" xfId="46435"/>
    <cellStyle name="Обычный 5 23 12 6 2" xfId="46436"/>
    <cellStyle name="Обычный 5 23 12 7" xfId="46437"/>
    <cellStyle name="Обычный 5 23 12 7 2" xfId="46438"/>
    <cellStyle name="Обычный 5 23 12 8" xfId="46439"/>
    <cellStyle name="Обычный 5 23 13" xfId="46440"/>
    <cellStyle name="Обычный 5 23 13 2" xfId="46441"/>
    <cellStyle name="Обычный 5 23 13 2 2" xfId="46442"/>
    <cellStyle name="Обычный 5 23 13 2 2 2" xfId="46443"/>
    <cellStyle name="Обычный 5 23 13 2 2 2 2" xfId="46444"/>
    <cellStyle name="Обычный 5 23 13 2 2 3" xfId="46445"/>
    <cellStyle name="Обычный 5 23 13 2 3" xfId="46446"/>
    <cellStyle name="Обычный 5 23 13 2 3 2" xfId="46447"/>
    <cellStyle name="Обычный 5 23 13 2 4" xfId="46448"/>
    <cellStyle name="Обычный 5 23 13 3" xfId="46449"/>
    <cellStyle name="Обычный 5 23 13 3 2" xfId="46450"/>
    <cellStyle name="Обычный 5 23 13 3 2 2" xfId="46451"/>
    <cellStyle name="Обычный 5 23 13 3 2 2 2" xfId="46452"/>
    <cellStyle name="Обычный 5 23 13 3 2 3" xfId="46453"/>
    <cellStyle name="Обычный 5 23 13 3 3" xfId="46454"/>
    <cellStyle name="Обычный 5 23 13 3 3 2" xfId="46455"/>
    <cellStyle name="Обычный 5 23 13 3 4" xfId="46456"/>
    <cellStyle name="Обычный 5 23 13 4" xfId="46457"/>
    <cellStyle name="Обычный 5 23 13 4 2" xfId="46458"/>
    <cellStyle name="Обычный 5 23 13 4 2 2" xfId="46459"/>
    <cellStyle name="Обычный 5 23 13 4 2 2 2" xfId="46460"/>
    <cellStyle name="Обычный 5 23 13 4 2 3" xfId="46461"/>
    <cellStyle name="Обычный 5 23 13 4 3" xfId="46462"/>
    <cellStyle name="Обычный 5 23 13 4 3 2" xfId="46463"/>
    <cellStyle name="Обычный 5 23 13 4 4" xfId="46464"/>
    <cellStyle name="Обычный 5 23 13 5" xfId="46465"/>
    <cellStyle name="Обычный 5 23 13 5 2" xfId="46466"/>
    <cellStyle name="Обычный 5 23 13 5 2 2" xfId="46467"/>
    <cellStyle name="Обычный 5 23 13 5 3" xfId="46468"/>
    <cellStyle name="Обычный 5 23 13 6" xfId="46469"/>
    <cellStyle name="Обычный 5 23 13 6 2" xfId="46470"/>
    <cellStyle name="Обычный 5 23 13 7" xfId="46471"/>
    <cellStyle name="Обычный 5 23 13 7 2" xfId="46472"/>
    <cellStyle name="Обычный 5 23 13 8" xfId="46473"/>
    <cellStyle name="Обычный 5 23 14" xfId="46474"/>
    <cellStyle name="Обычный 5 23 14 2" xfId="46475"/>
    <cellStyle name="Обычный 5 23 14 2 2" xfId="46476"/>
    <cellStyle name="Обычный 5 23 14 2 2 2" xfId="46477"/>
    <cellStyle name="Обычный 5 23 14 2 2 2 2" xfId="46478"/>
    <cellStyle name="Обычный 5 23 14 2 2 3" xfId="46479"/>
    <cellStyle name="Обычный 5 23 14 2 3" xfId="46480"/>
    <cellStyle name="Обычный 5 23 14 2 3 2" xfId="46481"/>
    <cellStyle name="Обычный 5 23 14 2 4" xfId="46482"/>
    <cellStyle name="Обычный 5 23 14 3" xfId="46483"/>
    <cellStyle name="Обычный 5 23 14 3 2" xfId="46484"/>
    <cellStyle name="Обычный 5 23 14 3 2 2" xfId="46485"/>
    <cellStyle name="Обычный 5 23 14 3 2 2 2" xfId="46486"/>
    <cellStyle name="Обычный 5 23 14 3 2 3" xfId="46487"/>
    <cellStyle name="Обычный 5 23 14 3 3" xfId="46488"/>
    <cellStyle name="Обычный 5 23 14 3 3 2" xfId="46489"/>
    <cellStyle name="Обычный 5 23 14 3 4" xfId="46490"/>
    <cellStyle name="Обычный 5 23 14 4" xfId="46491"/>
    <cellStyle name="Обычный 5 23 14 4 2" xfId="46492"/>
    <cellStyle name="Обычный 5 23 14 4 2 2" xfId="46493"/>
    <cellStyle name="Обычный 5 23 14 4 2 2 2" xfId="46494"/>
    <cellStyle name="Обычный 5 23 14 4 2 3" xfId="46495"/>
    <cellStyle name="Обычный 5 23 14 4 3" xfId="46496"/>
    <cellStyle name="Обычный 5 23 14 4 3 2" xfId="46497"/>
    <cellStyle name="Обычный 5 23 14 4 4" xfId="46498"/>
    <cellStyle name="Обычный 5 23 14 5" xfId="46499"/>
    <cellStyle name="Обычный 5 23 14 5 2" xfId="46500"/>
    <cellStyle name="Обычный 5 23 14 5 2 2" xfId="46501"/>
    <cellStyle name="Обычный 5 23 14 5 3" xfId="46502"/>
    <cellStyle name="Обычный 5 23 14 6" xfId="46503"/>
    <cellStyle name="Обычный 5 23 14 6 2" xfId="46504"/>
    <cellStyle name="Обычный 5 23 14 7" xfId="46505"/>
    <cellStyle name="Обычный 5 23 14 7 2" xfId="46506"/>
    <cellStyle name="Обычный 5 23 14 8" xfId="46507"/>
    <cellStyle name="Обычный 5 23 15" xfId="46508"/>
    <cellStyle name="Обычный 5 23 15 2" xfId="46509"/>
    <cellStyle name="Обычный 5 23 15 2 2" xfId="46510"/>
    <cellStyle name="Обычный 5 23 15 2 2 2" xfId="46511"/>
    <cellStyle name="Обычный 5 23 15 2 2 2 2" xfId="46512"/>
    <cellStyle name="Обычный 5 23 15 2 2 3" xfId="46513"/>
    <cellStyle name="Обычный 5 23 15 2 3" xfId="46514"/>
    <cellStyle name="Обычный 5 23 15 2 3 2" xfId="46515"/>
    <cellStyle name="Обычный 5 23 15 2 4" xfId="46516"/>
    <cellStyle name="Обычный 5 23 15 3" xfId="46517"/>
    <cellStyle name="Обычный 5 23 15 3 2" xfId="46518"/>
    <cellStyle name="Обычный 5 23 15 3 2 2" xfId="46519"/>
    <cellStyle name="Обычный 5 23 15 3 2 2 2" xfId="46520"/>
    <cellStyle name="Обычный 5 23 15 3 2 3" xfId="46521"/>
    <cellStyle name="Обычный 5 23 15 3 3" xfId="46522"/>
    <cellStyle name="Обычный 5 23 15 3 3 2" xfId="46523"/>
    <cellStyle name="Обычный 5 23 15 3 4" xfId="46524"/>
    <cellStyle name="Обычный 5 23 15 4" xfId="46525"/>
    <cellStyle name="Обычный 5 23 15 4 2" xfId="46526"/>
    <cellStyle name="Обычный 5 23 15 4 2 2" xfId="46527"/>
    <cellStyle name="Обычный 5 23 15 4 2 2 2" xfId="46528"/>
    <cellStyle name="Обычный 5 23 15 4 2 3" xfId="46529"/>
    <cellStyle name="Обычный 5 23 15 4 3" xfId="46530"/>
    <cellStyle name="Обычный 5 23 15 4 3 2" xfId="46531"/>
    <cellStyle name="Обычный 5 23 15 4 4" xfId="46532"/>
    <cellStyle name="Обычный 5 23 15 5" xfId="46533"/>
    <cellStyle name="Обычный 5 23 15 5 2" xfId="46534"/>
    <cellStyle name="Обычный 5 23 15 5 2 2" xfId="46535"/>
    <cellStyle name="Обычный 5 23 15 5 3" xfId="46536"/>
    <cellStyle name="Обычный 5 23 15 6" xfId="46537"/>
    <cellStyle name="Обычный 5 23 15 6 2" xfId="46538"/>
    <cellStyle name="Обычный 5 23 15 7" xfId="46539"/>
    <cellStyle name="Обычный 5 23 15 7 2" xfId="46540"/>
    <cellStyle name="Обычный 5 23 15 8" xfId="46541"/>
    <cellStyle name="Обычный 5 23 16" xfId="46542"/>
    <cellStyle name="Обычный 5 23 16 2" xfId="46543"/>
    <cellStyle name="Обычный 5 23 16 2 2" xfId="46544"/>
    <cellStyle name="Обычный 5 23 16 2 2 2" xfId="46545"/>
    <cellStyle name="Обычный 5 23 16 2 2 2 2" xfId="46546"/>
    <cellStyle name="Обычный 5 23 16 2 2 3" xfId="46547"/>
    <cellStyle name="Обычный 5 23 16 2 3" xfId="46548"/>
    <cellStyle name="Обычный 5 23 16 2 3 2" xfId="46549"/>
    <cellStyle name="Обычный 5 23 16 2 4" xfId="46550"/>
    <cellStyle name="Обычный 5 23 16 3" xfId="46551"/>
    <cellStyle name="Обычный 5 23 16 3 2" xfId="46552"/>
    <cellStyle name="Обычный 5 23 16 3 2 2" xfId="46553"/>
    <cellStyle name="Обычный 5 23 16 3 2 2 2" xfId="46554"/>
    <cellStyle name="Обычный 5 23 16 3 2 3" xfId="46555"/>
    <cellStyle name="Обычный 5 23 16 3 3" xfId="46556"/>
    <cellStyle name="Обычный 5 23 16 3 3 2" xfId="46557"/>
    <cellStyle name="Обычный 5 23 16 3 4" xfId="46558"/>
    <cellStyle name="Обычный 5 23 16 4" xfId="46559"/>
    <cellStyle name="Обычный 5 23 16 4 2" xfId="46560"/>
    <cellStyle name="Обычный 5 23 16 4 2 2" xfId="46561"/>
    <cellStyle name="Обычный 5 23 16 4 2 2 2" xfId="46562"/>
    <cellStyle name="Обычный 5 23 16 4 2 3" xfId="46563"/>
    <cellStyle name="Обычный 5 23 16 4 3" xfId="46564"/>
    <cellStyle name="Обычный 5 23 16 4 3 2" xfId="46565"/>
    <cellStyle name="Обычный 5 23 16 4 4" xfId="46566"/>
    <cellStyle name="Обычный 5 23 16 5" xfId="46567"/>
    <cellStyle name="Обычный 5 23 16 5 2" xfId="46568"/>
    <cellStyle name="Обычный 5 23 16 5 2 2" xfId="46569"/>
    <cellStyle name="Обычный 5 23 16 5 3" xfId="46570"/>
    <cellStyle name="Обычный 5 23 16 6" xfId="46571"/>
    <cellStyle name="Обычный 5 23 16 6 2" xfId="46572"/>
    <cellStyle name="Обычный 5 23 16 7" xfId="46573"/>
    <cellStyle name="Обычный 5 23 16 7 2" xfId="46574"/>
    <cellStyle name="Обычный 5 23 16 8" xfId="46575"/>
    <cellStyle name="Обычный 5 23 17" xfId="46576"/>
    <cellStyle name="Обычный 5 23 17 2" xfId="46577"/>
    <cellStyle name="Обычный 5 23 17 2 2" xfId="46578"/>
    <cellStyle name="Обычный 5 23 17 2 2 2" xfId="46579"/>
    <cellStyle name="Обычный 5 23 17 2 2 2 2" xfId="46580"/>
    <cellStyle name="Обычный 5 23 17 2 2 3" xfId="46581"/>
    <cellStyle name="Обычный 5 23 17 2 3" xfId="46582"/>
    <cellStyle name="Обычный 5 23 17 2 3 2" xfId="46583"/>
    <cellStyle name="Обычный 5 23 17 2 4" xfId="46584"/>
    <cellStyle name="Обычный 5 23 17 3" xfId="46585"/>
    <cellStyle name="Обычный 5 23 17 3 2" xfId="46586"/>
    <cellStyle name="Обычный 5 23 17 3 2 2" xfId="46587"/>
    <cellStyle name="Обычный 5 23 17 3 2 2 2" xfId="46588"/>
    <cellStyle name="Обычный 5 23 17 3 2 3" xfId="46589"/>
    <cellStyle name="Обычный 5 23 17 3 3" xfId="46590"/>
    <cellStyle name="Обычный 5 23 17 3 3 2" xfId="46591"/>
    <cellStyle name="Обычный 5 23 17 3 4" xfId="46592"/>
    <cellStyle name="Обычный 5 23 17 4" xfId="46593"/>
    <cellStyle name="Обычный 5 23 17 4 2" xfId="46594"/>
    <cellStyle name="Обычный 5 23 17 4 2 2" xfId="46595"/>
    <cellStyle name="Обычный 5 23 17 4 2 2 2" xfId="46596"/>
    <cellStyle name="Обычный 5 23 17 4 2 3" xfId="46597"/>
    <cellStyle name="Обычный 5 23 17 4 3" xfId="46598"/>
    <cellStyle name="Обычный 5 23 17 4 3 2" xfId="46599"/>
    <cellStyle name="Обычный 5 23 17 4 4" xfId="46600"/>
    <cellStyle name="Обычный 5 23 17 5" xfId="46601"/>
    <cellStyle name="Обычный 5 23 17 5 2" xfId="46602"/>
    <cellStyle name="Обычный 5 23 17 5 2 2" xfId="46603"/>
    <cellStyle name="Обычный 5 23 17 5 3" xfId="46604"/>
    <cellStyle name="Обычный 5 23 17 6" xfId="46605"/>
    <cellStyle name="Обычный 5 23 17 6 2" xfId="46606"/>
    <cellStyle name="Обычный 5 23 17 7" xfId="46607"/>
    <cellStyle name="Обычный 5 23 17 7 2" xfId="46608"/>
    <cellStyle name="Обычный 5 23 17 8" xfId="46609"/>
    <cellStyle name="Обычный 5 23 18" xfId="46610"/>
    <cellStyle name="Обычный 5 23 18 2" xfId="46611"/>
    <cellStyle name="Обычный 5 23 18 2 2" xfId="46612"/>
    <cellStyle name="Обычный 5 23 18 2 2 2" xfId="46613"/>
    <cellStyle name="Обычный 5 23 18 2 2 2 2" xfId="46614"/>
    <cellStyle name="Обычный 5 23 18 2 2 3" xfId="46615"/>
    <cellStyle name="Обычный 5 23 18 2 3" xfId="46616"/>
    <cellStyle name="Обычный 5 23 18 2 3 2" xfId="46617"/>
    <cellStyle name="Обычный 5 23 18 2 4" xfId="46618"/>
    <cellStyle name="Обычный 5 23 18 3" xfId="46619"/>
    <cellStyle name="Обычный 5 23 18 3 2" xfId="46620"/>
    <cellStyle name="Обычный 5 23 18 3 2 2" xfId="46621"/>
    <cellStyle name="Обычный 5 23 18 3 2 2 2" xfId="46622"/>
    <cellStyle name="Обычный 5 23 18 3 2 3" xfId="46623"/>
    <cellStyle name="Обычный 5 23 18 3 3" xfId="46624"/>
    <cellStyle name="Обычный 5 23 18 3 3 2" xfId="46625"/>
    <cellStyle name="Обычный 5 23 18 3 4" xfId="46626"/>
    <cellStyle name="Обычный 5 23 18 4" xfId="46627"/>
    <cellStyle name="Обычный 5 23 18 4 2" xfId="46628"/>
    <cellStyle name="Обычный 5 23 18 4 2 2" xfId="46629"/>
    <cellStyle name="Обычный 5 23 18 4 2 2 2" xfId="46630"/>
    <cellStyle name="Обычный 5 23 18 4 2 3" xfId="46631"/>
    <cellStyle name="Обычный 5 23 18 4 3" xfId="46632"/>
    <cellStyle name="Обычный 5 23 18 4 3 2" xfId="46633"/>
    <cellStyle name="Обычный 5 23 18 4 4" xfId="46634"/>
    <cellStyle name="Обычный 5 23 18 5" xfId="46635"/>
    <cellStyle name="Обычный 5 23 18 5 2" xfId="46636"/>
    <cellStyle name="Обычный 5 23 18 5 2 2" xfId="46637"/>
    <cellStyle name="Обычный 5 23 18 5 3" xfId="46638"/>
    <cellStyle name="Обычный 5 23 18 6" xfId="46639"/>
    <cellStyle name="Обычный 5 23 18 6 2" xfId="46640"/>
    <cellStyle name="Обычный 5 23 18 7" xfId="46641"/>
    <cellStyle name="Обычный 5 23 18 7 2" xfId="46642"/>
    <cellStyle name="Обычный 5 23 18 8" xfId="46643"/>
    <cellStyle name="Обычный 5 23 19" xfId="46644"/>
    <cellStyle name="Обычный 5 23 19 2" xfId="46645"/>
    <cellStyle name="Обычный 5 23 19 2 2" xfId="46646"/>
    <cellStyle name="Обычный 5 23 19 2 2 2" xfId="46647"/>
    <cellStyle name="Обычный 5 23 19 2 2 2 2" xfId="46648"/>
    <cellStyle name="Обычный 5 23 19 2 2 3" xfId="46649"/>
    <cellStyle name="Обычный 5 23 19 2 3" xfId="46650"/>
    <cellStyle name="Обычный 5 23 19 2 3 2" xfId="46651"/>
    <cellStyle name="Обычный 5 23 19 2 4" xfId="46652"/>
    <cellStyle name="Обычный 5 23 19 3" xfId="46653"/>
    <cellStyle name="Обычный 5 23 19 3 2" xfId="46654"/>
    <cellStyle name="Обычный 5 23 19 3 2 2" xfId="46655"/>
    <cellStyle name="Обычный 5 23 19 3 2 2 2" xfId="46656"/>
    <cellStyle name="Обычный 5 23 19 3 2 3" xfId="46657"/>
    <cellStyle name="Обычный 5 23 19 3 3" xfId="46658"/>
    <cellStyle name="Обычный 5 23 19 3 3 2" xfId="46659"/>
    <cellStyle name="Обычный 5 23 19 3 4" xfId="46660"/>
    <cellStyle name="Обычный 5 23 19 4" xfId="46661"/>
    <cellStyle name="Обычный 5 23 19 4 2" xfId="46662"/>
    <cellStyle name="Обычный 5 23 19 4 2 2" xfId="46663"/>
    <cellStyle name="Обычный 5 23 19 4 2 2 2" xfId="46664"/>
    <cellStyle name="Обычный 5 23 19 4 2 3" xfId="46665"/>
    <cellStyle name="Обычный 5 23 19 4 3" xfId="46666"/>
    <cellStyle name="Обычный 5 23 19 4 3 2" xfId="46667"/>
    <cellStyle name="Обычный 5 23 19 4 4" xfId="46668"/>
    <cellStyle name="Обычный 5 23 19 5" xfId="46669"/>
    <cellStyle name="Обычный 5 23 19 5 2" xfId="46670"/>
    <cellStyle name="Обычный 5 23 19 5 2 2" xfId="46671"/>
    <cellStyle name="Обычный 5 23 19 5 3" xfId="46672"/>
    <cellStyle name="Обычный 5 23 19 6" xfId="46673"/>
    <cellStyle name="Обычный 5 23 19 6 2" xfId="46674"/>
    <cellStyle name="Обычный 5 23 19 7" xfId="46675"/>
    <cellStyle name="Обычный 5 23 19 7 2" xfId="46676"/>
    <cellStyle name="Обычный 5 23 19 8" xfId="46677"/>
    <cellStyle name="Обычный 5 23 2" xfId="46678"/>
    <cellStyle name="Обычный 5 23 2 2" xfId="46679"/>
    <cellStyle name="Обычный 5 23 2 2 2" xfId="46680"/>
    <cellStyle name="Обычный 5 23 2 2 2 2" xfId="46681"/>
    <cellStyle name="Обычный 5 23 2 2 2 2 2" xfId="46682"/>
    <cellStyle name="Обычный 5 23 2 2 2 3" xfId="46683"/>
    <cellStyle name="Обычный 5 23 2 2 3" xfId="46684"/>
    <cellStyle name="Обычный 5 23 2 2 3 2" xfId="46685"/>
    <cellStyle name="Обычный 5 23 2 2 4" xfId="46686"/>
    <cellStyle name="Обычный 5 23 2 3" xfId="46687"/>
    <cellStyle name="Обычный 5 23 2 3 2" xfId="46688"/>
    <cellStyle name="Обычный 5 23 2 3 2 2" xfId="46689"/>
    <cellStyle name="Обычный 5 23 2 3 2 2 2" xfId="46690"/>
    <cellStyle name="Обычный 5 23 2 3 2 3" xfId="46691"/>
    <cellStyle name="Обычный 5 23 2 3 3" xfId="46692"/>
    <cellStyle name="Обычный 5 23 2 3 3 2" xfId="46693"/>
    <cellStyle name="Обычный 5 23 2 3 4" xfId="46694"/>
    <cellStyle name="Обычный 5 23 2 4" xfId="46695"/>
    <cellStyle name="Обычный 5 23 2 4 2" xfId="46696"/>
    <cellStyle name="Обычный 5 23 2 4 2 2" xfId="46697"/>
    <cellStyle name="Обычный 5 23 2 4 2 2 2" xfId="46698"/>
    <cellStyle name="Обычный 5 23 2 4 2 3" xfId="46699"/>
    <cellStyle name="Обычный 5 23 2 4 3" xfId="46700"/>
    <cellStyle name="Обычный 5 23 2 4 3 2" xfId="46701"/>
    <cellStyle name="Обычный 5 23 2 4 4" xfId="46702"/>
    <cellStyle name="Обычный 5 23 2 5" xfId="46703"/>
    <cellStyle name="Обычный 5 23 2 5 2" xfId="46704"/>
    <cellStyle name="Обычный 5 23 2 5 2 2" xfId="46705"/>
    <cellStyle name="Обычный 5 23 2 5 3" xfId="46706"/>
    <cellStyle name="Обычный 5 23 2 6" xfId="46707"/>
    <cellStyle name="Обычный 5 23 2 6 2" xfId="46708"/>
    <cellStyle name="Обычный 5 23 2 7" xfId="46709"/>
    <cellStyle name="Обычный 5 23 2 7 2" xfId="46710"/>
    <cellStyle name="Обычный 5 23 2 8" xfId="46711"/>
    <cellStyle name="Обычный 5 23 20" xfId="46712"/>
    <cellStyle name="Обычный 5 23 20 2" xfId="46713"/>
    <cellStyle name="Обычный 5 23 20 2 2" xfId="46714"/>
    <cellStyle name="Обычный 5 23 20 2 2 2" xfId="46715"/>
    <cellStyle name="Обычный 5 23 20 2 2 2 2" xfId="46716"/>
    <cellStyle name="Обычный 5 23 20 2 2 3" xfId="46717"/>
    <cellStyle name="Обычный 5 23 20 2 3" xfId="46718"/>
    <cellStyle name="Обычный 5 23 20 2 3 2" xfId="46719"/>
    <cellStyle name="Обычный 5 23 20 2 4" xfId="46720"/>
    <cellStyle name="Обычный 5 23 20 3" xfId="46721"/>
    <cellStyle name="Обычный 5 23 20 3 2" xfId="46722"/>
    <cellStyle name="Обычный 5 23 20 3 2 2" xfId="46723"/>
    <cellStyle name="Обычный 5 23 20 3 2 2 2" xfId="46724"/>
    <cellStyle name="Обычный 5 23 20 3 2 3" xfId="46725"/>
    <cellStyle name="Обычный 5 23 20 3 3" xfId="46726"/>
    <cellStyle name="Обычный 5 23 20 3 3 2" xfId="46727"/>
    <cellStyle name="Обычный 5 23 20 3 4" xfId="46728"/>
    <cellStyle name="Обычный 5 23 20 4" xfId="46729"/>
    <cellStyle name="Обычный 5 23 20 4 2" xfId="46730"/>
    <cellStyle name="Обычный 5 23 20 4 2 2" xfId="46731"/>
    <cellStyle name="Обычный 5 23 20 4 2 2 2" xfId="46732"/>
    <cellStyle name="Обычный 5 23 20 4 2 3" xfId="46733"/>
    <cellStyle name="Обычный 5 23 20 4 3" xfId="46734"/>
    <cellStyle name="Обычный 5 23 20 4 3 2" xfId="46735"/>
    <cellStyle name="Обычный 5 23 20 4 4" xfId="46736"/>
    <cellStyle name="Обычный 5 23 20 5" xfId="46737"/>
    <cellStyle name="Обычный 5 23 20 5 2" xfId="46738"/>
    <cellStyle name="Обычный 5 23 20 5 2 2" xfId="46739"/>
    <cellStyle name="Обычный 5 23 20 5 3" xfId="46740"/>
    <cellStyle name="Обычный 5 23 20 6" xfId="46741"/>
    <cellStyle name="Обычный 5 23 20 6 2" xfId="46742"/>
    <cellStyle name="Обычный 5 23 20 7" xfId="46743"/>
    <cellStyle name="Обычный 5 23 20 7 2" xfId="46744"/>
    <cellStyle name="Обычный 5 23 20 8" xfId="46745"/>
    <cellStyle name="Обычный 5 23 21" xfId="46746"/>
    <cellStyle name="Обычный 5 23 21 2" xfId="46747"/>
    <cellStyle name="Обычный 5 23 21 2 2" xfId="46748"/>
    <cellStyle name="Обычный 5 23 21 2 2 2" xfId="46749"/>
    <cellStyle name="Обычный 5 23 21 2 2 2 2" xfId="46750"/>
    <cellStyle name="Обычный 5 23 21 2 2 3" xfId="46751"/>
    <cellStyle name="Обычный 5 23 21 2 3" xfId="46752"/>
    <cellStyle name="Обычный 5 23 21 2 3 2" xfId="46753"/>
    <cellStyle name="Обычный 5 23 21 2 4" xfId="46754"/>
    <cellStyle name="Обычный 5 23 21 3" xfId="46755"/>
    <cellStyle name="Обычный 5 23 21 3 2" xfId="46756"/>
    <cellStyle name="Обычный 5 23 21 3 2 2" xfId="46757"/>
    <cellStyle name="Обычный 5 23 21 3 2 2 2" xfId="46758"/>
    <cellStyle name="Обычный 5 23 21 3 2 3" xfId="46759"/>
    <cellStyle name="Обычный 5 23 21 3 3" xfId="46760"/>
    <cellStyle name="Обычный 5 23 21 3 3 2" xfId="46761"/>
    <cellStyle name="Обычный 5 23 21 3 4" xfId="46762"/>
    <cellStyle name="Обычный 5 23 21 4" xfId="46763"/>
    <cellStyle name="Обычный 5 23 21 4 2" xfId="46764"/>
    <cellStyle name="Обычный 5 23 21 4 2 2" xfId="46765"/>
    <cellStyle name="Обычный 5 23 21 4 2 2 2" xfId="46766"/>
    <cellStyle name="Обычный 5 23 21 4 2 3" xfId="46767"/>
    <cellStyle name="Обычный 5 23 21 4 3" xfId="46768"/>
    <cellStyle name="Обычный 5 23 21 4 3 2" xfId="46769"/>
    <cellStyle name="Обычный 5 23 21 4 4" xfId="46770"/>
    <cellStyle name="Обычный 5 23 21 5" xfId="46771"/>
    <cellStyle name="Обычный 5 23 21 5 2" xfId="46772"/>
    <cellStyle name="Обычный 5 23 21 5 2 2" xfId="46773"/>
    <cellStyle name="Обычный 5 23 21 5 3" xfId="46774"/>
    <cellStyle name="Обычный 5 23 21 6" xfId="46775"/>
    <cellStyle name="Обычный 5 23 21 6 2" xfId="46776"/>
    <cellStyle name="Обычный 5 23 21 7" xfId="46777"/>
    <cellStyle name="Обычный 5 23 21 7 2" xfId="46778"/>
    <cellStyle name="Обычный 5 23 21 8" xfId="46779"/>
    <cellStyle name="Обычный 5 23 22" xfId="46780"/>
    <cellStyle name="Обычный 5 23 22 2" xfId="46781"/>
    <cellStyle name="Обычный 5 23 22 2 2" xfId="46782"/>
    <cellStyle name="Обычный 5 23 22 2 2 2" xfId="46783"/>
    <cellStyle name="Обычный 5 23 22 2 2 2 2" xfId="46784"/>
    <cellStyle name="Обычный 5 23 22 2 2 3" xfId="46785"/>
    <cellStyle name="Обычный 5 23 22 2 3" xfId="46786"/>
    <cellStyle name="Обычный 5 23 22 2 3 2" xfId="46787"/>
    <cellStyle name="Обычный 5 23 22 2 4" xfId="46788"/>
    <cellStyle name="Обычный 5 23 22 3" xfId="46789"/>
    <cellStyle name="Обычный 5 23 22 3 2" xfId="46790"/>
    <cellStyle name="Обычный 5 23 22 3 2 2" xfId="46791"/>
    <cellStyle name="Обычный 5 23 22 3 2 2 2" xfId="46792"/>
    <cellStyle name="Обычный 5 23 22 3 2 3" xfId="46793"/>
    <cellStyle name="Обычный 5 23 22 3 3" xfId="46794"/>
    <cellStyle name="Обычный 5 23 22 3 3 2" xfId="46795"/>
    <cellStyle name="Обычный 5 23 22 3 4" xfId="46796"/>
    <cellStyle name="Обычный 5 23 22 4" xfId="46797"/>
    <cellStyle name="Обычный 5 23 22 4 2" xfId="46798"/>
    <cellStyle name="Обычный 5 23 22 4 2 2" xfId="46799"/>
    <cellStyle name="Обычный 5 23 22 4 2 2 2" xfId="46800"/>
    <cellStyle name="Обычный 5 23 22 4 2 3" xfId="46801"/>
    <cellStyle name="Обычный 5 23 22 4 3" xfId="46802"/>
    <cellStyle name="Обычный 5 23 22 4 3 2" xfId="46803"/>
    <cellStyle name="Обычный 5 23 22 4 4" xfId="46804"/>
    <cellStyle name="Обычный 5 23 22 5" xfId="46805"/>
    <cellStyle name="Обычный 5 23 22 5 2" xfId="46806"/>
    <cellStyle name="Обычный 5 23 22 5 2 2" xfId="46807"/>
    <cellStyle name="Обычный 5 23 22 5 3" xfId="46808"/>
    <cellStyle name="Обычный 5 23 22 6" xfId="46809"/>
    <cellStyle name="Обычный 5 23 22 6 2" xfId="46810"/>
    <cellStyle name="Обычный 5 23 22 7" xfId="46811"/>
    <cellStyle name="Обычный 5 23 22 7 2" xfId="46812"/>
    <cellStyle name="Обычный 5 23 22 8" xfId="46813"/>
    <cellStyle name="Обычный 5 23 23" xfId="46814"/>
    <cellStyle name="Обычный 5 23 23 2" xfId="46815"/>
    <cellStyle name="Обычный 5 23 23 2 2" xfId="46816"/>
    <cellStyle name="Обычный 5 23 23 2 2 2" xfId="46817"/>
    <cellStyle name="Обычный 5 23 23 2 2 2 2" xfId="46818"/>
    <cellStyle name="Обычный 5 23 23 2 2 3" xfId="46819"/>
    <cellStyle name="Обычный 5 23 23 2 3" xfId="46820"/>
    <cellStyle name="Обычный 5 23 23 2 3 2" xfId="46821"/>
    <cellStyle name="Обычный 5 23 23 2 4" xfId="46822"/>
    <cellStyle name="Обычный 5 23 23 3" xfId="46823"/>
    <cellStyle name="Обычный 5 23 23 3 2" xfId="46824"/>
    <cellStyle name="Обычный 5 23 23 3 2 2" xfId="46825"/>
    <cellStyle name="Обычный 5 23 23 3 2 2 2" xfId="46826"/>
    <cellStyle name="Обычный 5 23 23 3 2 3" xfId="46827"/>
    <cellStyle name="Обычный 5 23 23 3 3" xfId="46828"/>
    <cellStyle name="Обычный 5 23 23 3 3 2" xfId="46829"/>
    <cellStyle name="Обычный 5 23 23 3 4" xfId="46830"/>
    <cellStyle name="Обычный 5 23 23 4" xfId="46831"/>
    <cellStyle name="Обычный 5 23 23 4 2" xfId="46832"/>
    <cellStyle name="Обычный 5 23 23 4 2 2" xfId="46833"/>
    <cellStyle name="Обычный 5 23 23 4 2 2 2" xfId="46834"/>
    <cellStyle name="Обычный 5 23 23 4 2 3" xfId="46835"/>
    <cellStyle name="Обычный 5 23 23 4 3" xfId="46836"/>
    <cellStyle name="Обычный 5 23 23 4 3 2" xfId="46837"/>
    <cellStyle name="Обычный 5 23 23 4 4" xfId="46838"/>
    <cellStyle name="Обычный 5 23 23 5" xfId="46839"/>
    <cellStyle name="Обычный 5 23 23 5 2" xfId="46840"/>
    <cellStyle name="Обычный 5 23 23 5 2 2" xfId="46841"/>
    <cellStyle name="Обычный 5 23 23 5 3" xfId="46842"/>
    <cellStyle name="Обычный 5 23 23 6" xfId="46843"/>
    <cellStyle name="Обычный 5 23 23 6 2" xfId="46844"/>
    <cellStyle name="Обычный 5 23 23 7" xfId="46845"/>
    <cellStyle name="Обычный 5 23 23 7 2" xfId="46846"/>
    <cellStyle name="Обычный 5 23 23 8" xfId="46847"/>
    <cellStyle name="Обычный 5 23 24" xfId="46848"/>
    <cellStyle name="Обычный 5 23 24 2" xfId="46849"/>
    <cellStyle name="Обычный 5 23 24 2 2" xfId="46850"/>
    <cellStyle name="Обычный 5 23 24 2 2 2" xfId="46851"/>
    <cellStyle name="Обычный 5 23 24 2 2 2 2" xfId="46852"/>
    <cellStyle name="Обычный 5 23 24 2 2 3" xfId="46853"/>
    <cellStyle name="Обычный 5 23 24 2 3" xfId="46854"/>
    <cellStyle name="Обычный 5 23 24 2 3 2" xfId="46855"/>
    <cellStyle name="Обычный 5 23 24 2 4" xfId="46856"/>
    <cellStyle name="Обычный 5 23 24 3" xfId="46857"/>
    <cellStyle name="Обычный 5 23 24 3 2" xfId="46858"/>
    <cellStyle name="Обычный 5 23 24 3 2 2" xfId="46859"/>
    <cellStyle name="Обычный 5 23 24 3 2 2 2" xfId="46860"/>
    <cellStyle name="Обычный 5 23 24 3 2 3" xfId="46861"/>
    <cellStyle name="Обычный 5 23 24 3 3" xfId="46862"/>
    <cellStyle name="Обычный 5 23 24 3 3 2" xfId="46863"/>
    <cellStyle name="Обычный 5 23 24 3 4" xfId="46864"/>
    <cellStyle name="Обычный 5 23 24 4" xfId="46865"/>
    <cellStyle name="Обычный 5 23 24 4 2" xfId="46866"/>
    <cellStyle name="Обычный 5 23 24 4 2 2" xfId="46867"/>
    <cellStyle name="Обычный 5 23 24 4 2 2 2" xfId="46868"/>
    <cellStyle name="Обычный 5 23 24 4 2 3" xfId="46869"/>
    <cellStyle name="Обычный 5 23 24 4 3" xfId="46870"/>
    <cellStyle name="Обычный 5 23 24 4 3 2" xfId="46871"/>
    <cellStyle name="Обычный 5 23 24 4 4" xfId="46872"/>
    <cellStyle name="Обычный 5 23 24 5" xfId="46873"/>
    <cellStyle name="Обычный 5 23 24 5 2" xfId="46874"/>
    <cellStyle name="Обычный 5 23 24 5 2 2" xfId="46875"/>
    <cellStyle name="Обычный 5 23 24 5 3" xfId="46876"/>
    <cellStyle name="Обычный 5 23 24 6" xfId="46877"/>
    <cellStyle name="Обычный 5 23 24 6 2" xfId="46878"/>
    <cellStyle name="Обычный 5 23 24 7" xfId="46879"/>
    <cellStyle name="Обычный 5 23 24 7 2" xfId="46880"/>
    <cellStyle name="Обычный 5 23 24 8" xfId="46881"/>
    <cellStyle name="Обычный 5 23 25" xfId="46882"/>
    <cellStyle name="Обычный 5 23 25 2" xfId="46883"/>
    <cellStyle name="Обычный 5 23 25 2 2" xfId="46884"/>
    <cellStyle name="Обычный 5 23 25 2 2 2" xfId="46885"/>
    <cellStyle name="Обычный 5 23 25 2 2 2 2" xfId="46886"/>
    <cellStyle name="Обычный 5 23 25 2 2 3" xfId="46887"/>
    <cellStyle name="Обычный 5 23 25 2 3" xfId="46888"/>
    <cellStyle name="Обычный 5 23 25 2 3 2" xfId="46889"/>
    <cellStyle name="Обычный 5 23 25 2 4" xfId="46890"/>
    <cellStyle name="Обычный 5 23 25 3" xfId="46891"/>
    <cellStyle name="Обычный 5 23 25 3 2" xfId="46892"/>
    <cellStyle name="Обычный 5 23 25 3 2 2" xfId="46893"/>
    <cellStyle name="Обычный 5 23 25 3 2 2 2" xfId="46894"/>
    <cellStyle name="Обычный 5 23 25 3 2 3" xfId="46895"/>
    <cellStyle name="Обычный 5 23 25 3 3" xfId="46896"/>
    <cellStyle name="Обычный 5 23 25 3 3 2" xfId="46897"/>
    <cellStyle name="Обычный 5 23 25 3 4" xfId="46898"/>
    <cellStyle name="Обычный 5 23 25 4" xfId="46899"/>
    <cellStyle name="Обычный 5 23 25 4 2" xfId="46900"/>
    <cellStyle name="Обычный 5 23 25 4 2 2" xfId="46901"/>
    <cellStyle name="Обычный 5 23 25 4 2 2 2" xfId="46902"/>
    <cellStyle name="Обычный 5 23 25 4 2 3" xfId="46903"/>
    <cellStyle name="Обычный 5 23 25 4 3" xfId="46904"/>
    <cellStyle name="Обычный 5 23 25 4 3 2" xfId="46905"/>
    <cellStyle name="Обычный 5 23 25 4 4" xfId="46906"/>
    <cellStyle name="Обычный 5 23 25 5" xfId="46907"/>
    <cellStyle name="Обычный 5 23 25 5 2" xfId="46908"/>
    <cellStyle name="Обычный 5 23 25 5 2 2" xfId="46909"/>
    <cellStyle name="Обычный 5 23 25 5 3" xfId="46910"/>
    <cellStyle name="Обычный 5 23 25 6" xfId="46911"/>
    <cellStyle name="Обычный 5 23 25 6 2" xfId="46912"/>
    <cellStyle name="Обычный 5 23 25 7" xfId="46913"/>
    <cellStyle name="Обычный 5 23 25 7 2" xfId="46914"/>
    <cellStyle name="Обычный 5 23 25 8" xfId="46915"/>
    <cellStyle name="Обычный 5 23 26" xfId="46916"/>
    <cellStyle name="Обычный 5 23 26 2" xfId="46917"/>
    <cellStyle name="Обычный 5 23 26 2 2" xfId="46918"/>
    <cellStyle name="Обычный 5 23 26 2 2 2" xfId="46919"/>
    <cellStyle name="Обычный 5 23 26 2 2 2 2" xfId="46920"/>
    <cellStyle name="Обычный 5 23 26 2 2 3" xfId="46921"/>
    <cellStyle name="Обычный 5 23 26 2 3" xfId="46922"/>
    <cellStyle name="Обычный 5 23 26 2 3 2" xfId="46923"/>
    <cellStyle name="Обычный 5 23 26 2 4" xfId="46924"/>
    <cellStyle name="Обычный 5 23 26 3" xfId="46925"/>
    <cellStyle name="Обычный 5 23 26 3 2" xfId="46926"/>
    <cellStyle name="Обычный 5 23 26 3 2 2" xfId="46927"/>
    <cellStyle name="Обычный 5 23 26 3 2 2 2" xfId="46928"/>
    <cellStyle name="Обычный 5 23 26 3 2 3" xfId="46929"/>
    <cellStyle name="Обычный 5 23 26 3 3" xfId="46930"/>
    <cellStyle name="Обычный 5 23 26 3 3 2" xfId="46931"/>
    <cellStyle name="Обычный 5 23 26 3 4" xfId="46932"/>
    <cellStyle name="Обычный 5 23 26 4" xfId="46933"/>
    <cellStyle name="Обычный 5 23 26 4 2" xfId="46934"/>
    <cellStyle name="Обычный 5 23 26 4 2 2" xfId="46935"/>
    <cellStyle name="Обычный 5 23 26 4 2 2 2" xfId="46936"/>
    <cellStyle name="Обычный 5 23 26 4 2 3" xfId="46937"/>
    <cellStyle name="Обычный 5 23 26 4 3" xfId="46938"/>
    <cellStyle name="Обычный 5 23 26 4 3 2" xfId="46939"/>
    <cellStyle name="Обычный 5 23 26 4 4" xfId="46940"/>
    <cellStyle name="Обычный 5 23 26 5" xfId="46941"/>
    <cellStyle name="Обычный 5 23 26 5 2" xfId="46942"/>
    <cellStyle name="Обычный 5 23 26 5 2 2" xfId="46943"/>
    <cellStyle name="Обычный 5 23 26 5 3" xfId="46944"/>
    <cellStyle name="Обычный 5 23 26 6" xfId="46945"/>
    <cellStyle name="Обычный 5 23 26 6 2" xfId="46946"/>
    <cellStyle name="Обычный 5 23 26 7" xfId="46947"/>
    <cellStyle name="Обычный 5 23 26 7 2" xfId="46948"/>
    <cellStyle name="Обычный 5 23 26 8" xfId="46949"/>
    <cellStyle name="Обычный 5 23 27" xfId="46950"/>
    <cellStyle name="Обычный 5 23 27 2" xfId="46951"/>
    <cellStyle name="Обычный 5 23 27 2 2" xfId="46952"/>
    <cellStyle name="Обычный 5 23 27 2 2 2" xfId="46953"/>
    <cellStyle name="Обычный 5 23 27 2 2 2 2" xfId="46954"/>
    <cellStyle name="Обычный 5 23 27 2 2 3" xfId="46955"/>
    <cellStyle name="Обычный 5 23 27 2 3" xfId="46956"/>
    <cellStyle name="Обычный 5 23 27 2 3 2" xfId="46957"/>
    <cellStyle name="Обычный 5 23 27 2 4" xfId="46958"/>
    <cellStyle name="Обычный 5 23 27 3" xfId="46959"/>
    <cellStyle name="Обычный 5 23 27 3 2" xfId="46960"/>
    <cellStyle name="Обычный 5 23 27 3 2 2" xfId="46961"/>
    <cellStyle name="Обычный 5 23 27 3 2 2 2" xfId="46962"/>
    <cellStyle name="Обычный 5 23 27 3 2 3" xfId="46963"/>
    <cellStyle name="Обычный 5 23 27 3 3" xfId="46964"/>
    <cellStyle name="Обычный 5 23 27 3 3 2" xfId="46965"/>
    <cellStyle name="Обычный 5 23 27 3 4" xfId="46966"/>
    <cellStyle name="Обычный 5 23 27 4" xfId="46967"/>
    <cellStyle name="Обычный 5 23 27 4 2" xfId="46968"/>
    <cellStyle name="Обычный 5 23 27 4 2 2" xfId="46969"/>
    <cellStyle name="Обычный 5 23 27 4 2 2 2" xfId="46970"/>
    <cellStyle name="Обычный 5 23 27 4 2 3" xfId="46971"/>
    <cellStyle name="Обычный 5 23 27 4 3" xfId="46972"/>
    <cellStyle name="Обычный 5 23 27 4 3 2" xfId="46973"/>
    <cellStyle name="Обычный 5 23 27 4 4" xfId="46974"/>
    <cellStyle name="Обычный 5 23 27 5" xfId="46975"/>
    <cellStyle name="Обычный 5 23 27 5 2" xfId="46976"/>
    <cellStyle name="Обычный 5 23 27 5 2 2" xfId="46977"/>
    <cellStyle name="Обычный 5 23 27 5 3" xfId="46978"/>
    <cellStyle name="Обычный 5 23 27 6" xfId="46979"/>
    <cellStyle name="Обычный 5 23 27 6 2" xfId="46980"/>
    <cellStyle name="Обычный 5 23 27 7" xfId="46981"/>
    <cellStyle name="Обычный 5 23 27 7 2" xfId="46982"/>
    <cellStyle name="Обычный 5 23 27 8" xfId="46983"/>
    <cellStyle name="Обычный 5 23 28" xfId="46984"/>
    <cellStyle name="Обычный 5 23 28 2" xfId="46985"/>
    <cellStyle name="Обычный 5 23 28 2 2" xfId="46986"/>
    <cellStyle name="Обычный 5 23 28 2 2 2" xfId="46987"/>
    <cellStyle name="Обычный 5 23 28 2 2 2 2" xfId="46988"/>
    <cellStyle name="Обычный 5 23 28 2 2 3" xfId="46989"/>
    <cellStyle name="Обычный 5 23 28 2 3" xfId="46990"/>
    <cellStyle name="Обычный 5 23 28 2 3 2" xfId="46991"/>
    <cellStyle name="Обычный 5 23 28 2 4" xfId="46992"/>
    <cellStyle name="Обычный 5 23 28 3" xfId="46993"/>
    <cellStyle name="Обычный 5 23 28 3 2" xfId="46994"/>
    <cellStyle name="Обычный 5 23 28 3 2 2" xfId="46995"/>
    <cellStyle name="Обычный 5 23 28 3 2 2 2" xfId="46996"/>
    <cellStyle name="Обычный 5 23 28 3 2 3" xfId="46997"/>
    <cellStyle name="Обычный 5 23 28 3 3" xfId="46998"/>
    <cellStyle name="Обычный 5 23 28 3 3 2" xfId="46999"/>
    <cellStyle name="Обычный 5 23 28 3 4" xfId="47000"/>
    <cellStyle name="Обычный 5 23 28 4" xfId="47001"/>
    <cellStyle name="Обычный 5 23 28 4 2" xfId="47002"/>
    <cellStyle name="Обычный 5 23 28 4 2 2" xfId="47003"/>
    <cellStyle name="Обычный 5 23 28 4 2 2 2" xfId="47004"/>
    <cellStyle name="Обычный 5 23 28 4 2 3" xfId="47005"/>
    <cellStyle name="Обычный 5 23 28 4 3" xfId="47006"/>
    <cellStyle name="Обычный 5 23 28 4 3 2" xfId="47007"/>
    <cellStyle name="Обычный 5 23 28 4 4" xfId="47008"/>
    <cellStyle name="Обычный 5 23 28 5" xfId="47009"/>
    <cellStyle name="Обычный 5 23 28 5 2" xfId="47010"/>
    <cellStyle name="Обычный 5 23 28 5 2 2" xfId="47011"/>
    <cellStyle name="Обычный 5 23 28 5 3" xfId="47012"/>
    <cellStyle name="Обычный 5 23 28 6" xfId="47013"/>
    <cellStyle name="Обычный 5 23 28 6 2" xfId="47014"/>
    <cellStyle name="Обычный 5 23 28 7" xfId="47015"/>
    <cellStyle name="Обычный 5 23 28 7 2" xfId="47016"/>
    <cellStyle name="Обычный 5 23 28 8" xfId="47017"/>
    <cellStyle name="Обычный 5 23 29" xfId="47018"/>
    <cellStyle name="Обычный 5 23 29 2" xfId="47019"/>
    <cellStyle name="Обычный 5 23 29 2 2" xfId="47020"/>
    <cellStyle name="Обычный 5 23 29 2 2 2" xfId="47021"/>
    <cellStyle name="Обычный 5 23 29 2 2 2 2" xfId="47022"/>
    <cellStyle name="Обычный 5 23 29 2 2 3" xfId="47023"/>
    <cellStyle name="Обычный 5 23 29 2 3" xfId="47024"/>
    <cellStyle name="Обычный 5 23 29 2 3 2" xfId="47025"/>
    <cellStyle name="Обычный 5 23 29 2 4" xfId="47026"/>
    <cellStyle name="Обычный 5 23 29 3" xfId="47027"/>
    <cellStyle name="Обычный 5 23 29 3 2" xfId="47028"/>
    <cellStyle name="Обычный 5 23 29 3 2 2" xfId="47029"/>
    <cellStyle name="Обычный 5 23 29 3 2 2 2" xfId="47030"/>
    <cellStyle name="Обычный 5 23 29 3 2 3" xfId="47031"/>
    <cellStyle name="Обычный 5 23 29 3 3" xfId="47032"/>
    <cellStyle name="Обычный 5 23 29 3 3 2" xfId="47033"/>
    <cellStyle name="Обычный 5 23 29 3 4" xfId="47034"/>
    <cellStyle name="Обычный 5 23 29 4" xfId="47035"/>
    <cellStyle name="Обычный 5 23 29 4 2" xfId="47036"/>
    <cellStyle name="Обычный 5 23 29 4 2 2" xfId="47037"/>
    <cellStyle name="Обычный 5 23 29 4 2 2 2" xfId="47038"/>
    <cellStyle name="Обычный 5 23 29 4 2 3" xfId="47039"/>
    <cellStyle name="Обычный 5 23 29 4 3" xfId="47040"/>
    <cellStyle name="Обычный 5 23 29 4 3 2" xfId="47041"/>
    <cellStyle name="Обычный 5 23 29 4 4" xfId="47042"/>
    <cellStyle name="Обычный 5 23 29 5" xfId="47043"/>
    <cellStyle name="Обычный 5 23 29 5 2" xfId="47044"/>
    <cellStyle name="Обычный 5 23 29 5 2 2" xfId="47045"/>
    <cellStyle name="Обычный 5 23 29 5 3" xfId="47046"/>
    <cellStyle name="Обычный 5 23 29 6" xfId="47047"/>
    <cellStyle name="Обычный 5 23 29 6 2" xfId="47048"/>
    <cellStyle name="Обычный 5 23 29 7" xfId="47049"/>
    <cellStyle name="Обычный 5 23 29 7 2" xfId="47050"/>
    <cellStyle name="Обычный 5 23 29 8" xfId="47051"/>
    <cellStyle name="Обычный 5 23 3" xfId="47052"/>
    <cellStyle name="Обычный 5 23 3 2" xfId="47053"/>
    <cellStyle name="Обычный 5 23 3 2 2" xfId="47054"/>
    <cellStyle name="Обычный 5 23 3 2 2 2" xfId="47055"/>
    <cellStyle name="Обычный 5 23 3 2 2 2 2" xfId="47056"/>
    <cellStyle name="Обычный 5 23 3 2 2 3" xfId="47057"/>
    <cellStyle name="Обычный 5 23 3 2 3" xfId="47058"/>
    <cellStyle name="Обычный 5 23 3 2 3 2" xfId="47059"/>
    <cellStyle name="Обычный 5 23 3 2 4" xfId="47060"/>
    <cellStyle name="Обычный 5 23 3 3" xfId="47061"/>
    <cellStyle name="Обычный 5 23 3 3 2" xfId="47062"/>
    <cellStyle name="Обычный 5 23 3 3 2 2" xfId="47063"/>
    <cellStyle name="Обычный 5 23 3 3 2 2 2" xfId="47064"/>
    <cellStyle name="Обычный 5 23 3 3 2 3" xfId="47065"/>
    <cellStyle name="Обычный 5 23 3 3 3" xfId="47066"/>
    <cellStyle name="Обычный 5 23 3 3 3 2" xfId="47067"/>
    <cellStyle name="Обычный 5 23 3 3 4" xfId="47068"/>
    <cellStyle name="Обычный 5 23 3 4" xfId="47069"/>
    <cellStyle name="Обычный 5 23 3 4 2" xfId="47070"/>
    <cellStyle name="Обычный 5 23 3 4 2 2" xfId="47071"/>
    <cellStyle name="Обычный 5 23 3 4 2 2 2" xfId="47072"/>
    <cellStyle name="Обычный 5 23 3 4 2 3" xfId="47073"/>
    <cellStyle name="Обычный 5 23 3 4 3" xfId="47074"/>
    <cellStyle name="Обычный 5 23 3 4 3 2" xfId="47075"/>
    <cellStyle name="Обычный 5 23 3 4 4" xfId="47076"/>
    <cellStyle name="Обычный 5 23 3 5" xfId="47077"/>
    <cellStyle name="Обычный 5 23 3 5 2" xfId="47078"/>
    <cellStyle name="Обычный 5 23 3 5 2 2" xfId="47079"/>
    <cellStyle name="Обычный 5 23 3 5 3" xfId="47080"/>
    <cellStyle name="Обычный 5 23 3 6" xfId="47081"/>
    <cellStyle name="Обычный 5 23 3 6 2" xfId="47082"/>
    <cellStyle name="Обычный 5 23 3 7" xfId="47083"/>
    <cellStyle name="Обычный 5 23 3 7 2" xfId="47084"/>
    <cellStyle name="Обычный 5 23 3 8" xfId="47085"/>
    <cellStyle name="Обычный 5 23 30" xfId="47086"/>
    <cellStyle name="Обычный 5 23 30 2" xfId="47087"/>
    <cellStyle name="Обычный 5 23 30 2 2" xfId="47088"/>
    <cellStyle name="Обычный 5 23 30 2 2 2" xfId="47089"/>
    <cellStyle name="Обычный 5 23 30 2 3" xfId="47090"/>
    <cellStyle name="Обычный 5 23 30 3" xfId="47091"/>
    <cellStyle name="Обычный 5 23 30 3 2" xfId="47092"/>
    <cellStyle name="Обычный 5 23 30 4" xfId="47093"/>
    <cellStyle name="Обычный 5 23 31" xfId="47094"/>
    <cellStyle name="Обычный 5 23 31 2" xfId="47095"/>
    <cellStyle name="Обычный 5 23 31 2 2" xfId="47096"/>
    <cellStyle name="Обычный 5 23 31 2 2 2" xfId="47097"/>
    <cellStyle name="Обычный 5 23 31 2 3" xfId="47098"/>
    <cellStyle name="Обычный 5 23 31 3" xfId="47099"/>
    <cellStyle name="Обычный 5 23 31 3 2" xfId="47100"/>
    <cellStyle name="Обычный 5 23 31 4" xfId="47101"/>
    <cellStyle name="Обычный 5 23 32" xfId="47102"/>
    <cellStyle name="Обычный 5 23 32 2" xfId="47103"/>
    <cellStyle name="Обычный 5 23 32 2 2" xfId="47104"/>
    <cellStyle name="Обычный 5 23 32 2 2 2" xfId="47105"/>
    <cellStyle name="Обычный 5 23 32 2 3" xfId="47106"/>
    <cellStyle name="Обычный 5 23 32 3" xfId="47107"/>
    <cellStyle name="Обычный 5 23 32 3 2" xfId="47108"/>
    <cellStyle name="Обычный 5 23 32 4" xfId="47109"/>
    <cellStyle name="Обычный 5 23 33" xfId="47110"/>
    <cellStyle name="Обычный 5 23 33 2" xfId="47111"/>
    <cellStyle name="Обычный 5 23 33 2 2" xfId="47112"/>
    <cellStyle name="Обычный 5 23 33 3" xfId="47113"/>
    <cellStyle name="Обычный 5 23 34" xfId="47114"/>
    <cellStyle name="Обычный 5 23 34 2" xfId="47115"/>
    <cellStyle name="Обычный 5 23 35" xfId="47116"/>
    <cellStyle name="Обычный 5 23 35 2" xfId="47117"/>
    <cellStyle name="Обычный 5 23 36" xfId="47118"/>
    <cellStyle name="Обычный 5 23 4" xfId="47119"/>
    <cellStyle name="Обычный 5 23 4 2" xfId="47120"/>
    <cellStyle name="Обычный 5 23 4 2 2" xfId="47121"/>
    <cellStyle name="Обычный 5 23 4 2 2 2" xfId="47122"/>
    <cellStyle name="Обычный 5 23 4 2 2 2 2" xfId="47123"/>
    <cellStyle name="Обычный 5 23 4 2 2 3" xfId="47124"/>
    <cellStyle name="Обычный 5 23 4 2 3" xfId="47125"/>
    <cellStyle name="Обычный 5 23 4 2 3 2" xfId="47126"/>
    <cellStyle name="Обычный 5 23 4 2 4" xfId="47127"/>
    <cellStyle name="Обычный 5 23 4 3" xfId="47128"/>
    <cellStyle name="Обычный 5 23 4 3 2" xfId="47129"/>
    <cellStyle name="Обычный 5 23 4 3 2 2" xfId="47130"/>
    <cellStyle name="Обычный 5 23 4 3 2 2 2" xfId="47131"/>
    <cellStyle name="Обычный 5 23 4 3 2 3" xfId="47132"/>
    <cellStyle name="Обычный 5 23 4 3 3" xfId="47133"/>
    <cellStyle name="Обычный 5 23 4 3 3 2" xfId="47134"/>
    <cellStyle name="Обычный 5 23 4 3 4" xfId="47135"/>
    <cellStyle name="Обычный 5 23 4 4" xfId="47136"/>
    <cellStyle name="Обычный 5 23 4 4 2" xfId="47137"/>
    <cellStyle name="Обычный 5 23 4 4 2 2" xfId="47138"/>
    <cellStyle name="Обычный 5 23 4 4 2 2 2" xfId="47139"/>
    <cellStyle name="Обычный 5 23 4 4 2 3" xfId="47140"/>
    <cellStyle name="Обычный 5 23 4 4 3" xfId="47141"/>
    <cellStyle name="Обычный 5 23 4 4 3 2" xfId="47142"/>
    <cellStyle name="Обычный 5 23 4 4 4" xfId="47143"/>
    <cellStyle name="Обычный 5 23 4 5" xfId="47144"/>
    <cellStyle name="Обычный 5 23 4 5 2" xfId="47145"/>
    <cellStyle name="Обычный 5 23 4 5 2 2" xfId="47146"/>
    <cellStyle name="Обычный 5 23 4 5 3" xfId="47147"/>
    <cellStyle name="Обычный 5 23 4 6" xfId="47148"/>
    <cellStyle name="Обычный 5 23 4 6 2" xfId="47149"/>
    <cellStyle name="Обычный 5 23 4 7" xfId="47150"/>
    <cellStyle name="Обычный 5 23 4 7 2" xfId="47151"/>
    <cellStyle name="Обычный 5 23 4 8" xfId="47152"/>
    <cellStyle name="Обычный 5 23 5" xfId="47153"/>
    <cellStyle name="Обычный 5 23 5 2" xfId="47154"/>
    <cellStyle name="Обычный 5 23 5 2 2" xfId="47155"/>
    <cellStyle name="Обычный 5 23 5 2 2 2" xfId="47156"/>
    <cellStyle name="Обычный 5 23 5 2 2 2 2" xfId="47157"/>
    <cellStyle name="Обычный 5 23 5 2 2 3" xfId="47158"/>
    <cellStyle name="Обычный 5 23 5 2 3" xfId="47159"/>
    <cellStyle name="Обычный 5 23 5 2 3 2" xfId="47160"/>
    <cellStyle name="Обычный 5 23 5 2 4" xfId="47161"/>
    <cellStyle name="Обычный 5 23 5 3" xfId="47162"/>
    <cellStyle name="Обычный 5 23 5 3 2" xfId="47163"/>
    <cellStyle name="Обычный 5 23 5 3 2 2" xfId="47164"/>
    <cellStyle name="Обычный 5 23 5 3 2 2 2" xfId="47165"/>
    <cellStyle name="Обычный 5 23 5 3 2 3" xfId="47166"/>
    <cellStyle name="Обычный 5 23 5 3 3" xfId="47167"/>
    <cellStyle name="Обычный 5 23 5 3 3 2" xfId="47168"/>
    <cellStyle name="Обычный 5 23 5 3 4" xfId="47169"/>
    <cellStyle name="Обычный 5 23 5 4" xfId="47170"/>
    <cellStyle name="Обычный 5 23 5 4 2" xfId="47171"/>
    <cellStyle name="Обычный 5 23 5 4 2 2" xfId="47172"/>
    <cellStyle name="Обычный 5 23 5 4 2 2 2" xfId="47173"/>
    <cellStyle name="Обычный 5 23 5 4 2 3" xfId="47174"/>
    <cellStyle name="Обычный 5 23 5 4 3" xfId="47175"/>
    <cellStyle name="Обычный 5 23 5 4 3 2" xfId="47176"/>
    <cellStyle name="Обычный 5 23 5 4 4" xfId="47177"/>
    <cellStyle name="Обычный 5 23 5 5" xfId="47178"/>
    <cellStyle name="Обычный 5 23 5 5 2" xfId="47179"/>
    <cellStyle name="Обычный 5 23 5 5 2 2" xfId="47180"/>
    <cellStyle name="Обычный 5 23 5 5 3" xfId="47181"/>
    <cellStyle name="Обычный 5 23 5 6" xfId="47182"/>
    <cellStyle name="Обычный 5 23 5 6 2" xfId="47183"/>
    <cellStyle name="Обычный 5 23 5 7" xfId="47184"/>
    <cellStyle name="Обычный 5 23 5 7 2" xfId="47185"/>
    <cellStyle name="Обычный 5 23 5 8" xfId="47186"/>
    <cellStyle name="Обычный 5 23 6" xfId="47187"/>
    <cellStyle name="Обычный 5 23 6 2" xfId="47188"/>
    <cellStyle name="Обычный 5 23 6 2 2" xfId="47189"/>
    <cellStyle name="Обычный 5 23 6 2 2 2" xfId="47190"/>
    <cellStyle name="Обычный 5 23 6 2 2 2 2" xfId="47191"/>
    <cellStyle name="Обычный 5 23 6 2 2 3" xfId="47192"/>
    <cellStyle name="Обычный 5 23 6 2 3" xfId="47193"/>
    <cellStyle name="Обычный 5 23 6 2 3 2" xfId="47194"/>
    <cellStyle name="Обычный 5 23 6 2 4" xfId="47195"/>
    <cellStyle name="Обычный 5 23 6 3" xfId="47196"/>
    <cellStyle name="Обычный 5 23 6 3 2" xfId="47197"/>
    <cellStyle name="Обычный 5 23 6 3 2 2" xfId="47198"/>
    <cellStyle name="Обычный 5 23 6 3 2 2 2" xfId="47199"/>
    <cellStyle name="Обычный 5 23 6 3 2 3" xfId="47200"/>
    <cellStyle name="Обычный 5 23 6 3 3" xfId="47201"/>
    <cellStyle name="Обычный 5 23 6 3 3 2" xfId="47202"/>
    <cellStyle name="Обычный 5 23 6 3 4" xfId="47203"/>
    <cellStyle name="Обычный 5 23 6 4" xfId="47204"/>
    <cellStyle name="Обычный 5 23 6 4 2" xfId="47205"/>
    <cellStyle name="Обычный 5 23 6 4 2 2" xfId="47206"/>
    <cellStyle name="Обычный 5 23 6 4 2 2 2" xfId="47207"/>
    <cellStyle name="Обычный 5 23 6 4 2 3" xfId="47208"/>
    <cellStyle name="Обычный 5 23 6 4 3" xfId="47209"/>
    <cellStyle name="Обычный 5 23 6 4 3 2" xfId="47210"/>
    <cellStyle name="Обычный 5 23 6 4 4" xfId="47211"/>
    <cellStyle name="Обычный 5 23 6 5" xfId="47212"/>
    <cellStyle name="Обычный 5 23 6 5 2" xfId="47213"/>
    <cellStyle name="Обычный 5 23 6 5 2 2" xfId="47214"/>
    <cellStyle name="Обычный 5 23 6 5 3" xfId="47215"/>
    <cellStyle name="Обычный 5 23 6 6" xfId="47216"/>
    <cellStyle name="Обычный 5 23 6 6 2" xfId="47217"/>
    <cellStyle name="Обычный 5 23 6 7" xfId="47218"/>
    <cellStyle name="Обычный 5 23 6 7 2" xfId="47219"/>
    <cellStyle name="Обычный 5 23 6 8" xfId="47220"/>
    <cellStyle name="Обычный 5 23 7" xfId="47221"/>
    <cellStyle name="Обычный 5 23 7 2" xfId="47222"/>
    <cellStyle name="Обычный 5 23 7 2 2" xfId="47223"/>
    <cellStyle name="Обычный 5 23 7 2 2 2" xfId="47224"/>
    <cellStyle name="Обычный 5 23 7 2 2 2 2" xfId="47225"/>
    <cellStyle name="Обычный 5 23 7 2 2 3" xfId="47226"/>
    <cellStyle name="Обычный 5 23 7 2 3" xfId="47227"/>
    <cellStyle name="Обычный 5 23 7 2 3 2" xfId="47228"/>
    <cellStyle name="Обычный 5 23 7 2 4" xfId="47229"/>
    <cellStyle name="Обычный 5 23 7 3" xfId="47230"/>
    <cellStyle name="Обычный 5 23 7 3 2" xfId="47231"/>
    <cellStyle name="Обычный 5 23 7 3 2 2" xfId="47232"/>
    <cellStyle name="Обычный 5 23 7 3 2 2 2" xfId="47233"/>
    <cellStyle name="Обычный 5 23 7 3 2 3" xfId="47234"/>
    <cellStyle name="Обычный 5 23 7 3 3" xfId="47235"/>
    <cellStyle name="Обычный 5 23 7 3 3 2" xfId="47236"/>
    <cellStyle name="Обычный 5 23 7 3 4" xfId="47237"/>
    <cellStyle name="Обычный 5 23 7 4" xfId="47238"/>
    <cellStyle name="Обычный 5 23 7 4 2" xfId="47239"/>
    <cellStyle name="Обычный 5 23 7 4 2 2" xfId="47240"/>
    <cellStyle name="Обычный 5 23 7 4 2 2 2" xfId="47241"/>
    <cellStyle name="Обычный 5 23 7 4 2 3" xfId="47242"/>
    <cellStyle name="Обычный 5 23 7 4 3" xfId="47243"/>
    <cellStyle name="Обычный 5 23 7 4 3 2" xfId="47244"/>
    <cellStyle name="Обычный 5 23 7 4 4" xfId="47245"/>
    <cellStyle name="Обычный 5 23 7 5" xfId="47246"/>
    <cellStyle name="Обычный 5 23 7 5 2" xfId="47247"/>
    <cellStyle name="Обычный 5 23 7 5 2 2" xfId="47248"/>
    <cellStyle name="Обычный 5 23 7 5 3" xfId="47249"/>
    <cellStyle name="Обычный 5 23 7 6" xfId="47250"/>
    <cellStyle name="Обычный 5 23 7 6 2" xfId="47251"/>
    <cellStyle name="Обычный 5 23 7 7" xfId="47252"/>
    <cellStyle name="Обычный 5 23 7 7 2" xfId="47253"/>
    <cellStyle name="Обычный 5 23 7 8" xfId="47254"/>
    <cellStyle name="Обычный 5 23 8" xfId="47255"/>
    <cellStyle name="Обычный 5 23 8 2" xfId="47256"/>
    <cellStyle name="Обычный 5 23 8 2 2" xfId="47257"/>
    <cellStyle name="Обычный 5 23 8 2 2 2" xfId="47258"/>
    <cellStyle name="Обычный 5 23 8 2 2 2 2" xfId="47259"/>
    <cellStyle name="Обычный 5 23 8 2 2 3" xfId="47260"/>
    <cellStyle name="Обычный 5 23 8 2 3" xfId="47261"/>
    <cellStyle name="Обычный 5 23 8 2 3 2" xfId="47262"/>
    <cellStyle name="Обычный 5 23 8 2 4" xfId="47263"/>
    <cellStyle name="Обычный 5 23 8 3" xfId="47264"/>
    <cellStyle name="Обычный 5 23 8 3 2" xfId="47265"/>
    <cellStyle name="Обычный 5 23 8 3 2 2" xfId="47266"/>
    <cellStyle name="Обычный 5 23 8 3 2 2 2" xfId="47267"/>
    <cellStyle name="Обычный 5 23 8 3 2 3" xfId="47268"/>
    <cellStyle name="Обычный 5 23 8 3 3" xfId="47269"/>
    <cellStyle name="Обычный 5 23 8 3 3 2" xfId="47270"/>
    <cellStyle name="Обычный 5 23 8 3 4" xfId="47271"/>
    <cellStyle name="Обычный 5 23 8 4" xfId="47272"/>
    <cellStyle name="Обычный 5 23 8 4 2" xfId="47273"/>
    <cellStyle name="Обычный 5 23 8 4 2 2" xfId="47274"/>
    <cellStyle name="Обычный 5 23 8 4 2 2 2" xfId="47275"/>
    <cellStyle name="Обычный 5 23 8 4 2 3" xfId="47276"/>
    <cellStyle name="Обычный 5 23 8 4 3" xfId="47277"/>
    <cellStyle name="Обычный 5 23 8 4 3 2" xfId="47278"/>
    <cellStyle name="Обычный 5 23 8 4 4" xfId="47279"/>
    <cellStyle name="Обычный 5 23 8 5" xfId="47280"/>
    <cellStyle name="Обычный 5 23 8 5 2" xfId="47281"/>
    <cellStyle name="Обычный 5 23 8 5 2 2" xfId="47282"/>
    <cellStyle name="Обычный 5 23 8 5 3" xfId="47283"/>
    <cellStyle name="Обычный 5 23 8 6" xfId="47284"/>
    <cellStyle name="Обычный 5 23 8 6 2" xfId="47285"/>
    <cellStyle name="Обычный 5 23 8 7" xfId="47286"/>
    <cellStyle name="Обычный 5 23 8 7 2" xfId="47287"/>
    <cellStyle name="Обычный 5 23 8 8" xfId="47288"/>
    <cellStyle name="Обычный 5 23 9" xfId="47289"/>
    <cellStyle name="Обычный 5 23 9 2" xfId="47290"/>
    <cellStyle name="Обычный 5 23 9 2 2" xfId="47291"/>
    <cellStyle name="Обычный 5 23 9 2 2 2" xfId="47292"/>
    <cellStyle name="Обычный 5 23 9 2 2 2 2" xfId="47293"/>
    <cellStyle name="Обычный 5 23 9 2 2 3" xfId="47294"/>
    <cellStyle name="Обычный 5 23 9 2 3" xfId="47295"/>
    <cellStyle name="Обычный 5 23 9 2 3 2" xfId="47296"/>
    <cellStyle name="Обычный 5 23 9 2 4" xfId="47297"/>
    <cellStyle name="Обычный 5 23 9 3" xfId="47298"/>
    <cellStyle name="Обычный 5 23 9 3 2" xfId="47299"/>
    <cellStyle name="Обычный 5 23 9 3 2 2" xfId="47300"/>
    <cellStyle name="Обычный 5 23 9 3 2 2 2" xfId="47301"/>
    <cellStyle name="Обычный 5 23 9 3 2 3" xfId="47302"/>
    <cellStyle name="Обычный 5 23 9 3 3" xfId="47303"/>
    <cellStyle name="Обычный 5 23 9 3 3 2" xfId="47304"/>
    <cellStyle name="Обычный 5 23 9 3 4" xfId="47305"/>
    <cellStyle name="Обычный 5 23 9 4" xfId="47306"/>
    <cellStyle name="Обычный 5 23 9 4 2" xfId="47307"/>
    <cellStyle name="Обычный 5 23 9 4 2 2" xfId="47308"/>
    <cellStyle name="Обычный 5 23 9 4 2 2 2" xfId="47309"/>
    <cellStyle name="Обычный 5 23 9 4 2 3" xfId="47310"/>
    <cellStyle name="Обычный 5 23 9 4 3" xfId="47311"/>
    <cellStyle name="Обычный 5 23 9 4 3 2" xfId="47312"/>
    <cellStyle name="Обычный 5 23 9 4 4" xfId="47313"/>
    <cellStyle name="Обычный 5 23 9 5" xfId="47314"/>
    <cellStyle name="Обычный 5 23 9 5 2" xfId="47315"/>
    <cellStyle name="Обычный 5 23 9 5 2 2" xfId="47316"/>
    <cellStyle name="Обычный 5 23 9 5 3" xfId="47317"/>
    <cellStyle name="Обычный 5 23 9 6" xfId="47318"/>
    <cellStyle name="Обычный 5 23 9 6 2" xfId="47319"/>
    <cellStyle name="Обычный 5 23 9 7" xfId="47320"/>
    <cellStyle name="Обычный 5 23 9 7 2" xfId="47321"/>
    <cellStyle name="Обычный 5 23 9 8" xfId="47322"/>
    <cellStyle name="Обычный 5 24" xfId="47323"/>
    <cellStyle name="Обычный 5 24 2" xfId="47324"/>
    <cellStyle name="Обычный 5 24 2 2" xfId="47325"/>
    <cellStyle name="Обычный 5 24 2 2 2" xfId="47326"/>
    <cellStyle name="Обычный 5 24 2 2 2 2" xfId="47327"/>
    <cellStyle name="Обычный 5 24 2 2 3" xfId="47328"/>
    <cellStyle name="Обычный 5 24 2 3" xfId="47329"/>
    <cellStyle name="Обычный 5 24 2 3 2" xfId="47330"/>
    <cellStyle name="Обычный 5 24 2 4" xfId="47331"/>
    <cellStyle name="Обычный 5 24 3" xfId="47332"/>
    <cellStyle name="Обычный 5 24 3 2" xfId="47333"/>
    <cellStyle name="Обычный 5 24 3 2 2" xfId="47334"/>
    <cellStyle name="Обычный 5 24 3 2 2 2" xfId="47335"/>
    <cellStyle name="Обычный 5 24 3 2 3" xfId="47336"/>
    <cellStyle name="Обычный 5 24 3 3" xfId="47337"/>
    <cellStyle name="Обычный 5 24 3 3 2" xfId="47338"/>
    <cellStyle name="Обычный 5 24 3 4" xfId="47339"/>
    <cellStyle name="Обычный 5 24 4" xfId="47340"/>
    <cellStyle name="Обычный 5 24 4 2" xfId="47341"/>
    <cellStyle name="Обычный 5 24 4 2 2" xfId="47342"/>
    <cellStyle name="Обычный 5 24 4 2 2 2" xfId="47343"/>
    <cellStyle name="Обычный 5 24 4 2 3" xfId="47344"/>
    <cellStyle name="Обычный 5 24 4 3" xfId="47345"/>
    <cellStyle name="Обычный 5 24 4 3 2" xfId="47346"/>
    <cellStyle name="Обычный 5 24 4 4" xfId="47347"/>
    <cellStyle name="Обычный 5 24 5" xfId="47348"/>
    <cellStyle name="Обычный 5 24 5 2" xfId="47349"/>
    <cellStyle name="Обычный 5 24 5 2 2" xfId="47350"/>
    <cellStyle name="Обычный 5 24 5 3" xfId="47351"/>
    <cellStyle name="Обычный 5 24 6" xfId="47352"/>
    <cellStyle name="Обычный 5 24 6 2" xfId="47353"/>
    <cellStyle name="Обычный 5 24 7" xfId="47354"/>
    <cellStyle name="Обычный 5 24 7 2" xfId="47355"/>
    <cellStyle name="Обычный 5 24 8" xfId="47356"/>
    <cellStyle name="Обычный 5 25" xfId="47357"/>
    <cellStyle name="Обычный 5 25 2" xfId="47358"/>
    <cellStyle name="Обычный 5 25 2 2" xfId="47359"/>
    <cellStyle name="Обычный 5 25 2 2 2" xfId="47360"/>
    <cellStyle name="Обычный 5 25 2 2 2 2" xfId="47361"/>
    <cellStyle name="Обычный 5 25 2 2 3" xfId="47362"/>
    <cellStyle name="Обычный 5 25 2 3" xfId="47363"/>
    <cellStyle name="Обычный 5 25 2 3 2" xfId="47364"/>
    <cellStyle name="Обычный 5 25 2 4" xfId="47365"/>
    <cellStyle name="Обычный 5 25 3" xfId="47366"/>
    <cellStyle name="Обычный 5 25 3 2" xfId="47367"/>
    <cellStyle name="Обычный 5 25 3 2 2" xfId="47368"/>
    <cellStyle name="Обычный 5 25 3 2 2 2" xfId="47369"/>
    <cellStyle name="Обычный 5 25 3 2 3" xfId="47370"/>
    <cellStyle name="Обычный 5 25 3 3" xfId="47371"/>
    <cellStyle name="Обычный 5 25 3 3 2" xfId="47372"/>
    <cellStyle name="Обычный 5 25 3 4" xfId="47373"/>
    <cellStyle name="Обычный 5 25 4" xfId="47374"/>
    <cellStyle name="Обычный 5 25 4 2" xfId="47375"/>
    <cellStyle name="Обычный 5 25 4 2 2" xfId="47376"/>
    <cellStyle name="Обычный 5 25 4 2 2 2" xfId="47377"/>
    <cellStyle name="Обычный 5 25 4 2 3" xfId="47378"/>
    <cellStyle name="Обычный 5 25 4 3" xfId="47379"/>
    <cellStyle name="Обычный 5 25 4 3 2" xfId="47380"/>
    <cellStyle name="Обычный 5 25 4 4" xfId="47381"/>
    <cellStyle name="Обычный 5 25 5" xfId="47382"/>
    <cellStyle name="Обычный 5 25 5 2" xfId="47383"/>
    <cellStyle name="Обычный 5 25 5 2 2" xfId="47384"/>
    <cellStyle name="Обычный 5 25 5 3" xfId="47385"/>
    <cellStyle name="Обычный 5 25 6" xfId="47386"/>
    <cellStyle name="Обычный 5 25 6 2" xfId="47387"/>
    <cellStyle name="Обычный 5 25 7" xfId="47388"/>
    <cellStyle name="Обычный 5 25 7 2" xfId="47389"/>
    <cellStyle name="Обычный 5 25 8" xfId="47390"/>
    <cellStyle name="Обычный 5 26" xfId="47391"/>
    <cellStyle name="Обычный 5 26 2" xfId="47392"/>
    <cellStyle name="Обычный 5 26 2 2" xfId="47393"/>
    <cellStyle name="Обычный 5 26 2 2 2" xfId="47394"/>
    <cellStyle name="Обычный 5 26 2 2 2 2" xfId="47395"/>
    <cellStyle name="Обычный 5 26 2 2 3" xfId="47396"/>
    <cellStyle name="Обычный 5 26 2 3" xfId="47397"/>
    <cellStyle name="Обычный 5 26 2 3 2" xfId="47398"/>
    <cellStyle name="Обычный 5 26 2 4" xfId="47399"/>
    <cellStyle name="Обычный 5 26 3" xfId="47400"/>
    <cellStyle name="Обычный 5 26 3 2" xfId="47401"/>
    <cellStyle name="Обычный 5 26 3 2 2" xfId="47402"/>
    <cellStyle name="Обычный 5 26 3 2 2 2" xfId="47403"/>
    <cellStyle name="Обычный 5 26 3 2 3" xfId="47404"/>
    <cellStyle name="Обычный 5 26 3 3" xfId="47405"/>
    <cellStyle name="Обычный 5 26 3 3 2" xfId="47406"/>
    <cellStyle name="Обычный 5 26 3 4" xfId="47407"/>
    <cellStyle name="Обычный 5 26 4" xfId="47408"/>
    <cellStyle name="Обычный 5 26 4 2" xfId="47409"/>
    <cellStyle name="Обычный 5 26 4 2 2" xfId="47410"/>
    <cellStyle name="Обычный 5 26 4 2 2 2" xfId="47411"/>
    <cellStyle name="Обычный 5 26 4 2 3" xfId="47412"/>
    <cellStyle name="Обычный 5 26 4 3" xfId="47413"/>
    <cellStyle name="Обычный 5 26 4 3 2" xfId="47414"/>
    <cellStyle name="Обычный 5 26 4 4" xfId="47415"/>
    <cellStyle name="Обычный 5 26 5" xfId="47416"/>
    <cellStyle name="Обычный 5 26 5 2" xfId="47417"/>
    <cellStyle name="Обычный 5 26 5 2 2" xfId="47418"/>
    <cellStyle name="Обычный 5 26 5 3" xfId="47419"/>
    <cellStyle name="Обычный 5 26 6" xfId="47420"/>
    <cellStyle name="Обычный 5 26 6 2" xfId="47421"/>
    <cellStyle name="Обычный 5 26 7" xfId="47422"/>
    <cellStyle name="Обычный 5 26 7 2" xfId="47423"/>
    <cellStyle name="Обычный 5 26 8" xfId="47424"/>
    <cellStyle name="Обычный 5 27" xfId="47425"/>
    <cellStyle name="Обычный 5 27 2" xfId="47426"/>
    <cellStyle name="Обычный 5 27 2 2" xfId="47427"/>
    <cellStyle name="Обычный 5 27 2 2 2" xfId="47428"/>
    <cellStyle name="Обычный 5 27 2 2 2 2" xfId="47429"/>
    <cellStyle name="Обычный 5 27 2 2 3" xfId="47430"/>
    <cellStyle name="Обычный 5 27 2 3" xfId="47431"/>
    <cellStyle name="Обычный 5 27 2 3 2" xfId="47432"/>
    <cellStyle name="Обычный 5 27 2 4" xfId="47433"/>
    <cellStyle name="Обычный 5 27 3" xfId="47434"/>
    <cellStyle name="Обычный 5 27 3 2" xfId="47435"/>
    <cellStyle name="Обычный 5 27 3 2 2" xfId="47436"/>
    <cellStyle name="Обычный 5 27 3 2 2 2" xfId="47437"/>
    <cellStyle name="Обычный 5 27 3 2 3" xfId="47438"/>
    <cellStyle name="Обычный 5 27 3 3" xfId="47439"/>
    <cellStyle name="Обычный 5 27 3 3 2" xfId="47440"/>
    <cellStyle name="Обычный 5 27 3 4" xfId="47441"/>
    <cellStyle name="Обычный 5 27 4" xfId="47442"/>
    <cellStyle name="Обычный 5 27 4 2" xfId="47443"/>
    <cellStyle name="Обычный 5 27 4 2 2" xfId="47444"/>
    <cellStyle name="Обычный 5 27 4 2 2 2" xfId="47445"/>
    <cellStyle name="Обычный 5 27 4 2 3" xfId="47446"/>
    <cellStyle name="Обычный 5 27 4 3" xfId="47447"/>
    <cellStyle name="Обычный 5 27 4 3 2" xfId="47448"/>
    <cellStyle name="Обычный 5 27 4 4" xfId="47449"/>
    <cellStyle name="Обычный 5 27 5" xfId="47450"/>
    <cellStyle name="Обычный 5 27 5 2" xfId="47451"/>
    <cellStyle name="Обычный 5 27 5 2 2" xfId="47452"/>
    <cellStyle name="Обычный 5 27 5 3" xfId="47453"/>
    <cellStyle name="Обычный 5 27 6" xfId="47454"/>
    <cellStyle name="Обычный 5 27 6 2" xfId="47455"/>
    <cellStyle name="Обычный 5 27 7" xfId="47456"/>
    <cellStyle name="Обычный 5 27 7 2" xfId="47457"/>
    <cellStyle name="Обычный 5 27 8" xfId="47458"/>
    <cellStyle name="Обычный 5 28" xfId="47459"/>
    <cellStyle name="Обычный 5 28 2" xfId="47460"/>
    <cellStyle name="Обычный 5 28 2 2" xfId="47461"/>
    <cellStyle name="Обычный 5 28 2 2 2" xfId="47462"/>
    <cellStyle name="Обычный 5 28 2 2 2 2" xfId="47463"/>
    <cellStyle name="Обычный 5 28 2 2 3" xfId="47464"/>
    <cellStyle name="Обычный 5 28 2 3" xfId="47465"/>
    <cellStyle name="Обычный 5 28 2 3 2" xfId="47466"/>
    <cellStyle name="Обычный 5 28 2 4" xfId="47467"/>
    <cellStyle name="Обычный 5 28 3" xfId="47468"/>
    <cellStyle name="Обычный 5 28 3 2" xfId="47469"/>
    <cellStyle name="Обычный 5 28 3 2 2" xfId="47470"/>
    <cellStyle name="Обычный 5 28 3 2 2 2" xfId="47471"/>
    <cellStyle name="Обычный 5 28 3 2 3" xfId="47472"/>
    <cellStyle name="Обычный 5 28 3 3" xfId="47473"/>
    <cellStyle name="Обычный 5 28 3 3 2" xfId="47474"/>
    <cellStyle name="Обычный 5 28 3 4" xfId="47475"/>
    <cellStyle name="Обычный 5 28 4" xfId="47476"/>
    <cellStyle name="Обычный 5 28 4 2" xfId="47477"/>
    <cellStyle name="Обычный 5 28 4 2 2" xfId="47478"/>
    <cellStyle name="Обычный 5 28 4 2 2 2" xfId="47479"/>
    <cellStyle name="Обычный 5 28 4 2 3" xfId="47480"/>
    <cellStyle name="Обычный 5 28 4 3" xfId="47481"/>
    <cellStyle name="Обычный 5 28 4 3 2" xfId="47482"/>
    <cellStyle name="Обычный 5 28 4 4" xfId="47483"/>
    <cellStyle name="Обычный 5 28 5" xfId="47484"/>
    <cellStyle name="Обычный 5 28 5 2" xfId="47485"/>
    <cellStyle name="Обычный 5 28 5 2 2" xfId="47486"/>
    <cellStyle name="Обычный 5 28 5 3" xfId="47487"/>
    <cellStyle name="Обычный 5 28 6" xfId="47488"/>
    <cellStyle name="Обычный 5 28 6 2" xfId="47489"/>
    <cellStyle name="Обычный 5 28 7" xfId="47490"/>
    <cellStyle name="Обычный 5 28 7 2" xfId="47491"/>
    <cellStyle name="Обычный 5 28 8" xfId="47492"/>
    <cellStyle name="Обычный 5 29" xfId="47493"/>
    <cellStyle name="Обычный 5 29 2" xfId="47494"/>
    <cellStyle name="Обычный 5 29 2 2" xfId="47495"/>
    <cellStyle name="Обычный 5 29 2 2 2" xfId="47496"/>
    <cellStyle name="Обычный 5 29 2 2 2 2" xfId="47497"/>
    <cellStyle name="Обычный 5 29 2 2 3" xfId="47498"/>
    <cellStyle name="Обычный 5 29 2 3" xfId="47499"/>
    <cellStyle name="Обычный 5 29 2 3 2" xfId="47500"/>
    <cellStyle name="Обычный 5 29 2 4" xfId="47501"/>
    <cellStyle name="Обычный 5 29 3" xfId="47502"/>
    <cellStyle name="Обычный 5 29 3 2" xfId="47503"/>
    <cellStyle name="Обычный 5 29 3 2 2" xfId="47504"/>
    <cellStyle name="Обычный 5 29 3 2 2 2" xfId="47505"/>
    <cellStyle name="Обычный 5 29 3 2 3" xfId="47506"/>
    <cellStyle name="Обычный 5 29 3 3" xfId="47507"/>
    <cellStyle name="Обычный 5 29 3 3 2" xfId="47508"/>
    <cellStyle name="Обычный 5 29 3 4" xfId="47509"/>
    <cellStyle name="Обычный 5 29 4" xfId="47510"/>
    <cellStyle name="Обычный 5 29 4 2" xfId="47511"/>
    <cellStyle name="Обычный 5 29 4 2 2" xfId="47512"/>
    <cellStyle name="Обычный 5 29 4 2 2 2" xfId="47513"/>
    <cellStyle name="Обычный 5 29 4 2 3" xfId="47514"/>
    <cellStyle name="Обычный 5 29 4 3" xfId="47515"/>
    <cellStyle name="Обычный 5 29 4 3 2" xfId="47516"/>
    <cellStyle name="Обычный 5 29 4 4" xfId="47517"/>
    <cellStyle name="Обычный 5 29 5" xfId="47518"/>
    <cellStyle name="Обычный 5 29 5 2" xfId="47519"/>
    <cellStyle name="Обычный 5 29 5 2 2" xfId="47520"/>
    <cellStyle name="Обычный 5 29 5 3" xfId="47521"/>
    <cellStyle name="Обычный 5 29 6" xfId="47522"/>
    <cellStyle name="Обычный 5 29 6 2" xfId="47523"/>
    <cellStyle name="Обычный 5 29 7" xfId="47524"/>
    <cellStyle name="Обычный 5 29 7 2" xfId="47525"/>
    <cellStyle name="Обычный 5 29 8" xfId="47526"/>
    <cellStyle name="Обычный 5 3" xfId="47527"/>
    <cellStyle name="Обычный 5 3 10" xfId="47528"/>
    <cellStyle name="Обычный 5 3 10 2" xfId="47529"/>
    <cellStyle name="Обычный 5 3 10 2 2" xfId="47530"/>
    <cellStyle name="Обычный 5 3 10 2 2 2" xfId="47531"/>
    <cellStyle name="Обычный 5 3 10 2 2 2 2" xfId="47532"/>
    <cellStyle name="Обычный 5 3 10 2 2 3" xfId="47533"/>
    <cellStyle name="Обычный 5 3 10 2 3" xfId="47534"/>
    <cellStyle name="Обычный 5 3 10 2 3 2" xfId="47535"/>
    <cellStyle name="Обычный 5 3 10 2 4" xfId="47536"/>
    <cellStyle name="Обычный 5 3 10 3" xfId="47537"/>
    <cellStyle name="Обычный 5 3 10 3 2" xfId="47538"/>
    <cellStyle name="Обычный 5 3 10 3 2 2" xfId="47539"/>
    <cellStyle name="Обычный 5 3 10 3 2 2 2" xfId="47540"/>
    <cellStyle name="Обычный 5 3 10 3 2 3" xfId="47541"/>
    <cellStyle name="Обычный 5 3 10 3 3" xfId="47542"/>
    <cellStyle name="Обычный 5 3 10 3 3 2" xfId="47543"/>
    <cellStyle name="Обычный 5 3 10 3 4" xfId="47544"/>
    <cellStyle name="Обычный 5 3 10 4" xfId="47545"/>
    <cellStyle name="Обычный 5 3 10 4 2" xfId="47546"/>
    <cellStyle name="Обычный 5 3 10 4 2 2" xfId="47547"/>
    <cellStyle name="Обычный 5 3 10 4 2 2 2" xfId="47548"/>
    <cellStyle name="Обычный 5 3 10 4 2 3" xfId="47549"/>
    <cellStyle name="Обычный 5 3 10 4 3" xfId="47550"/>
    <cellStyle name="Обычный 5 3 10 4 3 2" xfId="47551"/>
    <cellStyle name="Обычный 5 3 10 4 4" xfId="47552"/>
    <cellStyle name="Обычный 5 3 10 5" xfId="47553"/>
    <cellStyle name="Обычный 5 3 10 5 2" xfId="47554"/>
    <cellStyle name="Обычный 5 3 10 5 2 2" xfId="47555"/>
    <cellStyle name="Обычный 5 3 10 5 3" xfId="47556"/>
    <cellStyle name="Обычный 5 3 10 6" xfId="47557"/>
    <cellStyle name="Обычный 5 3 10 6 2" xfId="47558"/>
    <cellStyle name="Обычный 5 3 10 7" xfId="47559"/>
    <cellStyle name="Обычный 5 3 10 7 2" xfId="47560"/>
    <cellStyle name="Обычный 5 3 10 8" xfId="47561"/>
    <cellStyle name="Обычный 5 3 11" xfId="47562"/>
    <cellStyle name="Обычный 5 3 11 2" xfId="47563"/>
    <cellStyle name="Обычный 5 3 11 2 2" xfId="47564"/>
    <cellStyle name="Обычный 5 3 11 2 2 2" xfId="47565"/>
    <cellStyle name="Обычный 5 3 11 2 2 2 2" xfId="47566"/>
    <cellStyle name="Обычный 5 3 11 2 2 3" xfId="47567"/>
    <cellStyle name="Обычный 5 3 11 2 3" xfId="47568"/>
    <cellStyle name="Обычный 5 3 11 2 3 2" xfId="47569"/>
    <cellStyle name="Обычный 5 3 11 2 4" xfId="47570"/>
    <cellStyle name="Обычный 5 3 11 3" xfId="47571"/>
    <cellStyle name="Обычный 5 3 11 3 2" xfId="47572"/>
    <cellStyle name="Обычный 5 3 11 3 2 2" xfId="47573"/>
    <cellStyle name="Обычный 5 3 11 3 2 2 2" xfId="47574"/>
    <cellStyle name="Обычный 5 3 11 3 2 3" xfId="47575"/>
    <cellStyle name="Обычный 5 3 11 3 3" xfId="47576"/>
    <cellStyle name="Обычный 5 3 11 3 3 2" xfId="47577"/>
    <cellStyle name="Обычный 5 3 11 3 4" xfId="47578"/>
    <cellStyle name="Обычный 5 3 11 4" xfId="47579"/>
    <cellStyle name="Обычный 5 3 11 4 2" xfId="47580"/>
    <cellStyle name="Обычный 5 3 11 4 2 2" xfId="47581"/>
    <cellStyle name="Обычный 5 3 11 4 2 2 2" xfId="47582"/>
    <cellStyle name="Обычный 5 3 11 4 2 3" xfId="47583"/>
    <cellStyle name="Обычный 5 3 11 4 3" xfId="47584"/>
    <cellStyle name="Обычный 5 3 11 4 3 2" xfId="47585"/>
    <cellStyle name="Обычный 5 3 11 4 4" xfId="47586"/>
    <cellStyle name="Обычный 5 3 11 5" xfId="47587"/>
    <cellStyle name="Обычный 5 3 11 5 2" xfId="47588"/>
    <cellStyle name="Обычный 5 3 11 5 2 2" xfId="47589"/>
    <cellStyle name="Обычный 5 3 11 5 3" xfId="47590"/>
    <cellStyle name="Обычный 5 3 11 6" xfId="47591"/>
    <cellStyle name="Обычный 5 3 11 6 2" xfId="47592"/>
    <cellStyle name="Обычный 5 3 11 7" xfId="47593"/>
    <cellStyle name="Обычный 5 3 11 7 2" xfId="47594"/>
    <cellStyle name="Обычный 5 3 11 8" xfId="47595"/>
    <cellStyle name="Обычный 5 3 12" xfId="47596"/>
    <cellStyle name="Обычный 5 3 12 2" xfId="47597"/>
    <cellStyle name="Обычный 5 3 12 2 2" xfId="47598"/>
    <cellStyle name="Обычный 5 3 12 2 2 2" xfId="47599"/>
    <cellStyle name="Обычный 5 3 12 2 2 2 2" xfId="47600"/>
    <cellStyle name="Обычный 5 3 12 2 2 3" xfId="47601"/>
    <cellStyle name="Обычный 5 3 12 2 3" xfId="47602"/>
    <cellStyle name="Обычный 5 3 12 2 3 2" xfId="47603"/>
    <cellStyle name="Обычный 5 3 12 2 4" xfId="47604"/>
    <cellStyle name="Обычный 5 3 12 3" xfId="47605"/>
    <cellStyle name="Обычный 5 3 12 3 2" xfId="47606"/>
    <cellStyle name="Обычный 5 3 12 3 2 2" xfId="47607"/>
    <cellStyle name="Обычный 5 3 12 3 2 2 2" xfId="47608"/>
    <cellStyle name="Обычный 5 3 12 3 2 3" xfId="47609"/>
    <cellStyle name="Обычный 5 3 12 3 3" xfId="47610"/>
    <cellStyle name="Обычный 5 3 12 3 3 2" xfId="47611"/>
    <cellStyle name="Обычный 5 3 12 3 4" xfId="47612"/>
    <cellStyle name="Обычный 5 3 12 4" xfId="47613"/>
    <cellStyle name="Обычный 5 3 12 4 2" xfId="47614"/>
    <cellStyle name="Обычный 5 3 12 4 2 2" xfId="47615"/>
    <cellStyle name="Обычный 5 3 12 4 2 2 2" xfId="47616"/>
    <cellStyle name="Обычный 5 3 12 4 2 3" xfId="47617"/>
    <cellStyle name="Обычный 5 3 12 4 3" xfId="47618"/>
    <cellStyle name="Обычный 5 3 12 4 3 2" xfId="47619"/>
    <cellStyle name="Обычный 5 3 12 4 4" xfId="47620"/>
    <cellStyle name="Обычный 5 3 12 5" xfId="47621"/>
    <cellStyle name="Обычный 5 3 12 5 2" xfId="47622"/>
    <cellStyle name="Обычный 5 3 12 5 2 2" xfId="47623"/>
    <cellStyle name="Обычный 5 3 12 5 3" xfId="47624"/>
    <cellStyle name="Обычный 5 3 12 6" xfId="47625"/>
    <cellStyle name="Обычный 5 3 12 6 2" xfId="47626"/>
    <cellStyle name="Обычный 5 3 12 7" xfId="47627"/>
    <cellStyle name="Обычный 5 3 12 7 2" xfId="47628"/>
    <cellStyle name="Обычный 5 3 12 8" xfId="47629"/>
    <cellStyle name="Обычный 5 3 13" xfId="47630"/>
    <cellStyle name="Обычный 5 3 13 2" xfId="47631"/>
    <cellStyle name="Обычный 5 3 13 2 2" xfId="47632"/>
    <cellStyle name="Обычный 5 3 13 2 2 2" xfId="47633"/>
    <cellStyle name="Обычный 5 3 13 2 2 2 2" xfId="47634"/>
    <cellStyle name="Обычный 5 3 13 2 2 3" xfId="47635"/>
    <cellStyle name="Обычный 5 3 13 2 3" xfId="47636"/>
    <cellStyle name="Обычный 5 3 13 2 3 2" xfId="47637"/>
    <cellStyle name="Обычный 5 3 13 2 4" xfId="47638"/>
    <cellStyle name="Обычный 5 3 13 3" xfId="47639"/>
    <cellStyle name="Обычный 5 3 13 3 2" xfId="47640"/>
    <cellStyle name="Обычный 5 3 13 3 2 2" xfId="47641"/>
    <cellStyle name="Обычный 5 3 13 3 2 2 2" xfId="47642"/>
    <cellStyle name="Обычный 5 3 13 3 2 3" xfId="47643"/>
    <cellStyle name="Обычный 5 3 13 3 3" xfId="47644"/>
    <cellStyle name="Обычный 5 3 13 3 3 2" xfId="47645"/>
    <cellStyle name="Обычный 5 3 13 3 4" xfId="47646"/>
    <cellStyle name="Обычный 5 3 13 4" xfId="47647"/>
    <cellStyle name="Обычный 5 3 13 4 2" xfId="47648"/>
    <cellStyle name="Обычный 5 3 13 4 2 2" xfId="47649"/>
    <cellStyle name="Обычный 5 3 13 4 2 2 2" xfId="47650"/>
    <cellStyle name="Обычный 5 3 13 4 2 3" xfId="47651"/>
    <cellStyle name="Обычный 5 3 13 4 3" xfId="47652"/>
    <cellStyle name="Обычный 5 3 13 4 3 2" xfId="47653"/>
    <cellStyle name="Обычный 5 3 13 4 4" xfId="47654"/>
    <cellStyle name="Обычный 5 3 13 5" xfId="47655"/>
    <cellStyle name="Обычный 5 3 13 5 2" xfId="47656"/>
    <cellStyle name="Обычный 5 3 13 5 2 2" xfId="47657"/>
    <cellStyle name="Обычный 5 3 13 5 3" xfId="47658"/>
    <cellStyle name="Обычный 5 3 13 6" xfId="47659"/>
    <cellStyle name="Обычный 5 3 13 6 2" xfId="47660"/>
    <cellStyle name="Обычный 5 3 13 7" xfId="47661"/>
    <cellStyle name="Обычный 5 3 13 7 2" xfId="47662"/>
    <cellStyle name="Обычный 5 3 13 8" xfId="47663"/>
    <cellStyle name="Обычный 5 3 14" xfId="47664"/>
    <cellStyle name="Обычный 5 3 14 2" xfId="47665"/>
    <cellStyle name="Обычный 5 3 14 2 2" xfId="47666"/>
    <cellStyle name="Обычный 5 3 14 2 2 2" xfId="47667"/>
    <cellStyle name="Обычный 5 3 14 2 2 2 2" xfId="47668"/>
    <cellStyle name="Обычный 5 3 14 2 2 3" xfId="47669"/>
    <cellStyle name="Обычный 5 3 14 2 3" xfId="47670"/>
    <cellStyle name="Обычный 5 3 14 2 3 2" xfId="47671"/>
    <cellStyle name="Обычный 5 3 14 2 4" xfId="47672"/>
    <cellStyle name="Обычный 5 3 14 3" xfId="47673"/>
    <cellStyle name="Обычный 5 3 14 3 2" xfId="47674"/>
    <cellStyle name="Обычный 5 3 14 3 2 2" xfId="47675"/>
    <cellStyle name="Обычный 5 3 14 3 2 2 2" xfId="47676"/>
    <cellStyle name="Обычный 5 3 14 3 2 3" xfId="47677"/>
    <cellStyle name="Обычный 5 3 14 3 3" xfId="47678"/>
    <cellStyle name="Обычный 5 3 14 3 3 2" xfId="47679"/>
    <cellStyle name="Обычный 5 3 14 3 4" xfId="47680"/>
    <cellStyle name="Обычный 5 3 14 4" xfId="47681"/>
    <cellStyle name="Обычный 5 3 14 4 2" xfId="47682"/>
    <cellStyle name="Обычный 5 3 14 4 2 2" xfId="47683"/>
    <cellStyle name="Обычный 5 3 14 4 2 2 2" xfId="47684"/>
    <cellStyle name="Обычный 5 3 14 4 2 3" xfId="47685"/>
    <cellStyle name="Обычный 5 3 14 4 3" xfId="47686"/>
    <cellStyle name="Обычный 5 3 14 4 3 2" xfId="47687"/>
    <cellStyle name="Обычный 5 3 14 4 4" xfId="47688"/>
    <cellStyle name="Обычный 5 3 14 5" xfId="47689"/>
    <cellStyle name="Обычный 5 3 14 5 2" xfId="47690"/>
    <cellStyle name="Обычный 5 3 14 5 2 2" xfId="47691"/>
    <cellStyle name="Обычный 5 3 14 5 3" xfId="47692"/>
    <cellStyle name="Обычный 5 3 14 6" xfId="47693"/>
    <cellStyle name="Обычный 5 3 14 6 2" xfId="47694"/>
    <cellStyle name="Обычный 5 3 14 7" xfId="47695"/>
    <cellStyle name="Обычный 5 3 14 7 2" xfId="47696"/>
    <cellStyle name="Обычный 5 3 14 8" xfId="47697"/>
    <cellStyle name="Обычный 5 3 15" xfId="47698"/>
    <cellStyle name="Обычный 5 3 15 2" xfId="47699"/>
    <cellStyle name="Обычный 5 3 15 2 2" xfId="47700"/>
    <cellStyle name="Обычный 5 3 15 2 2 2" xfId="47701"/>
    <cellStyle name="Обычный 5 3 15 2 2 2 2" xfId="47702"/>
    <cellStyle name="Обычный 5 3 15 2 2 3" xfId="47703"/>
    <cellStyle name="Обычный 5 3 15 2 3" xfId="47704"/>
    <cellStyle name="Обычный 5 3 15 2 3 2" xfId="47705"/>
    <cellStyle name="Обычный 5 3 15 2 4" xfId="47706"/>
    <cellStyle name="Обычный 5 3 15 3" xfId="47707"/>
    <cellStyle name="Обычный 5 3 15 3 2" xfId="47708"/>
    <cellStyle name="Обычный 5 3 15 3 2 2" xfId="47709"/>
    <cellStyle name="Обычный 5 3 15 3 2 2 2" xfId="47710"/>
    <cellStyle name="Обычный 5 3 15 3 2 3" xfId="47711"/>
    <cellStyle name="Обычный 5 3 15 3 3" xfId="47712"/>
    <cellStyle name="Обычный 5 3 15 3 3 2" xfId="47713"/>
    <cellStyle name="Обычный 5 3 15 3 4" xfId="47714"/>
    <cellStyle name="Обычный 5 3 15 4" xfId="47715"/>
    <cellStyle name="Обычный 5 3 15 4 2" xfId="47716"/>
    <cellStyle name="Обычный 5 3 15 4 2 2" xfId="47717"/>
    <cellStyle name="Обычный 5 3 15 4 2 2 2" xfId="47718"/>
    <cellStyle name="Обычный 5 3 15 4 2 3" xfId="47719"/>
    <cellStyle name="Обычный 5 3 15 4 3" xfId="47720"/>
    <cellStyle name="Обычный 5 3 15 4 3 2" xfId="47721"/>
    <cellStyle name="Обычный 5 3 15 4 4" xfId="47722"/>
    <cellStyle name="Обычный 5 3 15 5" xfId="47723"/>
    <cellStyle name="Обычный 5 3 15 5 2" xfId="47724"/>
    <cellStyle name="Обычный 5 3 15 5 2 2" xfId="47725"/>
    <cellStyle name="Обычный 5 3 15 5 3" xfId="47726"/>
    <cellStyle name="Обычный 5 3 15 6" xfId="47727"/>
    <cellStyle name="Обычный 5 3 15 6 2" xfId="47728"/>
    <cellStyle name="Обычный 5 3 15 7" xfId="47729"/>
    <cellStyle name="Обычный 5 3 15 7 2" xfId="47730"/>
    <cellStyle name="Обычный 5 3 15 8" xfId="47731"/>
    <cellStyle name="Обычный 5 3 16" xfId="47732"/>
    <cellStyle name="Обычный 5 3 16 2" xfId="47733"/>
    <cellStyle name="Обычный 5 3 16 2 2" xfId="47734"/>
    <cellStyle name="Обычный 5 3 16 2 2 2" xfId="47735"/>
    <cellStyle name="Обычный 5 3 16 2 2 2 2" xfId="47736"/>
    <cellStyle name="Обычный 5 3 16 2 2 3" xfId="47737"/>
    <cellStyle name="Обычный 5 3 16 2 3" xfId="47738"/>
    <cellStyle name="Обычный 5 3 16 2 3 2" xfId="47739"/>
    <cellStyle name="Обычный 5 3 16 2 4" xfId="47740"/>
    <cellStyle name="Обычный 5 3 16 3" xfId="47741"/>
    <cellStyle name="Обычный 5 3 16 3 2" xfId="47742"/>
    <cellStyle name="Обычный 5 3 16 3 2 2" xfId="47743"/>
    <cellStyle name="Обычный 5 3 16 3 2 2 2" xfId="47744"/>
    <cellStyle name="Обычный 5 3 16 3 2 3" xfId="47745"/>
    <cellStyle name="Обычный 5 3 16 3 3" xfId="47746"/>
    <cellStyle name="Обычный 5 3 16 3 3 2" xfId="47747"/>
    <cellStyle name="Обычный 5 3 16 3 4" xfId="47748"/>
    <cellStyle name="Обычный 5 3 16 4" xfId="47749"/>
    <cellStyle name="Обычный 5 3 16 4 2" xfId="47750"/>
    <cellStyle name="Обычный 5 3 16 4 2 2" xfId="47751"/>
    <cellStyle name="Обычный 5 3 16 4 2 2 2" xfId="47752"/>
    <cellStyle name="Обычный 5 3 16 4 2 3" xfId="47753"/>
    <cellStyle name="Обычный 5 3 16 4 3" xfId="47754"/>
    <cellStyle name="Обычный 5 3 16 4 3 2" xfId="47755"/>
    <cellStyle name="Обычный 5 3 16 4 4" xfId="47756"/>
    <cellStyle name="Обычный 5 3 16 5" xfId="47757"/>
    <cellStyle name="Обычный 5 3 16 5 2" xfId="47758"/>
    <cellStyle name="Обычный 5 3 16 5 2 2" xfId="47759"/>
    <cellStyle name="Обычный 5 3 16 5 3" xfId="47760"/>
    <cellStyle name="Обычный 5 3 16 6" xfId="47761"/>
    <cellStyle name="Обычный 5 3 16 6 2" xfId="47762"/>
    <cellStyle name="Обычный 5 3 16 7" xfId="47763"/>
    <cellStyle name="Обычный 5 3 16 7 2" xfId="47764"/>
    <cellStyle name="Обычный 5 3 16 8" xfId="47765"/>
    <cellStyle name="Обычный 5 3 17" xfId="47766"/>
    <cellStyle name="Обычный 5 3 17 2" xfId="47767"/>
    <cellStyle name="Обычный 5 3 17 2 2" xfId="47768"/>
    <cellStyle name="Обычный 5 3 17 2 2 2" xfId="47769"/>
    <cellStyle name="Обычный 5 3 17 2 2 2 2" xfId="47770"/>
    <cellStyle name="Обычный 5 3 17 2 2 3" xfId="47771"/>
    <cellStyle name="Обычный 5 3 17 2 3" xfId="47772"/>
    <cellStyle name="Обычный 5 3 17 2 3 2" xfId="47773"/>
    <cellStyle name="Обычный 5 3 17 2 4" xfId="47774"/>
    <cellStyle name="Обычный 5 3 17 3" xfId="47775"/>
    <cellStyle name="Обычный 5 3 17 3 2" xfId="47776"/>
    <cellStyle name="Обычный 5 3 17 3 2 2" xfId="47777"/>
    <cellStyle name="Обычный 5 3 17 3 2 2 2" xfId="47778"/>
    <cellStyle name="Обычный 5 3 17 3 2 3" xfId="47779"/>
    <cellStyle name="Обычный 5 3 17 3 3" xfId="47780"/>
    <cellStyle name="Обычный 5 3 17 3 3 2" xfId="47781"/>
    <cellStyle name="Обычный 5 3 17 3 4" xfId="47782"/>
    <cellStyle name="Обычный 5 3 17 4" xfId="47783"/>
    <cellStyle name="Обычный 5 3 17 4 2" xfId="47784"/>
    <cellStyle name="Обычный 5 3 17 4 2 2" xfId="47785"/>
    <cellStyle name="Обычный 5 3 17 4 2 2 2" xfId="47786"/>
    <cellStyle name="Обычный 5 3 17 4 2 3" xfId="47787"/>
    <cellStyle name="Обычный 5 3 17 4 3" xfId="47788"/>
    <cellStyle name="Обычный 5 3 17 4 3 2" xfId="47789"/>
    <cellStyle name="Обычный 5 3 17 4 4" xfId="47790"/>
    <cellStyle name="Обычный 5 3 17 5" xfId="47791"/>
    <cellStyle name="Обычный 5 3 17 5 2" xfId="47792"/>
    <cellStyle name="Обычный 5 3 17 5 2 2" xfId="47793"/>
    <cellStyle name="Обычный 5 3 17 5 3" xfId="47794"/>
    <cellStyle name="Обычный 5 3 17 6" xfId="47795"/>
    <cellStyle name="Обычный 5 3 17 6 2" xfId="47796"/>
    <cellStyle name="Обычный 5 3 17 7" xfId="47797"/>
    <cellStyle name="Обычный 5 3 17 7 2" xfId="47798"/>
    <cellStyle name="Обычный 5 3 17 8" xfId="47799"/>
    <cellStyle name="Обычный 5 3 18" xfId="47800"/>
    <cellStyle name="Обычный 5 3 18 2" xfId="47801"/>
    <cellStyle name="Обычный 5 3 18 2 2" xfId="47802"/>
    <cellStyle name="Обычный 5 3 18 2 2 2" xfId="47803"/>
    <cellStyle name="Обычный 5 3 18 2 2 2 2" xfId="47804"/>
    <cellStyle name="Обычный 5 3 18 2 2 3" xfId="47805"/>
    <cellStyle name="Обычный 5 3 18 2 3" xfId="47806"/>
    <cellStyle name="Обычный 5 3 18 2 3 2" xfId="47807"/>
    <cellStyle name="Обычный 5 3 18 2 4" xfId="47808"/>
    <cellStyle name="Обычный 5 3 18 3" xfId="47809"/>
    <cellStyle name="Обычный 5 3 18 3 2" xfId="47810"/>
    <cellStyle name="Обычный 5 3 18 3 2 2" xfId="47811"/>
    <cellStyle name="Обычный 5 3 18 3 2 2 2" xfId="47812"/>
    <cellStyle name="Обычный 5 3 18 3 2 3" xfId="47813"/>
    <cellStyle name="Обычный 5 3 18 3 3" xfId="47814"/>
    <cellStyle name="Обычный 5 3 18 3 3 2" xfId="47815"/>
    <cellStyle name="Обычный 5 3 18 3 4" xfId="47816"/>
    <cellStyle name="Обычный 5 3 18 4" xfId="47817"/>
    <cellStyle name="Обычный 5 3 18 4 2" xfId="47818"/>
    <cellStyle name="Обычный 5 3 18 4 2 2" xfId="47819"/>
    <cellStyle name="Обычный 5 3 18 4 2 2 2" xfId="47820"/>
    <cellStyle name="Обычный 5 3 18 4 2 3" xfId="47821"/>
    <cellStyle name="Обычный 5 3 18 4 3" xfId="47822"/>
    <cellStyle name="Обычный 5 3 18 4 3 2" xfId="47823"/>
    <cellStyle name="Обычный 5 3 18 4 4" xfId="47824"/>
    <cellStyle name="Обычный 5 3 18 5" xfId="47825"/>
    <cellStyle name="Обычный 5 3 18 5 2" xfId="47826"/>
    <cellStyle name="Обычный 5 3 18 5 2 2" xfId="47827"/>
    <cellStyle name="Обычный 5 3 18 5 3" xfId="47828"/>
    <cellStyle name="Обычный 5 3 18 6" xfId="47829"/>
    <cellStyle name="Обычный 5 3 18 6 2" xfId="47830"/>
    <cellStyle name="Обычный 5 3 18 7" xfId="47831"/>
    <cellStyle name="Обычный 5 3 18 7 2" xfId="47832"/>
    <cellStyle name="Обычный 5 3 18 8" xfId="47833"/>
    <cellStyle name="Обычный 5 3 19" xfId="47834"/>
    <cellStyle name="Обычный 5 3 19 2" xfId="47835"/>
    <cellStyle name="Обычный 5 3 19 2 2" xfId="47836"/>
    <cellStyle name="Обычный 5 3 19 2 2 2" xfId="47837"/>
    <cellStyle name="Обычный 5 3 19 2 2 2 2" xfId="47838"/>
    <cellStyle name="Обычный 5 3 19 2 2 3" xfId="47839"/>
    <cellStyle name="Обычный 5 3 19 2 3" xfId="47840"/>
    <cellStyle name="Обычный 5 3 19 2 3 2" xfId="47841"/>
    <cellStyle name="Обычный 5 3 19 2 4" xfId="47842"/>
    <cellStyle name="Обычный 5 3 19 3" xfId="47843"/>
    <cellStyle name="Обычный 5 3 19 3 2" xfId="47844"/>
    <cellStyle name="Обычный 5 3 19 3 2 2" xfId="47845"/>
    <cellStyle name="Обычный 5 3 19 3 2 2 2" xfId="47846"/>
    <cellStyle name="Обычный 5 3 19 3 2 3" xfId="47847"/>
    <cellStyle name="Обычный 5 3 19 3 3" xfId="47848"/>
    <cellStyle name="Обычный 5 3 19 3 3 2" xfId="47849"/>
    <cellStyle name="Обычный 5 3 19 3 4" xfId="47850"/>
    <cellStyle name="Обычный 5 3 19 4" xfId="47851"/>
    <cellStyle name="Обычный 5 3 19 4 2" xfId="47852"/>
    <cellStyle name="Обычный 5 3 19 4 2 2" xfId="47853"/>
    <cellStyle name="Обычный 5 3 19 4 2 2 2" xfId="47854"/>
    <cellStyle name="Обычный 5 3 19 4 2 3" xfId="47855"/>
    <cellStyle name="Обычный 5 3 19 4 3" xfId="47856"/>
    <cellStyle name="Обычный 5 3 19 4 3 2" xfId="47857"/>
    <cellStyle name="Обычный 5 3 19 4 4" xfId="47858"/>
    <cellStyle name="Обычный 5 3 19 5" xfId="47859"/>
    <cellStyle name="Обычный 5 3 19 5 2" xfId="47860"/>
    <cellStyle name="Обычный 5 3 19 5 2 2" xfId="47861"/>
    <cellStyle name="Обычный 5 3 19 5 3" xfId="47862"/>
    <cellStyle name="Обычный 5 3 19 6" xfId="47863"/>
    <cellStyle name="Обычный 5 3 19 6 2" xfId="47864"/>
    <cellStyle name="Обычный 5 3 19 7" xfId="47865"/>
    <cellStyle name="Обычный 5 3 19 7 2" xfId="47866"/>
    <cellStyle name="Обычный 5 3 19 8" xfId="47867"/>
    <cellStyle name="Обычный 5 3 2" xfId="47868"/>
    <cellStyle name="Обычный 5 3 2 10" xfId="47869"/>
    <cellStyle name="Обычный 5 3 2 10 2" xfId="47870"/>
    <cellStyle name="Обычный 5 3 2 11" xfId="47871"/>
    <cellStyle name="Обычный 5 3 2 11 2" xfId="47872"/>
    <cellStyle name="Обычный 5 3 2 12" xfId="47873"/>
    <cellStyle name="Обычный 5 3 2 12 2" xfId="47874"/>
    <cellStyle name="Обычный 5 3 2 13" xfId="47875"/>
    <cellStyle name="Обычный 5 3 2 2" xfId="47876"/>
    <cellStyle name="Обычный 5 3 2 2 2" xfId="47877"/>
    <cellStyle name="Обычный 5 3 2 2 2 2" xfId="47878"/>
    <cellStyle name="Обычный 5 3 2 2 2 2 2" xfId="47879"/>
    <cellStyle name="Обычный 5 3 2 2 2 2 2 2" xfId="47880"/>
    <cellStyle name="Обычный 5 3 2 2 2 2 3" xfId="47881"/>
    <cellStyle name="Обычный 5 3 2 2 2 3" xfId="47882"/>
    <cellStyle name="Обычный 5 3 2 2 2 3 2" xfId="47883"/>
    <cellStyle name="Обычный 5 3 2 2 2 4" xfId="47884"/>
    <cellStyle name="Обычный 5 3 2 2 3" xfId="47885"/>
    <cellStyle name="Обычный 5 3 2 2 3 2" xfId="47886"/>
    <cellStyle name="Обычный 5 3 2 2 3 2 2" xfId="47887"/>
    <cellStyle name="Обычный 5 3 2 2 3 3" xfId="47888"/>
    <cellStyle name="Обычный 5 3 2 2 4" xfId="47889"/>
    <cellStyle name="Обычный 5 3 2 2 4 2" xfId="47890"/>
    <cellStyle name="Обычный 5 3 2 2 5" xfId="47891"/>
    <cellStyle name="Обычный 5 3 2 3" xfId="47892"/>
    <cellStyle name="Обычный 5 3 2 3 2" xfId="47893"/>
    <cellStyle name="Обычный 5 3 2 3 2 2" xfId="47894"/>
    <cellStyle name="Обычный 5 3 2 3 2 2 2" xfId="47895"/>
    <cellStyle name="Обычный 5 3 2 3 2 3" xfId="47896"/>
    <cellStyle name="Обычный 5 3 2 3 3" xfId="47897"/>
    <cellStyle name="Обычный 5 3 2 3 3 2" xfId="47898"/>
    <cellStyle name="Обычный 5 3 2 3 4" xfId="47899"/>
    <cellStyle name="Обычный 5 3 2 4" xfId="47900"/>
    <cellStyle name="Обычный 5 3 2 4 2" xfId="47901"/>
    <cellStyle name="Обычный 5 3 2 4 2 2" xfId="47902"/>
    <cellStyle name="Обычный 5 3 2 4 2 2 2" xfId="47903"/>
    <cellStyle name="Обычный 5 3 2 4 2 3" xfId="47904"/>
    <cellStyle name="Обычный 5 3 2 4 3" xfId="47905"/>
    <cellStyle name="Обычный 5 3 2 4 3 2" xfId="47906"/>
    <cellStyle name="Обычный 5 3 2 4 4" xfId="47907"/>
    <cellStyle name="Обычный 5 3 2 5" xfId="47908"/>
    <cellStyle name="Обычный 5 3 2 5 2" xfId="47909"/>
    <cellStyle name="Обычный 5 3 2 5 2 2" xfId="47910"/>
    <cellStyle name="Обычный 5 3 2 5 2 2 2" xfId="47911"/>
    <cellStyle name="Обычный 5 3 2 5 2 3" xfId="47912"/>
    <cellStyle name="Обычный 5 3 2 5 3" xfId="47913"/>
    <cellStyle name="Обычный 5 3 2 5 3 2" xfId="47914"/>
    <cellStyle name="Обычный 5 3 2 5 4" xfId="47915"/>
    <cellStyle name="Обычный 5 3 2 6" xfId="47916"/>
    <cellStyle name="Обычный 5 3 2 6 2" xfId="47917"/>
    <cellStyle name="Обычный 5 3 2 6 2 2" xfId="47918"/>
    <cellStyle name="Обычный 5 3 2 6 3" xfId="47919"/>
    <cellStyle name="Обычный 5 3 2 7" xfId="47920"/>
    <cellStyle name="Обычный 5 3 2 7 2" xfId="47921"/>
    <cellStyle name="Обычный 5 3 2 7 2 2" xfId="47922"/>
    <cellStyle name="Обычный 5 3 2 8" xfId="47923"/>
    <cellStyle name="Обычный 5 3 2 8 2" xfId="47924"/>
    <cellStyle name="Обычный 5 3 2 8 2 2" xfId="47925"/>
    <cellStyle name="Обычный 5 3 2 9" xfId="47926"/>
    <cellStyle name="Обычный 5 3 2 9 2" xfId="47927"/>
    <cellStyle name="Обычный 5 3 2 9 3" xfId="47928"/>
    <cellStyle name="Обычный 5 3 20" xfId="47929"/>
    <cellStyle name="Обычный 5 3 20 2" xfId="47930"/>
    <cellStyle name="Обычный 5 3 20 2 2" xfId="47931"/>
    <cellStyle name="Обычный 5 3 20 2 2 2" xfId="47932"/>
    <cellStyle name="Обычный 5 3 20 2 2 2 2" xfId="47933"/>
    <cellStyle name="Обычный 5 3 20 2 2 3" xfId="47934"/>
    <cellStyle name="Обычный 5 3 20 2 3" xfId="47935"/>
    <cellStyle name="Обычный 5 3 20 2 3 2" xfId="47936"/>
    <cellStyle name="Обычный 5 3 20 2 4" xfId="47937"/>
    <cellStyle name="Обычный 5 3 20 3" xfId="47938"/>
    <cellStyle name="Обычный 5 3 20 3 2" xfId="47939"/>
    <cellStyle name="Обычный 5 3 20 3 2 2" xfId="47940"/>
    <cellStyle name="Обычный 5 3 20 3 2 2 2" xfId="47941"/>
    <cellStyle name="Обычный 5 3 20 3 2 3" xfId="47942"/>
    <cellStyle name="Обычный 5 3 20 3 3" xfId="47943"/>
    <cellStyle name="Обычный 5 3 20 3 3 2" xfId="47944"/>
    <cellStyle name="Обычный 5 3 20 3 4" xfId="47945"/>
    <cellStyle name="Обычный 5 3 20 4" xfId="47946"/>
    <cellStyle name="Обычный 5 3 20 4 2" xfId="47947"/>
    <cellStyle name="Обычный 5 3 20 4 2 2" xfId="47948"/>
    <cellStyle name="Обычный 5 3 20 4 2 2 2" xfId="47949"/>
    <cellStyle name="Обычный 5 3 20 4 2 3" xfId="47950"/>
    <cellStyle name="Обычный 5 3 20 4 3" xfId="47951"/>
    <cellStyle name="Обычный 5 3 20 4 3 2" xfId="47952"/>
    <cellStyle name="Обычный 5 3 20 4 4" xfId="47953"/>
    <cellStyle name="Обычный 5 3 20 5" xfId="47954"/>
    <cellStyle name="Обычный 5 3 20 5 2" xfId="47955"/>
    <cellStyle name="Обычный 5 3 20 5 2 2" xfId="47956"/>
    <cellStyle name="Обычный 5 3 20 5 3" xfId="47957"/>
    <cellStyle name="Обычный 5 3 20 6" xfId="47958"/>
    <cellStyle name="Обычный 5 3 20 6 2" xfId="47959"/>
    <cellStyle name="Обычный 5 3 20 7" xfId="47960"/>
    <cellStyle name="Обычный 5 3 20 7 2" xfId="47961"/>
    <cellStyle name="Обычный 5 3 20 8" xfId="47962"/>
    <cellStyle name="Обычный 5 3 21" xfId="47963"/>
    <cellStyle name="Обычный 5 3 21 2" xfId="47964"/>
    <cellStyle name="Обычный 5 3 21 2 2" xfId="47965"/>
    <cellStyle name="Обычный 5 3 21 2 2 2" xfId="47966"/>
    <cellStyle name="Обычный 5 3 21 2 2 2 2" xfId="47967"/>
    <cellStyle name="Обычный 5 3 21 2 2 3" xfId="47968"/>
    <cellStyle name="Обычный 5 3 21 2 3" xfId="47969"/>
    <cellStyle name="Обычный 5 3 21 2 3 2" xfId="47970"/>
    <cellStyle name="Обычный 5 3 21 2 4" xfId="47971"/>
    <cellStyle name="Обычный 5 3 21 3" xfId="47972"/>
    <cellStyle name="Обычный 5 3 21 3 2" xfId="47973"/>
    <cellStyle name="Обычный 5 3 21 3 2 2" xfId="47974"/>
    <cellStyle name="Обычный 5 3 21 3 2 2 2" xfId="47975"/>
    <cellStyle name="Обычный 5 3 21 3 2 3" xfId="47976"/>
    <cellStyle name="Обычный 5 3 21 3 3" xfId="47977"/>
    <cellStyle name="Обычный 5 3 21 3 3 2" xfId="47978"/>
    <cellStyle name="Обычный 5 3 21 3 4" xfId="47979"/>
    <cellStyle name="Обычный 5 3 21 4" xfId="47980"/>
    <cellStyle name="Обычный 5 3 21 4 2" xfId="47981"/>
    <cellStyle name="Обычный 5 3 21 4 2 2" xfId="47982"/>
    <cellStyle name="Обычный 5 3 21 4 2 2 2" xfId="47983"/>
    <cellStyle name="Обычный 5 3 21 4 2 3" xfId="47984"/>
    <cellStyle name="Обычный 5 3 21 4 3" xfId="47985"/>
    <cellStyle name="Обычный 5 3 21 4 3 2" xfId="47986"/>
    <cellStyle name="Обычный 5 3 21 4 4" xfId="47987"/>
    <cellStyle name="Обычный 5 3 21 5" xfId="47988"/>
    <cellStyle name="Обычный 5 3 21 5 2" xfId="47989"/>
    <cellStyle name="Обычный 5 3 21 5 2 2" xfId="47990"/>
    <cellStyle name="Обычный 5 3 21 5 3" xfId="47991"/>
    <cellStyle name="Обычный 5 3 21 6" xfId="47992"/>
    <cellStyle name="Обычный 5 3 21 6 2" xfId="47993"/>
    <cellStyle name="Обычный 5 3 21 7" xfId="47994"/>
    <cellStyle name="Обычный 5 3 21 7 2" xfId="47995"/>
    <cellStyle name="Обычный 5 3 21 8" xfId="47996"/>
    <cellStyle name="Обычный 5 3 22" xfId="47997"/>
    <cellStyle name="Обычный 5 3 22 2" xfId="47998"/>
    <cellStyle name="Обычный 5 3 22 2 2" xfId="47999"/>
    <cellStyle name="Обычный 5 3 22 2 2 2" xfId="48000"/>
    <cellStyle name="Обычный 5 3 22 2 2 2 2" xfId="48001"/>
    <cellStyle name="Обычный 5 3 22 2 2 3" xfId="48002"/>
    <cellStyle name="Обычный 5 3 22 2 3" xfId="48003"/>
    <cellStyle name="Обычный 5 3 22 2 3 2" xfId="48004"/>
    <cellStyle name="Обычный 5 3 22 2 4" xfId="48005"/>
    <cellStyle name="Обычный 5 3 22 3" xfId="48006"/>
    <cellStyle name="Обычный 5 3 22 3 2" xfId="48007"/>
    <cellStyle name="Обычный 5 3 22 3 2 2" xfId="48008"/>
    <cellStyle name="Обычный 5 3 22 3 2 2 2" xfId="48009"/>
    <cellStyle name="Обычный 5 3 22 3 2 3" xfId="48010"/>
    <cellStyle name="Обычный 5 3 22 3 3" xfId="48011"/>
    <cellStyle name="Обычный 5 3 22 3 3 2" xfId="48012"/>
    <cellStyle name="Обычный 5 3 22 3 4" xfId="48013"/>
    <cellStyle name="Обычный 5 3 22 4" xfId="48014"/>
    <cellStyle name="Обычный 5 3 22 4 2" xfId="48015"/>
    <cellStyle name="Обычный 5 3 22 4 2 2" xfId="48016"/>
    <cellStyle name="Обычный 5 3 22 4 2 2 2" xfId="48017"/>
    <cellStyle name="Обычный 5 3 22 4 2 3" xfId="48018"/>
    <cellStyle name="Обычный 5 3 22 4 3" xfId="48019"/>
    <cellStyle name="Обычный 5 3 22 4 3 2" xfId="48020"/>
    <cellStyle name="Обычный 5 3 22 4 4" xfId="48021"/>
    <cellStyle name="Обычный 5 3 22 5" xfId="48022"/>
    <cellStyle name="Обычный 5 3 22 5 2" xfId="48023"/>
    <cellStyle name="Обычный 5 3 22 5 2 2" xfId="48024"/>
    <cellStyle name="Обычный 5 3 22 5 3" xfId="48025"/>
    <cellStyle name="Обычный 5 3 22 6" xfId="48026"/>
    <cellStyle name="Обычный 5 3 22 6 2" xfId="48027"/>
    <cellStyle name="Обычный 5 3 22 7" xfId="48028"/>
    <cellStyle name="Обычный 5 3 22 7 2" xfId="48029"/>
    <cellStyle name="Обычный 5 3 22 8" xfId="48030"/>
    <cellStyle name="Обычный 5 3 23" xfId="48031"/>
    <cellStyle name="Обычный 5 3 23 2" xfId="48032"/>
    <cellStyle name="Обычный 5 3 23 2 2" xfId="48033"/>
    <cellStyle name="Обычный 5 3 23 2 2 2" xfId="48034"/>
    <cellStyle name="Обычный 5 3 23 2 2 2 2" xfId="48035"/>
    <cellStyle name="Обычный 5 3 23 2 2 3" xfId="48036"/>
    <cellStyle name="Обычный 5 3 23 2 3" xfId="48037"/>
    <cellStyle name="Обычный 5 3 23 2 3 2" xfId="48038"/>
    <cellStyle name="Обычный 5 3 23 2 4" xfId="48039"/>
    <cellStyle name="Обычный 5 3 23 3" xfId="48040"/>
    <cellStyle name="Обычный 5 3 23 3 2" xfId="48041"/>
    <cellStyle name="Обычный 5 3 23 3 2 2" xfId="48042"/>
    <cellStyle name="Обычный 5 3 23 3 2 2 2" xfId="48043"/>
    <cellStyle name="Обычный 5 3 23 3 2 3" xfId="48044"/>
    <cellStyle name="Обычный 5 3 23 3 3" xfId="48045"/>
    <cellStyle name="Обычный 5 3 23 3 3 2" xfId="48046"/>
    <cellStyle name="Обычный 5 3 23 3 4" xfId="48047"/>
    <cellStyle name="Обычный 5 3 23 4" xfId="48048"/>
    <cellStyle name="Обычный 5 3 23 4 2" xfId="48049"/>
    <cellStyle name="Обычный 5 3 23 4 2 2" xfId="48050"/>
    <cellStyle name="Обычный 5 3 23 4 2 2 2" xfId="48051"/>
    <cellStyle name="Обычный 5 3 23 4 2 3" xfId="48052"/>
    <cellStyle name="Обычный 5 3 23 4 3" xfId="48053"/>
    <cellStyle name="Обычный 5 3 23 4 3 2" xfId="48054"/>
    <cellStyle name="Обычный 5 3 23 4 4" xfId="48055"/>
    <cellStyle name="Обычный 5 3 23 5" xfId="48056"/>
    <cellStyle name="Обычный 5 3 23 5 2" xfId="48057"/>
    <cellStyle name="Обычный 5 3 23 5 2 2" xfId="48058"/>
    <cellStyle name="Обычный 5 3 23 5 3" xfId="48059"/>
    <cellStyle name="Обычный 5 3 23 6" xfId="48060"/>
    <cellStyle name="Обычный 5 3 23 6 2" xfId="48061"/>
    <cellStyle name="Обычный 5 3 23 7" xfId="48062"/>
    <cellStyle name="Обычный 5 3 23 7 2" xfId="48063"/>
    <cellStyle name="Обычный 5 3 23 8" xfId="48064"/>
    <cellStyle name="Обычный 5 3 24" xfId="48065"/>
    <cellStyle name="Обычный 5 3 24 2" xfId="48066"/>
    <cellStyle name="Обычный 5 3 24 2 2" xfId="48067"/>
    <cellStyle name="Обычный 5 3 24 2 2 2" xfId="48068"/>
    <cellStyle name="Обычный 5 3 24 2 2 2 2" xfId="48069"/>
    <cellStyle name="Обычный 5 3 24 2 2 3" xfId="48070"/>
    <cellStyle name="Обычный 5 3 24 2 3" xfId="48071"/>
    <cellStyle name="Обычный 5 3 24 2 3 2" xfId="48072"/>
    <cellStyle name="Обычный 5 3 24 2 4" xfId="48073"/>
    <cellStyle name="Обычный 5 3 24 3" xfId="48074"/>
    <cellStyle name="Обычный 5 3 24 3 2" xfId="48075"/>
    <cellStyle name="Обычный 5 3 24 3 2 2" xfId="48076"/>
    <cellStyle name="Обычный 5 3 24 3 2 2 2" xfId="48077"/>
    <cellStyle name="Обычный 5 3 24 3 2 3" xfId="48078"/>
    <cellStyle name="Обычный 5 3 24 3 3" xfId="48079"/>
    <cellStyle name="Обычный 5 3 24 3 3 2" xfId="48080"/>
    <cellStyle name="Обычный 5 3 24 3 4" xfId="48081"/>
    <cellStyle name="Обычный 5 3 24 4" xfId="48082"/>
    <cellStyle name="Обычный 5 3 24 4 2" xfId="48083"/>
    <cellStyle name="Обычный 5 3 24 4 2 2" xfId="48084"/>
    <cellStyle name="Обычный 5 3 24 4 2 2 2" xfId="48085"/>
    <cellStyle name="Обычный 5 3 24 4 2 3" xfId="48086"/>
    <cellStyle name="Обычный 5 3 24 4 3" xfId="48087"/>
    <cellStyle name="Обычный 5 3 24 4 3 2" xfId="48088"/>
    <cellStyle name="Обычный 5 3 24 4 4" xfId="48089"/>
    <cellStyle name="Обычный 5 3 24 5" xfId="48090"/>
    <cellStyle name="Обычный 5 3 24 5 2" xfId="48091"/>
    <cellStyle name="Обычный 5 3 24 5 2 2" xfId="48092"/>
    <cellStyle name="Обычный 5 3 24 5 3" xfId="48093"/>
    <cellStyle name="Обычный 5 3 24 6" xfId="48094"/>
    <cellStyle name="Обычный 5 3 24 6 2" xfId="48095"/>
    <cellStyle name="Обычный 5 3 24 7" xfId="48096"/>
    <cellStyle name="Обычный 5 3 24 7 2" xfId="48097"/>
    <cellStyle name="Обычный 5 3 24 8" xfId="48098"/>
    <cellStyle name="Обычный 5 3 25" xfId="48099"/>
    <cellStyle name="Обычный 5 3 25 2" xfId="48100"/>
    <cellStyle name="Обычный 5 3 25 2 2" xfId="48101"/>
    <cellStyle name="Обычный 5 3 25 2 2 2" xfId="48102"/>
    <cellStyle name="Обычный 5 3 25 2 2 2 2" xfId="48103"/>
    <cellStyle name="Обычный 5 3 25 2 2 3" xfId="48104"/>
    <cellStyle name="Обычный 5 3 25 2 3" xfId="48105"/>
    <cellStyle name="Обычный 5 3 25 2 3 2" xfId="48106"/>
    <cellStyle name="Обычный 5 3 25 2 4" xfId="48107"/>
    <cellStyle name="Обычный 5 3 25 3" xfId="48108"/>
    <cellStyle name="Обычный 5 3 25 3 2" xfId="48109"/>
    <cellStyle name="Обычный 5 3 25 3 2 2" xfId="48110"/>
    <cellStyle name="Обычный 5 3 25 3 2 2 2" xfId="48111"/>
    <cellStyle name="Обычный 5 3 25 3 2 3" xfId="48112"/>
    <cellStyle name="Обычный 5 3 25 3 3" xfId="48113"/>
    <cellStyle name="Обычный 5 3 25 3 3 2" xfId="48114"/>
    <cellStyle name="Обычный 5 3 25 3 4" xfId="48115"/>
    <cellStyle name="Обычный 5 3 25 4" xfId="48116"/>
    <cellStyle name="Обычный 5 3 25 4 2" xfId="48117"/>
    <cellStyle name="Обычный 5 3 25 4 2 2" xfId="48118"/>
    <cellStyle name="Обычный 5 3 25 4 2 2 2" xfId="48119"/>
    <cellStyle name="Обычный 5 3 25 4 2 3" xfId="48120"/>
    <cellStyle name="Обычный 5 3 25 4 3" xfId="48121"/>
    <cellStyle name="Обычный 5 3 25 4 3 2" xfId="48122"/>
    <cellStyle name="Обычный 5 3 25 4 4" xfId="48123"/>
    <cellStyle name="Обычный 5 3 25 5" xfId="48124"/>
    <cellStyle name="Обычный 5 3 25 5 2" xfId="48125"/>
    <cellStyle name="Обычный 5 3 25 5 2 2" xfId="48126"/>
    <cellStyle name="Обычный 5 3 25 5 3" xfId="48127"/>
    <cellStyle name="Обычный 5 3 25 6" xfId="48128"/>
    <cellStyle name="Обычный 5 3 25 6 2" xfId="48129"/>
    <cellStyle name="Обычный 5 3 25 7" xfId="48130"/>
    <cellStyle name="Обычный 5 3 25 7 2" xfId="48131"/>
    <cellStyle name="Обычный 5 3 25 8" xfId="48132"/>
    <cellStyle name="Обычный 5 3 26" xfId="48133"/>
    <cellStyle name="Обычный 5 3 26 2" xfId="48134"/>
    <cellStyle name="Обычный 5 3 26 2 2" xfId="48135"/>
    <cellStyle name="Обычный 5 3 26 2 2 2" xfId="48136"/>
    <cellStyle name="Обычный 5 3 26 2 2 2 2" xfId="48137"/>
    <cellStyle name="Обычный 5 3 26 2 2 3" xfId="48138"/>
    <cellStyle name="Обычный 5 3 26 2 3" xfId="48139"/>
    <cellStyle name="Обычный 5 3 26 2 3 2" xfId="48140"/>
    <cellStyle name="Обычный 5 3 26 2 4" xfId="48141"/>
    <cellStyle name="Обычный 5 3 26 3" xfId="48142"/>
    <cellStyle name="Обычный 5 3 26 3 2" xfId="48143"/>
    <cellStyle name="Обычный 5 3 26 3 2 2" xfId="48144"/>
    <cellStyle name="Обычный 5 3 26 3 2 2 2" xfId="48145"/>
    <cellStyle name="Обычный 5 3 26 3 2 3" xfId="48146"/>
    <cellStyle name="Обычный 5 3 26 3 3" xfId="48147"/>
    <cellStyle name="Обычный 5 3 26 3 3 2" xfId="48148"/>
    <cellStyle name="Обычный 5 3 26 3 4" xfId="48149"/>
    <cellStyle name="Обычный 5 3 26 4" xfId="48150"/>
    <cellStyle name="Обычный 5 3 26 4 2" xfId="48151"/>
    <cellStyle name="Обычный 5 3 26 4 2 2" xfId="48152"/>
    <cellStyle name="Обычный 5 3 26 4 2 2 2" xfId="48153"/>
    <cellStyle name="Обычный 5 3 26 4 2 3" xfId="48154"/>
    <cellStyle name="Обычный 5 3 26 4 3" xfId="48155"/>
    <cellStyle name="Обычный 5 3 26 4 3 2" xfId="48156"/>
    <cellStyle name="Обычный 5 3 26 4 4" xfId="48157"/>
    <cellStyle name="Обычный 5 3 26 5" xfId="48158"/>
    <cellStyle name="Обычный 5 3 26 5 2" xfId="48159"/>
    <cellStyle name="Обычный 5 3 26 5 2 2" xfId="48160"/>
    <cellStyle name="Обычный 5 3 26 5 3" xfId="48161"/>
    <cellStyle name="Обычный 5 3 26 6" xfId="48162"/>
    <cellStyle name="Обычный 5 3 26 6 2" xfId="48163"/>
    <cellStyle name="Обычный 5 3 26 7" xfId="48164"/>
    <cellStyle name="Обычный 5 3 26 7 2" xfId="48165"/>
    <cellStyle name="Обычный 5 3 26 8" xfId="48166"/>
    <cellStyle name="Обычный 5 3 27" xfId="48167"/>
    <cellStyle name="Обычный 5 3 27 2" xfId="48168"/>
    <cellStyle name="Обычный 5 3 27 2 2" xfId="48169"/>
    <cellStyle name="Обычный 5 3 27 2 2 2" xfId="48170"/>
    <cellStyle name="Обычный 5 3 27 2 2 2 2" xfId="48171"/>
    <cellStyle name="Обычный 5 3 27 2 2 3" xfId="48172"/>
    <cellStyle name="Обычный 5 3 27 2 3" xfId="48173"/>
    <cellStyle name="Обычный 5 3 27 2 3 2" xfId="48174"/>
    <cellStyle name="Обычный 5 3 27 2 4" xfId="48175"/>
    <cellStyle name="Обычный 5 3 27 3" xfId="48176"/>
    <cellStyle name="Обычный 5 3 27 3 2" xfId="48177"/>
    <cellStyle name="Обычный 5 3 27 3 2 2" xfId="48178"/>
    <cellStyle name="Обычный 5 3 27 3 2 2 2" xfId="48179"/>
    <cellStyle name="Обычный 5 3 27 3 2 3" xfId="48180"/>
    <cellStyle name="Обычный 5 3 27 3 3" xfId="48181"/>
    <cellStyle name="Обычный 5 3 27 3 3 2" xfId="48182"/>
    <cellStyle name="Обычный 5 3 27 3 4" xfId="48183"/>
    <cellStyle name="Обычный 5 3 27 4" xfId="48184"/>
    <cellStyle name="Обычный 5 3 27 4 2" xfId="48185"/>
    <cellStyle name="Обычный 5 3 27 4 2 2" xfId="48186"/>
    <cellStyle name="Обычный 5 3 27 4 2 2 2" xfId="48187"/>
    <cellStyle name="Обычный 5 3 27 4 2 3" xfId="48188"/>
    <cellStyle name="Обычный 5 3 27 4 3" xfId="48189"/>
    <cellStyle name="Обычный 5 3 27 4 3 2" xfId="48190"/>
    <cellStyle name="Обычный 5 3 27 4 4" xfId="48191"/>
    <cellStyle name="Обычный 5 3 27 5" xfId="48192"/>
    <cellStyle name="Обычный 5 3 27 5 2" xfId="48193"/>
    <cellStyle name="Обычный 5 3 27 5 2 2" xfId="48194"/>
    <cellStyle name="Обычный 5 3 27 5 3" xfId="48195"/>
    <cellStyle name="Обычный 5 3 27 6" xfId="48196"/>
    <cellStyle name="Обычный 5 3 27 6 2" xfId="48197"/>
    <cellStyle name="Обычный 5 3 27 7" xfId="48198"/>
    <cellStyle name="Обычный 5 3 27 7 2" xfId="48199"/>
    <cellStyle name="Обычный 5 3 27 8" xfId="48200"/>
    <cellStyle name="Обычный 5 3 28" xfId="48201"/>
    <cellStyle name="Обычный 5 3 28 2" xfId="48202"/>
    <cellStyle name="Обычный 5 3 28 2 2" xfId="48203"/>
    <cellStyle name="Обычный 5 3 28 2 2 2" xfId="48204"/>
    <cellStyle name="Обычный 5 3 28 2 2 2 2" xfId="48205"/>
    <cellStyle name="Обычный 5 3 28 2 2 3" xfId="48206"/>
    <cellStyle name="Обычный 5 3 28 2 3" xfId="48207"/>
    <cellStyle name="Обычный 5 3 28 2 3 2" xfId="48208"/>
    <cellStyle name="Обычный 5 3 28 2 4" xfId="48209"/>
    <cellStyle name="Обычный 5 3 28 3" xfId="48210"/>
    <cellStyle name="Обычный 5 3 28 3 2" xfId="48211"/>
    <cellStyle name="Обычный 5 3 28 3 2 2" xfId="48212"/>
    <cellStyle name="Обычный 5 3 28 3 2 2 2" xfId="48213"/>
    <cellStyle name="Обычный 5 3 28 3 2 3" xfId="48214"/>
    <cellStyle name="Обычный 5 3 28 3 3" xfId="48215"/>
    <cellStyle name="Обычный 5 3 28 3 3 2" xfId="48216"/>
    <cellStyle name="Обычный 5 3 28 3 4" xfId="48217"/>
    <cellStyle name="Обычный 5 3 28 4" xfId="48218"/>
    <cellStyle name="Обычный 5 3 28 4 2" xfId="48219"/>
    <cellStyle name="Обычный 5 3 28 4 2 2" xfId="48220"/>
    <cellStyle name="Обычный 5 3 28 4 2 2 2" xfId="48221"/>
    <cellStyle name="Обычный 5 3 28 4 2 3" xfId="48222"/>
    <cellStyle name="Обычный 5 3 28 4 3" xfId="48223"/>
    <cellStyle name="Обычный 5 3 28 4 3 2" xfId="48224"/>
    <cellStyle name="Обычный 5 3 28 4 4" xfId="48225"/>
    <cellStyle name="Обычный 5 3 28 5" xfId="48226"/>
    <cellStyle name="Обычный 5 3 28 5 2" xfId="48227"/>
    <cellStyle name="Обычный 5 3 28 5 2 2" xfId="48228"/>
    <cellStyle name="Обычный 5 3 28 5 3" xfId="48229"/>
    <cellStyle name="Обычный 5 3 28 6" xfId="48230"/>
    <cellStyle name="Обычный 5 3 28 6 2" xfId="48231"/>
    <cellStyle name="Обычный 5 3 28 7" xfId="48232"/>
    <cellStyle name="Обычный 5 3 28 7 2" xfId="48233"/>
    <cellStyle name="Обычный 5 3 28 8" xfId="48234"/>
    <cellStyle name="Обычный 5 3 29" xfId="48235"/>
    <cellStyle name="Обычный 5 3 29 2" xfId="48236"/>
    <cellStyle name="Обычный 5 3 29 2 2" xfId="48237"/>
    <cellStyle name="Обычный 5 3 29 2 2 2" xfId="48238"/>
    <cellStyle name="Обычный 5 3 29 2 2 2 2" xfId="48239"/>
    <cellStyle name="Обычный 5 3 29 2 2 3" xfId="48240"/>
    <cellStyle name="Обычный 5 3 29 2 3" xfId="48241"/>
    <cellStyle name="Обычный 5 3 29 2 3 2" xfId="48242"/>
    <cellStyle name="Обычный 5 3 29 2 4" xfId="48243"/>
    <cellStyle name="Обычный 5 3 29 3" xfId="48244"/>
    <cellStyle name="Обычный 5 3 29 3 2" xfId="48245"/>
    <cellStyle name="Обычный 5 3 29 3 2 2" xfId="48246"/>
    <cellStyle name="Обычный 5 3 29 3 2 2 2" xfId="48247"/>
    <cellStyle name="Обычный 5 3 29 3 2 3" xfId="48248"/>
    <cellStyle name="Обычный 5 3 29 3 3" xfId="48249"/>
    <cellStyle name="Обычный 5 3 29 3 3 2" xfId="48250"/>
    <cellStyle name="Обычный 5 3 29 3 4" xfId="48251"/>
    <cellStyle name="Обычный 5 3 29 4" xfId="48252"/>
    <cellStyle name="Обычный 5 3 29 4 2" xfId="48253"/>
    <cellStyle name="Обычный 5 3 29 4 2 2" xfId="48254"/>
    <cellStyle name="Обычный 5 3 29 4 2 2 2" xfId="48255"/>
    <cellStyle name="Обычный 5 3 29 4 2 3" xfId="48256"/>
    <cellStyle name="Обычный 5 3 29 4 3" xfId="48257"/>
    <cellStyle name="Обычный 5 3 29 4 3 2" xfId="48258"/>
    <cellStyle name="Обычный 5 3 29 4 4" xfId="48259"/>
    <cellStyle name="Обычный 5 3 29 5" xfId="48260"/>
    <cellStyle name="Обычный 5 3 29 5 2" xfId="48261"/>
    <cellStyle name="Обычный 5 3 29 5 2 2" xfId="48262"/>
    <cellStyle name="Обычный 5 3 29 5 3" xfId="48263"/>
    <cellStyle name="Обычный 5 3 29 6" xfId="48264"/>
    <cellStyle name="Обычный 5 3 29 6 2" xfId="48265"/>
    <cellStyle name="Обычный 5 3 29 7" xfId="48266"/>
    <cellStyle name="Обычный 5 3 29 7 2" xfId="48267"/>
    <cellStyle name="Обычный 5 3 29 8" xfId="48268"/>
    <cellStyle name="Обычный 5 3 3" xfId="48269"/>
    <cellStyle name="Обычный 5 3 3 10" xfId="48270"/>
    <cellStyle name="Обычный 5 3 3 2" xfId="48271"/>
    <cellStyle name="Обычный 5 3 3 2 2" xfId="48272"/>
    <cellStyle name="Обычный 5 3 3 2 2 2" xfId="48273"/>
    <cellStyle name="Обычный 5 3 3 2 2 2 2" xfId="48274"/>
    <cellStyle name="Обычный 5 3 3 2 2 3" xfId="48275"/>
    <cellStyle name="Обычный 5 3 3 2 3" xfId="48276"/>
    <cellStyle name="Обычный 5 3 3 2 3 2" xfId="48277"/>
    <cellStyle name="Обычный 5 3 3 2 4" xfId="48278"/>
    <cellStyle name="Обычный 5 3 3 3" xfId="48279"/>
    <cellStyle name="Обычный 5 3 3 3 2" xfId="48280"/>
    <cellStyle name="Обычный 5 3 3 3 2 2" xfId="48281"/>
    <cellStyle name="Обычный 5 3 3 3 2 2 2" xfId="48282"/>
    <cellStyle name="Обычный 5 3 3 3 2 3" xfId="48283"/>
    <cellStyle name="Обычный 5 3 3 3 3" xfId="48284"/>
    <cellStyle name="Обычный 5 3 3 3 3 2" xfId="48285"/>
    <cellStyle name="Обычный 5 3 3 3 4" xfId="48286"/>
    <cellStyle name="Обычный 5 3 3 4" xfId="48287"/>
    <cellStyle name="Обычный 5 3 3 4 2" xfId="48288"/>
    <cellStyle name="Обычный 5 3 3 4 2 2" xfId="48289"/>
    <cellStyle name="Обычный 5 3 3 4 2 2 2" xfId="48290"/>
    <cellStyle name="Обычный 5 3 3 4 2 3" xfId="48291"/>
    <cellStyle name="Обычный 5 3 3 4 3" xfId="48292"/>
    <cellStyle name="Обычный 5 3 3 4 3 2" xfId="48293"/>
    <cellStyle name="Обычный 5 3 3 4 4" xfId="48294"/>
    <cellStyle name="Обычный 5 3 3 5" xfId="48295"/>
    <cellStyle name="Обычный 5 3 3 5 2" xfId="48296"/>
    <cellStyle name="Обычный 5 3 3 5 2 2" xfId="48297"/>
    <cellStyle name="Обычный 5 3 3 5 2 2 2" xfId="48298"/>
    <cellStyle name="Обычный 5 3 3 5 2 3" xfId="48299"/>
    <cellStyle name="Обычный 5 3 3 5 3" xfId="48300"/>
    <cellStyle name="Обычный 5 3 3 5 3 2" xfId="48301"/>
    <cellStyle name="Обычный 5 3 3 5 4" xfId="48302"/>
    <cellStyle name="Обычный 5 3 3 6" xfId="48303"/>
    <cellStyle name="Обычный 5 3 3 6 2" xfId="48304"/>
    <cellStyle name="Обычный 5 3 3 6 2 2" xfId="48305"/>
    <cellStyle name="Обычный 5 3 3 6 3" xfId="48306"/>
    <cellStyle name="Обычный 5 3 3 7" xfId="48307"/>
    <cellStyle name="Обычный 5 3 3 7 2" xfId="48308"/>
    <cellStyle name="Обычный 5 3 3 8" xfId="48309"/>
    <cellStyle name="Обычный 5 3 3 8 2" xfId="48310"/>
    <cellStyle name="Обычный 5 3 3 9" xfId="48311"/>
    <cellStyle name="Обычный 5 3 30" xfId="48312"/>
    <cellStyle name="Обычный 5 3 30 2" xfId="48313"/>
    <cellStyle name="Обычный 5 3 31" xfId="48314"/>
    <cellStyle name="Обычный 5 3 31 2" xfId="48315"/>
    <cellStyle name="Обычный 5 3 31 2 2" xfId="48316"/>
    <cellStyle name="Обычный 5 3 31 2 2 2" xfId="48317"/>
    <cellStyle name="Обычный 5 3 31 2 3" xfId="48318"/>
    <cellStyle name="Обычный 5 3 31 3" xfId="48319"/>
    <cellStyle name="Обычный 5 3 31 3 2" xfId="48320"/>
    <cellStyle name="Обычный 5 3 31 4" xfId="48321"/>
    <cellStyle name="Обычный 5 3 32" xfId="48322"/>
    <cellStyle name="Обычный 5 3 32 2" xfId="48323"/>
    <cellStyle name="Обычный 5 3 32 2 2" xfId="48324"/>
    <cellStyle name="Обычный 5 3 32 2 2 2" xfId="48325"/>
    <cellStyle name="Обычный 5 3 32 2 3" xfId="48326"/>
    <cellStyle name="Обычный 5 3 32 3" xfId="48327"/>
    <cellStyle name="Обычный 5 3 32 3 2" xfId="48328"/>
    <cellStyle name="Обычный 5 3 32 4" xfId="48329"/>
    <cellStyle name="Обычный 5 3 33" xfId="48330"/>
    <cellStyle name="Обычный 5 3 33 2" xfId="48331"/>
    <cellStyle name="Обычный 5 3 33 2 2" xfId="48332"/>
    <cellStyle name="Обычный 5 3 33 2 2 2" xfId="48333"/>
    <cellStyle name="Обычный 5 3 33 2 3" xfId="48334"/>
    <cellStyle name="Обычный 5 3 33 3" xfId="48335"/>
    <cellStyle name="Обычный 5 3 33 3 2" xfId="48336"/>
    <cellStyle name="Обычный 5 3 33 4" xfId="48337"/>
    <cellStyle name="Обычный 5 3 34" xfId="48338"/>
    <cellStyle name="Обычный 5 3 34 2" xfId="48339"/>
    <cellStyle name="Обычный 5 3 34 2 2" xfId="48340"/>
    <cellStyle name="Обычный 5 3 34 2 2 2" xfId="48341"/>
    <cellStyle name="Обычный 5 3 34 2 3" xfId="48342"/>
    <cellStyle name="Обычный 5 3 34 3" xfId="48343"/>
    <cellStyle name="Обычный 5 3 34 3 2" xfId="48344"/>
    <cellStyle name="Обычный 5 3 34 4" xfId="48345"/>
    <cellStyle name="Обычный 5 3 35" xfId="48346"/>
    <cellStyle name="Обычный 5 3 35 2" xfId="48347"/>
    <cellStyle name="Обычный 5 3 35 2 2" xfId="48348"/>
    <cellStyle name="Обычный 5 3 35 3" xfId="48349"/>
    <cellStyle name="Обычный 5 3 36" xfId="48350"/>
    <cellStyle name="Обычный 5 3 36 2" xfId="48351"/>
    <cellStyle name="Обычный 5 3 37" xfId="48352"/>
    <cellStyle name="Обычный 5 3 37 2" xfId="48353"/>
    <cellStyle name="Обычный 5 3 38" xfId="48354"/>
    <cellStyle name="Обычный 5 3 39" xfId="48355"/>
    <cellStyle name="Обычный 5 3 4" xfId="48356"/>
    <cellStyle name="Обычный 5 3 4 2" xfId="48357"/>
    <cellStyle name="Обычный 5 3 4 2 2" xfId="48358"/>
    <cellStyle name="Обычный 5 3 4 2 2 2" xfId="48359"/>
    <cellStyle name="Обычный 5 3 4 2 2 2 2" xfId="48360"/>
    <cellStyle name="Обычный 5 3 4 2 2 3" xfId="48361"/>
    <cellStyle name="Обычный 5 3 4 2 3" xfId="48362"/>
    <cellStyle name="Обычный 5 3 4 2 3 2" xfId="48363"/>
    <cellStyle name="Обычный 5 3 4 2 4" xfId="48364"/>
    <cellStyle name="Обычный 5 3 4 3" xfId="48365"/>
    <cellStyle name="Обычный 5 3 4 3 2" xfId="48366"/>
    <cellStyle name="Обычный 5 3 4 3 2 2" xfId="48367"/>
    <cellStyle name="Обычный 5 3 4 3 2 2 2" xfId="48368"/>
    <cellStyle name="Обычный 5 3 4 3 2 3" xfId="48369"/>
    <cellStyle name="Обычный 5 3 4 3 3" xfId="48370"/>
    <cellStyle name="Обычный 5 3 4 3 3 2" xfId="48371"/>
    <cellStyle name="Обычный 5 3 4 3 4" xfId="48372"/>
    <cellStyle name="Обычный 5 3 4 4" xfId="48373"/>
    <cellStyle name="Обычный 5 3 4 4 2" xfId="48374"/>
    <cellStyle name="Обычный 5 3 4 4 2 2" xfId="48375"/>
    <cellStyle name="Обычный 5 3 4 4 2 2 2" xfId="48376"/>
    <cellStyle name="Обычный 5 3 4 4 2 3" xfId="48377"/>
    <cellStyle name="Обычный 5 3 4 4 3" xfId="48378"/>
    <cellStyle name="Обычный 5 3 4 4 3 2" xfId="48379"/>
    <cellStyle name="Обычный 5 3 4 4 4" xfId="48380"/>
    <cellStyle name="Обычный 5 3 4 5" xfId="48381"/>
    <cellStyle name="Обычный 5 3 4 5 2" xfId="48382"/>
    <cellStyle name="Обычный 5 3 4 5 2 2" xfId="48383"/>
    <cellStyle name="Обычный 5 3 4 5 3" xfId="48384"/>
    <cellStyle name="Обычный 5 3 4 6" xfId="48385"/>
    <cellStyle name="Обычный 5 3 4 6 2" xfId="48386"/>
    <cellStyle name="Обычный 5 3 4 7" xfId="48387"/>
    <cellStyle name="Обычный 5 3 4 7 2" xfId="48388"/>
    <cellStyle name="Обычный 5 3 4 8" xfId="48389"/>
    <cellStyle name="Обычный 5 3 5" xfId="48390"/>
    <cellStyle name="Обычный 5 3 5 2" xfId="48391"/>
    <cellStyle name="Обычный 5 3 5 2 2" xfId="48392"/>
    <cellStyle name="Обычный 5 3 5 2 2 2" xfId="48393"/>
    <cellStyle name="Обычный 5 3 5 2 2 2 2" xfId="48394"/>
    <cellStyle name="Обычный 5 3 5 2 2 3" xfId="48395"/>
    <cellStyle name="Обычный 5 3 5 2 3" xfId="48396"/>
    <cellStyle name="Обычный 5 3 5 2 3 2" xfId="48397"/>
    <cellStyle name="Обычный 5 3 5 2 4" xfId="48398"/>
    <cellStyle name="Обычный 5 3 5 3" xfId="48399"/>
    <cellStyle name="Обычный 5 3 5 3 2" xfId="48400"/>
    <cellStyle name="Обычный 5 3 5 3 2 2" xfId="48401"/>
    <cellStyle name="Обычный 5 3 5 3 2 2 2" xfId="48402"/>
    <cellStyle name="Обычный 5 3 5 3 2 3" xfId="48403"/>
    <cellStyle name="Обычный 5 3 5 3 3" xfId="48404"/>
    <cellStyle name="Обычный 5 3 5 3 3 2" xfId="48405"/>
    <cellStyle name="Обычный 5 3 5 3 4" xfId="48406"/>
    <cellStyle name="Обычный 5 3 5 4" xfId="48407"/>
    <cellStyle name="Обычный 5 3 5 4 2" xfId="48408"/>
    <cellStyle name="Обычный 5 3 5 4 2 2" xfId="48409"/>
    <cellStyle name="Обычный 5 3 5 4 2 2 2" xfId="48410"/>
    <cellStyle name="Обычный 5 3 5 4 2 3" xfId="48411"/>
    <cellStyle name="Обычный 5 3 5 4 3" xfId="48412"/>
    <cellStyle name="Обычный 5 3 5 4 3 2" xfId="48413"/>
    <cellStyle name="Обычный 5 3 5 4 4" xfId="48414"/>
    <cellStyle name="Обычный 5 3 5 5" xfId="48415"/>
    <cellStyle name="Обычный 5 3 5 5 2" xfId="48416"/>
    <cellStyle name="Обычный 5 3 5 5 2 2" xfId="48417"/>
    <cellStyle name="Обычный 5 3 5 5 3" xfId="48418"/>
    <cellStyle name="Обычный 5 3 5 6" xfId="48419"/>
    <cellStyle name="Обычный 5 3 5 6 2" xfId="48420"/>
    <cellStyle name="Обычный 5 3 5 7" xfId="48421"/>
    <cellStyle name="Обычный 5 3 5 7 2" xfId="48422"/>
    <cellStyle name="Обычный 5 3 5 8" xfId="48423"/>
    <cellStyle name="Обычный 5 3 6" xfId="48424"/>
    <cellStyle name="Обычный 5 3 6 2" xfId="48425"/>
    <cellStyle name="Обычный 5 3 6 2 2" xfId="48426"/>
    <cellStyle name="Обычный 5 3 6 2 2 2" xfId="48427"/>
    <cellStyle name="Обычный 5 3 6 2 2 2 2" xfId="48428"/>
    <cellStyle name="Обычный 5 3 6 2 2 3" xfId="48429"/>
    <cellStyle name="Обычный 5 3 6 2 3" xfId="48430"/>
    <cellStyle name="Обычный 5 3 6 2 3 2" xfId="48431"/>
    <cellStyle name="Обычный 5 3 6 2 4" xfId="48432"/>
    <cellStyle name="Обычный 5 3 6 3" xfId="48433"/>
    <cellStyle name="Обычный 5 3 6 3 2" xfId="48434"/>
    <cellStyle name="Обычный 5 3 6 3 2 2" xfId="48435"/>
    <cellStyle name="Обычный 5 3 6 3 2 2 2" xfId="48436"/>
    <cellStyle name="Обычный 5 3 6 3 2 3" xfId="48437"/>
    <cellStyle name="Обычный 5 3 6 3 3" xfId="48438"/>
    <cellStyle name="Обычный 5 3 6 3 3 2" xfId="48439"/>
    <cellStyle name="Обычный 5 3 6 3 4" xfId="48440"/>
    <cellStyle name="Обычный 5 3 6 4" xfId="48441"/>
    <cellStyle name="Обычный 5 3 6 4 2" xfId="48442"/>
    <cellStyle name="Обычный 5 3 6 4 2 2" xfId="48443"/>
    <cellStyle name="Обычный 5 3 6 4 2 2 2" xfId="48444"/>
    <cellStyle name="Обычный 5 3 6 4 2 3" xfId="48445"/>
    <cellStyle name="Обычный 5 3 6 4 3" xfId="48446"/>
    <cellStyle name="Обычный 5 3 6 4 3 2" xfId="48447"/>
    <cellStyle name="Обычный 5 3 6 4 4" xfId="48448"/>
    <cellStyle name="Обычный 5 3 6 5" xfId="48449"/>
    <cellStyle name="Обычный 5 3 6 5 2" xfId="48450"/>
    <cellStyle name="Обычный 5 3 6 5 2 2" xfId="48451"/>
    <cellStyle name="Обычный 5 3 6 5 3" xfId="48452"/>
    <cellStyle name="Обычный 5 3 6 6" xfId="48453"/>
    <cellStyle name="Обычный 5 3 6 6 2" xfId="48454"/>
    <cellStyle name="Обычный 5 3 6 7" xfId="48455"/>
    <cellStyle name="Обычный 5 3 6 7 2" xfId="48456"/>
    <cellStyle name="Обычный 5 3 6 8" xfId="48457"/>
    <cellStyle name="Обычный 5 3 7" xfId="48458"/>
    <cellStyle name="Обычный 5 3 7 2" xfId="48459"/>
    <cellStyle name="Обычный 5 3 7 2 2" xfId="48460"/>
    <cellStyle name="Обычный 5 3 7 2 2 2" xfId="48461"/>
    <cellStyle name="Обычный 5 3 7 2 2 2 2" xfId="48462"/>
    <cellStyle name="Обычный 5 3 7 2 2 3" xfId="48463"/>
    <cellStyle name="Обычный 5 3 7 2 3" xfId="48464"/>
    <cellStyle name="Обычный 5 3 7 2 3 2" xfId="48465"/>
    <cellStyle name="Обычный 5 3 7 2 4" xfId="48466"/>
    <cellStyle name="Обычный 5 3 7 3" xfId="48467"/>
    <cellStyle name="Обычный 5 3 7 3 2" xfId="48468"/>
    <cellStyle name="Обычный 5 3 7 3 2 2" xfId="48469"/>
    <cellStyle name="Обычный 5 3 7 3 2 2 2" xfId="48470"/>
    <cellStyle name="Обычный 5 3 7 3 2 3" xfId="48471"/>
    <cellStyle name="Обычный 5 3 7 3 3" xfId="48472"/>
    <cellStyle name="Обычный 5 3 7 3 3 2" xfId="48473"/>
    <cellStyle name="Обычный 5 3 7 3 4" xfId="48474"/>
    <cellStyle name="Обычный 5 3 7 4" xfId="48475"/>
    <cellStyle name="Обычный 5 3 7 4 2" xfId="48476"/>
    <cellStyle name="Обычный 5 3 7 4 2 2" xfId="48477"/>
    <cellStyle name="Обычный 5 3 7 4 2 2 2" xfId="48478"/>
    <cellStyle name="Обычный 5 3 7 4 2 3" xfId="48479"/>
    <cellStyle name="Обычный 5 3 7 4 3" xfId="48480"/>
    <cellStyle name="Обычный 5 3 7 4 3 2" xfId="48481"/>
    <cellStyle name="Обычный 5 3 7 4 4" xfId="48482"/>
    <cellStyle name="Обычный 5 3 7 5" xfId="48483"/>
    <cellStyle name="Обычный 5 3 7 5 2" xfId="48484"/>
    <cellStyle name="Обычный 5 3 7 5 2 2" xfId="48485"/>
    <cellStyle name="Обычный 5 3 7 5 3" xfId="48486"/>
    <cellStyle name="Обычный 5 3 7 6" xfId="48487"/>
    <cellStyle name="Обычный 5 3 7 6 2" xfId="48488"/>
    <cellStyle name="Обычный 5 3 7 7" xfId="48489"/>
    <cellStyle name="Обычный 5 3 7 7 2" xfId="48490"/>
    <cellStyle name="Обычный 5 3 7 8" xfId="48491"/>
    <cellStyle name="Обычный 5 3 8" xfId="48492"/>
    <cellStyle name="Обычный 5 3 8 2" xfId="48493"/>
    <cellStyle name="Обычный 5 3 8 2 2" xfId="48494"/>
    <cellStyle name="Обычный 5 3 8 2 2 2" xfId="48495"/>
    <cellStyle name="Обычный 5 3 8 2 2 2 2" xfId="48496"/>
    <cellStyle name="Обычный 5 3 8 2 2 3" xfId="48497"/>
    <cellStyle name="Обычный 5 3 8 2 3" xfId="48498"/>
    <cellStyle name="Обычный 5 3 8 2 3 2" xfId="48499"/>
    <cellStyle name="Обычный 5 3 8 2 4" xfId="48500"/>
    <cellStyle name="Обычный 5 3 8 3" xfId="48501"/>
    <cellStyle name="Обычный 5 3 8 3 2" xfId="48502"/>
    <cellStyle name="Обычный 5 3 8 3 2 2" xfId="48503"/>
    <cellStyle name="Обычный 5 3 8 3 2 2 2" xfId="48504"/>
    <cellStyle name="Обычный 5 3 8 3 2 3" xfId="48505"/>
    <cellStyle name="Обычный 5 3 8 3 3" xfId="48506"/>
    <cellStyle name="Обычный 5 3 8 3 3 2" xfId="48507"/>
    <cellStyle name="Обычный 5 3 8 3 4" xfId="48508"/>
    <cellStyle name="Обычный 5 3 8 4" xfId="48509"/>
    <cellStyle name="Обычный 5 3 8 4 2" xfId="48510"/>
    <cellStyle name="Обычный 5 3 8 4 2 2" xfId="48511"/>
    <cellStyle name="Обычный 5 3 8 4 2 2 2" xfId="48512"/>
    <cellStyle name="Обычный 5 3 8 4 2 3" xfId="48513"/>
    <cellStyle name="Обычный 5 3 8 4 3" xfId="48514"/>
    <cellStyle name="Обычный 5 3 8 4 3 2" xfId="48515"/>
    <cellStyle name="Обычный 5 3 8 4 4" xfId="48516"/>
    <cellStyle name="Обычный 5 3 8 5" xfId="48517"/>
    <cellStyle name="Обычный 5 3 8 5 2" xfId="48518"/>
    <cellStyle name="Обычный 5 3 8 5 2 2" xfId="48519"/>
    <cellStyle name="Обычный 5 3 8 5 3" xfId="48520"/>
    <cellStyle name="Обычный 5 3 8 6" xfId="48521"/>
    <cellStyle name="Обычный 5 3 8 6 2" xfId="48522"/>
    <cellStyle name="Обычный 5 3 8 7" xfId="48523"/>
    <cellStyle name="Обычный 5 3 8 7 2" xfId="48524"/>
    <cellStyle name="Обычный 5 3 8 8" xfId="48525"/>
    <cellStyle name="Обычный 5 3 9" xfId="48526"/>
    <cellStyle name="Обычный 5 3 9 2" xfId="48527"/>
    <cellStyle name="Обычный 5 3 9 2 2" xfId="48528"/>
    <cellStyle name="Обычный 5 3 9 2 2 2" xfId="48529"/>
    <cellStyle name="Обычный 5 3 9 2 2 2 2" xfId="48530"/>
    <cellStyle name="Обычный 5 3 9 2 2 3" xfId="48531"/>
    <cellStyle name="Обычный 5 3 9 2 3" xfId="48532"/>
    <cellStyle name="Обычный 5 3 9 2 3 2" xfId="48533"/>
    <cellStyle name="Обычный 5 3 9 2 4" xfId="48534"/>
    <cellStyle name="Обычный 5 3 9 3" xfId="48535"/>
    <cellStyle name="Обычный 5 3 9 3 2" xfId="48536"/>
    <cellStyle name="Обычный 5 3 9 3 2 2" xfId="48537"/>
    <cellStyle name="Обычный 5 3 9 3 2 2 2" xfId="48538"/>
    <cellStyle name="Обычный 5 3 9 3 2 3" xfId="48539"/>
    <cellStyle name="Обычный 5 3 9 3 3" xfId="48540"/>
    <cellStyle name="Обычный 5 3 9 3 3 2" xfId="48541"/>
    <cellStyle name="Обычный 5 3 9 3 4" xfId="48542"/>
    <cellStyle name="Обычный 5 3 9 4" xfId="48543"/>
    <cellStyle name="Обычный 5 3 9 4 2" xfId="48544"/>
    <cellStyle name="Обычный 5 3 9 4 2 2" xfId="48545"/>
    <cellStyle name="Обычный 5 3 9 4 2 2 2" xfId="48546"/>
    <cellStyle name="Обычный 5 3 9 4 2 3" xfId="48547"/>
    <cellStyle name="Обычный 5 3 9 4 3" xfId="48548"/>
    <cellStyle name="Обычный 5 3 9 4 3 2" xfId="48549"/>
    <cellStyle name="Обычный 5 3 9 4 4" xfId="48550"/>
    <cellStyle name="Обычный 5 3 9 5" xfId="48551"/>
    <cellStyle name="Обычный 5 3 9 5 2" xfId="48552"/>
    <cellStyle name="Обычный 5 3 9 5 2 2" xfId="48553"/>
    <cellStyle name="Обычный 5 3 9 5 3" xfId="48554"/>
    <cellStyle name="Обычный 5 3 9 6" xfId="48555"/>
    <cellStyle name="Обычный 5 3 9 6 2" xfId="48556"/>
    <cellStyle name="Обычный 5 3 9 7" xfId="48557"/>
    <cellStyle name="Обычный 5 3 9 7 2" xfId="48558"/>
    <cellStyle name="Обычный 5 3 9 8" xfId="48559"/>
    <cellStyle name="Обычный 5 30" xfId="48560"/>
    <cellStyle name="Обычный 5 30 2" xfId="48561"/>
    <cellStyle name="Обычный 5 30 2 2" xfId="48562"/>
    <cellStyle name="Обычный 5 30 2 2 2" xfId="48563"/>
    <cellStyle name="Обычный 5 30 2 2 2 2" xfId="48564"/>
    <cellStyle name="Обычный 5 30 2 2 3" xfId="48565"/>
    <cellStyle name="Обычный 5 30 2 3" xfId="48566"/>
    <cellStyle name="Обычный 5 30 2 3 2" xfId="48567"/>
    <cellStyle name="Обычный 5 30 2 4" xfId="48568"/>
    <cellStyle name="Обычный 5 30 3" xfId="48569"/>
    <cellStyle name="Обычный 5 30 3 2" xfId="48570"/>
    <cellStyle name="Обычный 5 30 3 2 2" xfId="48571"/>
    <cellStyle name="Обычный 5 30 3 2 2 2" xfId="48572"/>
    <cellStyle name="Обычный 5 30 3 2 3" xfId="48573"/>
    <cellStyle name="Обычный 5 30 3 3" xfId="48574"/>
    <cellStyle name="Обычный 5 30 3 3 2" xfId="48575"/>
    <cellStyle name="Обычный 5 30 3 4" xfId="48576"/>
    <cellStyle name="Обычный 5 30 4" xfId="48577"/>
    <cellStyle name="Обычный 5 30 4 2" xfId="48578"/>
    <cellStyle name="Обычный 5 30 4 2 2" xfId="48579"/>
    <cellStyle name="Обычный 5 30 4 2 2 2" xfId="48580"/>
    <cellStyle name="Обычный 5 30 4 2 3" xfId="48581"/>
    <cellStyle name="Обычный 5 30 4 3" xfId="48582"/>
    <cellStyle name="Обычный 5 30 4 3 2" xfId="48583"/>
    <cellStyle name="Обычный 5 30 4 4" xfId="48584"/>
    <cellStyle name="Обычный 5 30 5" xfId="48585"/>
    <cellStyle name="Обычный 5 30 5 2" xfId="48586"/>
    <cellStyle name="Обычный 5 30 5 2 2" xfId="48587"/>
    <cellStyle name="Обычный 5 30 5 3" xfId="48588"/>
    <cellStyle name="Обычный 5 30 6" xfId="48589"/>
    <cellStyle name="Обычный 5 30 6 2" xfId="48590"/>
    <cellStyle name="Обычный 5 30 7" xfId="48591"/>
    <cellStyle name="Обычный 5 30 7 2" xfId="48592"/>
    <cellStyle name="Обычный 5 30 8" xfId="48593"/>
    <cellStyle name="Обычный 5 31" xfId="48594"/>
    <cellStyle name="Обычный 5 31 2" xfId="48595"/>
    <cellStyle name="Обычный 5 31 2 2" xfId="48596"/>
    <cellStyle name="Обычный 5 31 2 2 2" xfId="48597"/>
    <cellStyle name="Обычный 5 31 2 2 2 2" xfId="48598"/>
    <cellStyle name="Обычный 5 31 2 2 3" xfId="48599"/>
    <cellStyle name="Обычный 5 31 2 3" xfId="48600"/>
    <cellStyle name="Обычный 5 31 2 3 2" xfId="48601"/>
    <cellStyle name="Обычный 5 31 2 4" xfId="48602"/>
    <cellStyle name="Обычный 5 31 3" xfId="48603"/>
    <cellStyle name="Обычный 5 31 3 2" xfId="48604"/>
    <cellStyle name="Обычный 5 31 3 2 2" xfId="48605"/>
    <cellStyle name="Обычный 5 31 3 2 2 2" xfId="48606"/>
    <cellStyle name="Обычный 5 31 3 2 3" xfId="48607"/>
    <cellStyle name="Обычный 5 31 3 3" xfId="48608"/>
    <cellStyle name="Обычный 5 31 3 3 2" xfId="48609"/>
    <cellStyle name="Обычный 5 31 3 4" xfId="48610"/>
    <cellStyle name="Обычный 5 31 4" xfId="48611"/>
    <cellStyle name="Обычный 5 31 4 2" xfId="48612"/>
    <cellStyle name="Обычный 5 31 4 2 2" xfId="48613"/>
    <cellStyle name="Обычный 5 31 4 2 2 2" xfId="48614"/>
    <cellStyle name="Обычный 5 31 4 2 3" xfId="48615"/>
    <cellStyle name="Обычный 5 31 4 3" xfId="48616"/>
    <cellStyle name="Обычный 5 31 4 3 2" xfId="48617"/>
    <cellStyle name="Обычный 5 31 4 4" xfId="48618"/>
    <cellStyle name="Обычный 5 31 5" xfId="48619"/>
    <cellStyle name="Обычный 5 31 5 2" xfId="48620"/>
    <cellStyle name="Обычный 5 31 5 2 2" xfId="48621"/>
    <cellStyle name="Обычный 5 31 5 3" xfId="48622"/>
    <cellStyle name="Обычный 5 31 6" xfId="48623"/>
    <cellStyle name="Обычный 5 31 6 2" xfId="48624"/>
    <cellStyle name="Обычный 5 31 7" xfId="48625"/>
    <cellStyle name="Обычный 5 31 7 2" xfId="48626"/>
    <cellStyle name="Обычный 5 31 8" xfId="48627"/>
    <cellStyle name="Обычный 5 32" xfId="48628"/>
    <cellStyle name="Обычный 5 32 2" xfId="48629"/>
    <cellStyle name="Обычный 5 32 2 2" xfId="48630"/>
    <cellStyle name="Обычный 5 32 2 2 2" xfId="48631"/>
    <cellStyle name="Обычный 5 32 2 2 2 2" xfId="48632"/>
    <cellStyle name="Обычный 5 32 2 2 3" xfId="48633"/>
    <cellStyle name="Обычный 5 32 2 3" xfId="48634"/>
    <cellStyle name="Обычный 5 32 2 3 2" xfId="48635"/>
    <cellStyle name="Обычный 5 32 2 4" xfId="48636"/>
    <cellStyle name="Обычный 5 32 3" xfId="48637"/>
    <cellStyle name="Обычный 5 32 3 2" xfId="48638"/>
    <cellStyle name="Обычный 5 32 3 2 2" xfId="48639"/>
    <cellStyle name="Обычный 5 32 3 2 2 2" xfId="48640"/>
    <cellStyle name="Обычный 5 32 3 2 3" xfId="48641"/>
    <cellStyle name="Обычный 5 32 3 3" xfId="48642"/>
    <cellStyle name="Обычный 5 32 3 3 2" xfId="48643"/>
    <cellStyle name="Обычный 5 32 3 4" xfId="48644"/>
    <cellStyle name="Обычный 5 32 4" xfId="48645"/>
    <cellStyle name="Обычный 5 32 4 2" xfId="48646"/>
    <cellStyle name="Обычный 5 32 4 2 2" xfId="48647"/>
    <cellStyle name="Обычный 5 32 4 2 2 2" xfId="48648"/>
    <cellStyle name="Обычный 5 32 4 2 3" xfId="48649"/>
    <cellStyle name="Обычный 5 32 4 3" xfId="48650"/>
    <cellStyle name="Обычный 5 32 4 3 2" xfId="48651"/>
    <cellStyle name="Обычный 5 32 4 4" xfId="48652"/>
    <cellStyle name="Обычный 5 32 5" xfId="48653"/>
    <cellStyle name="Обычный 5 32 5 2" xfId="48654"/>
    <cellStyle name="Обычный 5 32 5 2 2" xfId="48655"/>
    <cellStyle name="Обычный 5 32 5 3" xfId="48656"/>
    <cellStyle name="Обычный 5 32 6" xfId="48657"/>
    <cellStyle name="Обычный 5 32 6 2" xfId="48658"/>
    <cellStyle name="Обычный 5 32 7" xfId="48659"/>
    <cellStyle name="Обычный 5 32 7 2" xfId="48660"/>
    <cellStyle name="Обычный 5 32 8" xfId="48661"/>
    <cellStyle name="Обычный 5 33" xfId="48662"/>
    <cellStyle name="Обычный 5 33 2" xfId="48663"/>
    <cellStyle name="Обычный 5 33 2 2" xfId="48664"/>
    <cellStyle name="Обычный 5 33 2 2 2" xfId="48665"/>
    <cellStyle name="Обычный 5 33 2 2 2 2" xfId="48666"/>
    <cellStyle name="Обычный 5 33 2 2 3" xfId="48667"/>
    <cellStyle name="Обычный 5 33 2 3" xfId="48668"/>
    <cellStyle name="Обычный 5 33 2 3 2" xfId="48669"/>
    <cellStyle name="Обычный 5 33 2 4" xfId="48670"/>
    <cellStyle name="Обычный 5 33 3" xfId="48671"/>
    <cellStyle name="Обычный 5 33 3 2" xfId="48672"/>
    <cellStyle name="Обычный 5 33 3 2 2" xfId="48673"/>
    <cellStyle name="Обычный 5 33 3 2 2 2" xfId="48674"/>
    <cellStyle name="Обычный 5 33 3 2 3" xfId="48675"/>
    <cellStyle name="Обычный 5 33 3 3" xfId="48676"/>
    <cellStyle name="Обычный 5 33 3 3 2" xfId="48677"/>
    <cellStyle name="Обычный 5 33 3 4" xfId="48678"/>
    <cellStyle name="Обычный 5 33 4" xfId="48679"/>
    <cellStyle name="Обычный 5 33 4 2" xfId="48680"/>
    <cellStyle name="Обычный 5 33 4 2 2" xfId="48681"/>
    <cellStyle name="Обычный 5 33 4 2 2 2" xfId="48682"/>
    <cellStyle name="Обычный 5 33 4 2 3" xfId="48683"/>
    <cellStyle name="Обычный 5 33 4 3" xfId="48684"/>
    <cellStyle name="Обычный 5 33 4 3 2" xfId="48685"/>
    <cellStyle name="Обычный 5 33 4 4" xfId="48686"/>
    <cellStyle name="Обычный 5 33 5" xfId="48687"/>
    <cellStyle name="Обычный 5 33 5 2" xfId="48688"/>
    <cellStyle name="Обычный 5 33 5 2 2" xfId="48689"/>
    <cellStyle name="Обычный 5 33 5 3" xfId="48690"/>
    <cellStyle name="Обычный 5 33 6" xfId="48691"/>
    <cellStyle name="Обычный 5 33 6 2" xfId="48692"/>
    <cellStyle name="Обычный 5 33 7" xfId="48693"/>
    <cellStyle name="Обычный 5 33 7 2" xfId="48694"/>
    <cellStyle name="Обычный 5 33 8" xfId="48695"/>
    <cellStyle name="Обычный 5 34" xfId="48696"/>
    <cellStyle name="Обычный 5 34 2" xfId="48697"/>
    <cellStyle name="Обычный 5 34 2 2" xfId="48698"/>
    <cellStyle name="Обычный 5 34 2 2 2" xfId="48699"/>
    <cellStyle name="Обычный 5 34 2 2 2 2" xfId="48700"/>
    <cellStyle name="Обычный 5 34 2 2 3" xfId="48701"/>
    <cellStyle name="Обычный 5 34 2 3" xfId="48702"/>
    <cellStyle name="Обычный 5 34 2 3 2" xfId="48703"/>
    <cellStyle name="Обычный 5 34 2 4" xfId="48704"/>
    <cellStyle name="Обычный 5 34 3" xfId="48705"/>
    <cellStyle name="Обычный 5 34 3 2" xfId="48706"/>
    <cellStyle name="Обычный 5 34 3 2 2" xfId="48707"/>
    <cellStyle name="Обычный 5 34 3 2 2 2" xfId="48708"/>
    <cellStyle name="Обычный 5 34 3 2 3" xfId="48709"/>
    <cellStyle name="Обычный 5 34 3 3" xfId="48710"/>
    <cellStyle name="Обычный 5 34 3 3 2" xfId="48711"/>
    <cellStyle name="Обычный 5 34 3 4" xfId="48712"/>
    <cellStyle name="Обычный 5 34 4" xfId="48713"/>
    <cellStyle name="Обычный 5 34 4 2" xfId="48714"/>
    <cellStyle name="Обычный 5 34 4 2 2" xfId="48715"/>
    <cellStyle name="Обычный 5 34 4 2 2 2" xfId="48716"/>
    <cellStyle name="Обычный 5 34 4 2 3" xfId="48717"/>
    <cellStyle name="Обычный 5 34 4 3" xfId="48718"/>
    <cellStyle name="Обычный 5 34 4 3 2" xfId="48719"/>
    <cellStyle name="Обычный 5 34 4 4" xfId="48720"/>
    <cellStyle name="Обычный 5 34 5" xfId="48721"/>
    <cellStyle name="Обычный 5 34 5 2" xfId="48722"/>
    <cellStyle name="Обычный 5 34 5 2 2" xfId="48723"/>
    <cellStyle name="Обычный 5 34 5 3" xfId="48724"/>
    <cellStyle name="Обычный 5 34 6" xfId="48725"/>
    <cellStyle name="Обычный 5 34 6 2" xfId="48726"/>
    <cellStyle name="Обычный 5 34 7" xfId="48727"/>
    <cellStyle name="Обычный 5 34 7 2" xfId="48728"/>
    <cellStyle name="Обычный 5 34 8" xfId="48729"/>
    <cellStyle name="Обычный 5 35" xfId="48730"/>
    <cellStyle name="Обычный 5 35 2" xfId="48731"/>
    <cellStyle name="Обычный 5 35 2 2" xfId="48732"/>
    <cellStyle name="Обычный 5 35 2 2 2" xfId="48733"/>
    <cellStyle name="Обычный 5 35 2 2 2 2" xfId="48734"/>
    <cellStyle name="Обычный 5 35 2 2 3" xfId="48735"/>
    <cellStyle name="Обычный 5 35 2 3" xfId="48736"/>
    <cellStyle name="Обычный 5 35 2 3 2" xfId="48737"/>
    <cellStyle name="Обычный 5 35 2 4" xfId="48738"/>
    <cellStyle name="Обычный 5 35 3" xfId="48739"/>
    <cellStyle name="Обычный 5 35 3 2" xfId="48740"/>
    <cellStyle name="Обычный 5 35 3 2 2" xfId="48741"/>
    <cellStyle name="Обычный 5 35 3 2 2 2" xfId="48742"/>
    <cellStyle name="Обычный 5 35 3 2 3" xfId="48743"/>
    <cellStyle name="Обычный 5 35 3 3" xfId="48744"/>
    <cellStyle name="Обычный 5 35 3 3 2" xfId="48745"/>
    <cellStyle name="Обычный 5 35 3 4" xfId="48746"/>
    <cellStyle name="Обычный 5 35 4" xfId="48747"/>
    <cellStyle name="Обычный 5 35 4 2" xfId="48748"/>
    <cellStyle name="Обычный 5 35 4 2 2" xfId="48749"/>
    <cellStyle name="Обычный 5 35 4 2 2 2" xfId="48750"/>
    <cellStyle name="Обычный 5 35 4 2 3" xfId="48751"/>
    <cellStyle name="Обычный 5 35 4 3" xfId="48752"/>
    <cellStyle name="Обычный 5 35 4 3 2" xfId="48753"/>
    <cellStyle name="Обычный 5 35 4 4" xfId="48754"/>
    <cellStyle name="Обычный 5 35 5" xfId="48755"/>
    <cellStyle name="Обычный 5 35 5 2" xfId="48756"/>
    <cellStyle name="Обычный 5 35 5 2 2" xfId="48757"/>
    <cellStyle name="Обычный 5 35 5 3" xfId="48758"/>
    <cellStyle name="Обычный 5 35 6" xfId="48759"/>
    <cellStyle name="Обычный 5 35 6 2" xfId="48760"/>
    <cellStyle name="Обычный 5 35 7" xfId="48761"/>
    <cellStyle name="Обычный 5 35 7 2" xfId="48762"/>
    <cellStyle name="Обычный 5 35 8" xfId="48763"/>
    <cellStyle name="Обычный 5 36" xfId="48764"/>
    <cellStyle name="Обычный 5 36 2" xfId="48765"/>
    <cellStyle name="Обычный 5 36 2 2" xfId="48766"/>
    <cellStyle name="Обычный 5 36 2 2 2" xfId="48767"/>
    <cellStyle name="Обычный 5 36 2 2 2 2" xfId="48768"/>
    <cellStyle name="Обычный 5 36 2 2 3" xfId="48769"/>
    <cellStyle name="Обычный 5 36 2 3" xfId="48770"/>
    <cellStyle name="Обычный 5 36 2 3 2" xfId="48771"/>
    <cellStyle name="Обычный 5 36 2 4" xfId="48772"/>
    <cellStyle name="Обычный 5 36 3" xfId="48773"/>
    <cellStyle name="Обычный 5 36 3 2" xfId="48774"/>
    <cellStyle name="Обычный 5 36 3 2 2" xfId="48775"/>
    <cellStyle name="Обычный 5 36 3 2 2 2" xfId="48776"/>
    <cellStyle name="Обычный 5 36 3 2 3" xfId="48777"/>
    <cellStyle name="Обычный 5 36 3 3" xfId="48778"/>
    <cellStyle name="Обычный 5 36 3 3 2" xfId="48779"/>
    <cellStyle name="Обычный 5 36 3 4" xfId="48780"/>
    <cellStyle name="Обычный 5 36 4" xfId="48781"/>
    <cellStyle name="Обычный 5 36 4 2" xfId="48782"/>
    <cellStyle name="Обычный 5 36 4 2 2" xfId="48783"/>
    <cellStyle name="Обычный 5 36 4 2 2 2" xfId="48784"/>
    <cellStyle name="Обычный 5 36 4 2 3" xfId="48785"/>
    <cellStyle name="Обычный 5 36 4 3" xfId="48786"/>
    <cellStyle name="Обычный 5 36 4 3 2" xfId="48787"/>
    <cellStyle name="Обычный 5 36 4 4" xfId="48788"/>
    <cellStyle name="Обычный 5 36 5" xfId="48789"/>
    <cellStyle name="Обычный 5 36 5 2" xfId="48790"/>
    <cellStyle name="Обычный 5 36 5 2 2" xfId="48791"/>
    <cellStyle name="Обычный 5 36 5 3" xfId="48792"/>
    <cellStyle name="Обычный 5 36 6" xfId="48793"/>
    <cellStyle name="Обычный 5 36 6 2" xfId="48794"/>
    <cellStyle name="Обычный 5 36 7" xfId="48795"/>
    <cellStyle name="Обычный 5 36 7 2" xfId="48796"/>
    <cellStyle name="Обычный 5 36 8" xfId="48797"/>
    <cellStyle name="Обычный 5 37" xfId="48798"/>
    <cellStyle name="Обычный 5 37 2" xfId="48799"/>
    <cellStyle name="Обычный 5 37 2 2" xfId="48800"/>
    <cellStyle name="Обычный 5 37 2 2 2" xfId="48801"/>
    <cellStyle name="Обычный 5 37 2 2 2 2" xfId="48802"/>
    <cellStyle name="Обычный 5 37 2 2 3" xfId="48803"/>
    <cellStyle name="Обычный 5 37 2 3" xfId="48804"/>
    <cellStyle name="Обычный 5 37 2 3 2" xfId="48805"/>
    <cellStyle name="Обычный 5 37 2 4" xfId="48806"/>
    <cellStyle name="Обычный 5 37 3" xfId="48807"/>
    <cellStyle name="Обычный 5 37 3 2" xfId="48808"/>
    <cellStyle name="Обычный 5 37 3 2 2" xfId="48809"/>
    <cellStyle name="Обычный 5 37 3 2 2 2" xfId="48810"/>
    <cellStyle name="Обычный 5 37 3 2 3" xfId="48811"/>
    <cellStyle name="Обычный 5 37 3 3" xfId="48812"/>
    <cellStyle name="Обычный 5 37 3 3 2" xfId="48813"/>
    <cellStyle name="Обычный 5 37 3 4" xfId="48814"/>
    <cellStyle name="Обычный 5 37 4" xfId="48815"/>
    <cellStyle name="Обычный 5 37 4 2" xfId="48816"/>
    <cellStyle name="Обычный 5 37 4 2 2" xfId="48817"/>
    <cellStyle name="Обычный 5 37 4 2 2 2" xfId="48818"/>
    <cellStyle name="Обычный 5 37 4 2 3" xfId="48819"/>
    <cellStyle name="Обычный 5 37 4 3" xfId="48820"/>
    <cellStyle name="Обычный 5 37 4 3 2" xfId="48821"/>
    <cellStyle name="Обычный 5 37 4 4" xfId="48822"/>
    <cellStyle name="Обычный 5 37 5" xfId="48823"/>
    <cellStyle name="Обычный 5 37 5 2" xfId="48824"/>
    <cellStyle name="Обычный 5 37 5 2 2" xfId="48825"/>
    <cellStyle name="Обычный 5 37 5 3" xfId="48826"/>
    <cellStyle name="Обычный 5 37 6" xfId="48827"/>
    <cellStyle name="Обычный 5 37 6 2" xfId="48828"/>
    <cellStyle name="Обычный 5 37 7" xfId="48829"/>
    <cellStyle name="Обычный 5 37 7 2" xfId="48830"/>
    <cellStyle name="Обычный 5 37 8" xfId="48831"/>
    <cellStyle name="Обычный 5 38" xfId="48832"/>
    <cellStyle name="Обычный 5 38 2" xfId="48833"/>
    <cellStyle name="Обычный 5 38 2 2" xfId="48834"/>
    <cellStyle name="Обычный 5 38 2 2 2" xfId="48835"/>
    <cellStyle name="Обычный 5 38 2 2 2 2" xfId="48836"/>
    <cellStyle name="Обычный 5 38 2 2 3" xfId="48837"/>
    <cellStyle name="Обычный 5 38 2 3" xfId="48838"/>
    <cellStyle name="Обычный 5 38 2 3 2" xfId="48839"/>
    <cellStyle name="Обычный 5 38 2 4" xfId="48840"/>
    <cellStyle name="Обычный 5 38 3" xfId="48841"/>
    <cellStyle name="Обычный 5 38 3 2" xfId="48842"/>
    <cellStyle name="Обычный 5 38 3 2 2" xfId="48843"/>
    <cellStyle name="Обычный 5 38 3 2 2 2" xfId="48844"/>
    <cellStyle name="Обычный 5 38 3 2 3" xfId="48845"/>
    <cellStyle name="Обычный 5 38 3 3" xfId="48846"/>
    <cellStyle name="Обычный 5 38 3 3 2" xfId="48847"/>
    <cellStyle name="Обычный 5 38 3 4" xfId="48848"/>
    <cellStyle name="Обычный 5 38 4" xfId="48849"/>
    <cellStyle name="Обычный 5 38 4 2" xfId="48850"/>
    <cellStyle name="Обычный 5 38 4 2 2" xfId="48851"/>
    <cellStyle name="Обычный 5 38 4 2 2 2" xfId="48852"/>
    <cellStyle name="Обычный 5 38 4 2 3" xfId="48853"/>
    <cellStyle name="Обычный 5 38 4 3" xfId="48854"/>
    <cellStyle name="Обычный 5 38 4 3 2" xfId="48855"/>
    <cellStyle name="Обычный 5 38 4 4" xfId="48856"/>
    <cellStyle name="Обычный 5 38 5" xfId="48857"/>
    <cellStyle name="Обычный 5 38 5 2" xfId="48858"/>
    <cellStyle name="Обычный 5 38 5 2 2" xfId="48859"/>
    <cellStyle name="Обычный 5 38 5 3" xfId="48860"/>
    <cellStyle name="Обычный 5 38 6" xfId="48861"/>
    <cellStyle name="Обычный 5 38 6 2" xfId="48862"/>
    <cellStyle name="Обычный 5 38 7" xfId="48863"/>
    <cellStyle name="Обычный 5 38 7 2" xfId="48864"/>
    <cellStyle name="Обычный 5 38 8" xfId="48865"/>
    <cellStyle name="Обычный 5 39" xfId="48866"/>
    <cellStyle name="Обычный 5 39 2" xfId="48867"/>
    <cellStyle name="Обычный 5 39 2 2" xfId="48868"/>
    <cellStyle name="Обычный 5 39 2 2 2" xfId="48869"/>
    <cellStyle name="Обычный 5 39 2 2 2 2" xfId="48870"/>
    <cellStyle name="Обычный 5 39 2 2 3" xfId="48871"/>
    <cellStyle name="Обычный 5 39 2 3" xfId="48872"/>
    <cellStyle name="Обычный 5 39 2 3 2" xfId="48873"/>
    <cellStyle name="Обычный 5 39 2 4" xfId="48874"/>
    <cellStyle name="Обычный 5 39 3" xfId="48875"/>
    <cellStyle name="Обычный 5 39 3 2" xfId="48876"/>
    <cellStyle name="Обычный 5 39 3 2 2" xfId="48877"/>
    <cellStyle name="Обычный 5 39 3 2 2 2" xfId="48878"/>
    <cellStyle name="Обычный 5 39 3 2 3" xfId="48879"/>
    <cellStyle name="Обычный 5 39 3 3" xfId="48880"/>
    <cellStyle name="Обычный 5 39 3 3 2" xfId="48881"/>
    <cellStyle name="Обычный 5 39 3 4" xfId="48882"/>
    <cellStyle name="Обычный 5 39 4" xfId="48883"/>
    <cellStyle name="Обычный 5 39 4 2" xfId="48884"/>
    <cellStyle name="Обычный 5 39 4 2 2" xfId="48885"/>
    <cellStyle name="Обычный 5 39 4 2 2 2" xfId="48886"/>
    <cellStyle name="Обычный 5 39 4 2 3" xfId="48887"/>
    <cellStyle name="Обычный 5 39 4 3" xfId="48888"/>
    <cellStyle name="Обычный 5 39 4 3 2" xfId="48889"/>
    <cellStyle name="Обычный 5 39 4 4" xfId="48890"/>
    <cellStyle name="Обычный 5 39 5" xfId="48891"/>
    <cellStyle name="Обычный 5 39 5 2" xfId="48892"/>
    <cellStyle name="Обычный 5 39 5 2 2" xfId="48893"/>
    <cellStyle name="Обычный 5 39 5 3" xfId="48894"/>
    <cellStyle name="Обычный 5 39 6" xfId="48895"/>
    <cellStyle name="Обычный 5 39 6 2" xfId="48896"/>
    <cellStyle name="Обычный 5 39 7" xfId="48897"/>
    <cellStyle name="Обычный 5 39 7 2" xfId="48898"/>
    <cellStyle name="Обычный 5 39 8" xfId="48899"/>
    <cellStyle name="Обычный 5 4" xfId="48900"/>
    <cellStyle name="Обычный 5 4 10" xfId="48901"/>
    <cellStyle name="Обычный 5 4 10 2" xfId="48902"/>
    <cellStyle name="Обычный 5 4 10 2 2" xfId="48903"/>
    <cellStyle name="Обычный 5 4 10 2 2 2" xfId="48904"/>
    <cellStyle name="Обычный 5 4 10 2 2 2 2" xfId="48905"/>
    <cellStyle name="Обычный 5 4 10 2 2 3" xfId="48906"/>
    <cellStyle name="Обычный 5 4 10 2 3" xfId="48907"/>
    <cellStyle name="Обычный 5 4 10 2 3 2" xfId="48908"/>
    <cellStyle name="Обычный 5 4 10 2 4" xfId="48909"/>
    <cellStyle name="Обычный 5 4 10 3" xfId="48910"/>
    <cellStyle name="Обычный 5 4 10 3 2" xfId="48911"/>
    <cellStyle name="Обычный 5 4 10 3 2 2" xfId="48912"/>
    <cellStyle name="Обычный 5 4 10 3 2 2 2" xfId="48913"/>
    <cellStyle name="Обычный 5 4 10 3 2 3" xfId="48914"/>
    <cellStyle name="Обычный 5 4 10 3 3" xfId="48915"/>
    <cellStyle name="Обычный 5 4 10 3 3 2" xfId="48916"/>
    <cellStyle name="Обычный 5 4 10 3 4" xfId="48917"/>
    <cellStyle name="Обычный 5 4 10 4" xfId="48918"/>
    <cellStyle name="Обычный 5 4 10 4 2" xfId="48919"/>
    <cellStyle name="Обычный 5 4 10 4 2 2" xfId="48920"/>
    <cellStyle name="Обычный 5 4 10 4 2 2 2" xfId="48921"/>
    <cellStyle name="Обычный 5 4 10 4 2 3" xfId="48922"/>
    <cellStyle name="Обычный 5 4 10 4 3" xfId="48923"/>
    <cellStyle name="Обычный 5 4 10 4 3 2" xfId="48924"/>
    <cellStyle name="Обычный 5 4 10 4 4" xfId="48925"/>
    <cellStyle name="Обычный 5 4 10 5" xfId="48926"/>
    <cellStyle name="Обычный 5 4 10 5 2" xfId="48927"/>
    <cellStyle name="Обычный 5 4 10 5 2 2" xfId="48928"/>
    <cellStyle name="Обычный 5 4 10 5 3" xfId="48929"/>
    <cellStyle name="Обычный 5 4 10 6" xfId="48930"/>
    <cellStyle name="Обычный 5 4 10 6 2" xfId="48931"/>
    <cellStyle name="Обычный 5 4 10 7" xfId="48932"/>
    <cellStyle name="Обычный 5 4 10 7 2" xfId="48933"/>
    <cellStyle name="Обычный 5 4 10 8" xfId="48934"/>
    <cellStyle name="Обычный 5 4 11" xfId="48935"/>
    <cellStyle name="Обычный 5 4 11 2" xfId="48936"/>
    <cellStyle name="Обычный 5 4 11 2 2" xfId="48937"/>
    <cellStyle name="Обычный 5 4 11 2 2 2" xfId="48938"/>
    <cellStyle name="Обычный 5 4 11 2 2 2 2" xfId="48939"/>
    <cellStyle name="Обычный 5 4 11 2 2 3" xfId="48940"/>
    <cellStyle name="Обычный 5 4 11 2 3" xfId="48941"/>
    <cellStyle name="Обычный 5 4 11 2 3 2" xfId="48942"/>
    <cellStyle name="Обычный 5 4 11 2 4" xfId="48943"/>
    <cellStyle name="Обычный 5 4 11 3" xfId="48944"/>
    <cellStyle name="Обычный 5 4 11 3 2" xfId="48945"/>
    <cellStyle name="Обычный 5 4 11 3 2 2" xfId="48946"/>
    <cellStyle name="Обычный 5 4 11 3 2 2 2" xfId="48947"/>
    <cellStyle name="Обычный 5 4 11 3 2 3" xfId="48948"/>
    <cellStyle name="Обычный 5 4 11 3 3" xfId="48949"/>
    <cellStyle name="Обычный 5 4 11 3 3 2" xfId="48950"/>
    <cellStyle name="Обычный 5 4 11 3 4" xfId="48951"/>
    <cellStyle name="Обычный 5 4 11 4" xfId="48952"/>
    <cellStyle name="Обычный 5 4 11 4 2" xfId="48953"/>
    <cellStyle name="Обычный 5 4 11 4 2 2" xfId="48954"/>
    <cellStyle name="Обычный 5 4 11 4 2 2 2" xfId="48955"/>
    <cellStyle name="Обычный 5 4 11 4 2 3" xfId="48956"/>
    <cellStyle name="Обычный 5 4 11 4 3" xfId="48957"/>
    <cellStyle name="Обычный 5 4 11 4 3 2" xfId="48958"/>
    <cellStyle name="Обычный 5 4 11 4 4" xfId="48959"/>
    <cellStyle name="Обычный 5 4 11 5" xfId="48960"/>
    <cellStyle name="Обычный 5 4 11 5 2" xfId="48961"/>
    <cellStyle name="Обычный 5 4 11 5 2 2" xfId="48962"/>
    <cellStyle name="Обычный 5 4 11 5 3" xfId="48963"/>
    <cellStyle name="Обычный 5 4 11 6" xfId="48964"/>
    <cellStyle name="Обычный 5 4 11 6 2" xfId="48965"/>
    <cellStyle name="Обычный 5 4 11 7" xfId="48966"/>
    <cellStyle name="Обычный 5 4 11 7 2" xfId="48967"/>
    <cellStyle name="Обычный 5 4 11 8" xfId="48968"/>
    <cellStyle name="Обычный 5 4 12" xfId="48969"/>
    <cellStyle name="Обычный 5 4 12 2" xfId="48970"/>
    <cellStyle name="Обычный 5 4 12 2 2" xfId="48971"/>
    <cellStyle name="Обычный 5 4 12 2 2 2" xfId="48972"/>
    <cellStyle name="Обычный 5 4 12 2 2 2 2" xfId="48973"/>
    <cellStyle name="Обычный 5 4 12 2 2 3" xfId="48974"/>
    <cellStyle name="Обычный 5 4 12 2 3" xfId="48975"/>
    <cellStyle name="Обычный 5 4 12 2 3 2" xfId="48976"/>
    <cellStyle name="Обычный 5 4 12 2 4" xfId="48977"/>
    <cellStyle name="Обычный 5 4 12 3" xfId="48978"/>
    <cellStyle name="Обычный 5 4 12 3 2" xfId="48979"/>
    <cellStyle name="Обычный 5 4 12 3 2 2" xfId="48980"/>
    <cellStyle name="Обычный 5 4 12 3 2 2 2" xfId="48981"/>
    <cellStyle name="Обычный 5 4 12 3 2 3" xfId="48982"/>
    <cellStyle name="Обычный 5 4 12 3 3" xfId="48983"/>
    <cellStyle name="Обычный 5 4 12 3 3 2" xfId="48984"/>
    <cellStyle name="Обычный 5 4 12 3 4" xfId="48985"/>
    <cellStyle name="Обычный 5 4 12 4" xfId="48986"/>
    <cellStyle name="Обычный 5 4 12 4 2" xfId="48987"/>
    <cellStyle name="Обычный 5 4 12 4 2 2" xfId="48988"/>
    <cellStyle name="Обычный 5 4 12 4 2 2 2" xfId="48989"/>
    <cellStyle name="Обычный 5 4 12 4 2 3" xfId="48990"/>
    <cellStyle name="Обычный 5 4 12 4 3" xfId="48991"/>
    <cellStyle name="Обычный 5 4 12 4 3 2" xfId="48992"/>
    <cellStyle name="Обычный 5 4 12 4 4" xfId="48993"/>
    <cellStyle name="Обычный 5 4 12 5" xfId="48994"/>
    <cellStyle name="Обычный 5 4 12 5 2" xfId="48995"/>
    <cellStyle name="Обычный 5 4 12 5 2 2" xfId="48996"/>
    <cellStyle name="Обычный 5 4 12 5 3" xfId="48997"/>
    <cellStyle name="Обычный 5 4 12 6" xfId="48998"/>
    <cellStyle name="Обычный 5 4 12 6 2" xfId="48999"/>
    <cellStyle name="Обычный 5 4 12 7" xfId="49000"/>
    <cellStyle name="Обычный 5 4 12 7 2" xfId="49001"/>
    <cellStyle name="Обычный 5 4 12 8" xfId="49002"/>
    <cellStyle name="Обычный 5 4 13" xfId="49003"/>
    <cellStyle name="Обычный 5 4 13 2" xfId="49004"/>
    <cellStyle name="Обычный 5 4 13 2 2" xfId="49005"/>
    <cellStyle name="Обычный 5 4 13 2 2 2" xfId="49006"/>
    <cellStyle name="Обычный 5 4 13 2 2 2 2" xfId="49007"/>
    <cellStyle name="Обычный 5 4 13 2 2 3" xfId="49008"/>
    <cellStyle name="Обычный 5 4 13 2 3" xfId="49009"/>
    <cellStyle name="Обычный 5 4 13 2 3 2" xfId="49010"/>
    <cellStyle name="Обычный 5 4 13 2 4" xfId="49011"/>
    <cellStyle name="Обычный 5 4 13 3" xfId="49012"/>
    <cellStyle name="Обычный 5 4 13 3 2" xfId="49013"/>
    <cellStyle name="Обычный 5 4 13 3 2 2" xfId="49014"/>
    <cellStyle name="Обычный 5 4 13 3 2 2 2" xfId="49015"/>
    <cellStyle name="Обычный 5 4 13 3 2 3" xfId="49016"/>
    <cellStyle name="Обычный 5 4 13 3 3" xfId="49017"/>
    <cellStyle name="Обычный 5 4 13 3 3 2" xfId="49018"/>
    <cellStyle name="Обычный 5 4 13 3 4" xfId="49019"/>
    <cellStyle name="Обычный 5 4 13 4" xfId="49020"/>
    <cellStyle name="Обычный 5 4 13 4 2" xfId="49021"/>
    <cellStyle name="Обычный 5 4 13 4 2 2" xfId="49022"/>
    <cellStyle name="Обычный 5 4 13 4 2 2 2" xfId="49023"/>
    <cellStyle name="Обычный 5 4 13 4 2 3" xfId="49024"/>
    <cellStyle name="Обычный 5 4 13 4 3" xfId="49025"/>
    <cellStyle name="Обычный 5 4 13 4 3 2" xfId="49026"/>
    <cellStyle name="Обычный 5 4 13 4 4" xfId="49027"/>
    <cellStyle name="Обычный 5 4 13 5" xfId="49028"/>
    <cellStyle name="Обычный 5 4 13 5 2" xfId="49029"/>
    <cellStyle name="Обычный 5 4 13 5 2 2" xfId="49030"/>
    <cellStyle name="Обычный 5 4 13 5 3" xfId="49031"/>
    <cellStyle name="Обычный 5 4 13 6" xfId="49032"/>
    <cellStyle name="Обычный 5 4 13 6 2" xfId="49033"/>
    <cellStyle name="Обычный 5 4 13 7" xfId="49034"/>
    <cellStyle name="Обычный 5 4 13 7 2" xfId="49035"/>
    <cellStyle name="Обычный 5 4 13 8" xfId="49036"/>
    <cellStyle name="Обычный 5 4 14" xfId="49037"/>
    <cellStyle name="Обычный 5 4 14 2" xfId="49038"/>
    <cellStyle name="Обычный 5 4 14 2 2" xfId="49039"/>
    <cellStyle name="Обычный 5 4 14 2 2 2" xfId="49040"/>
    <cellStyle name="Обычный 5 4 14 2 2 2 2" xfId="49041"/>
    <cellStyle name="Обычный 5 4 14 2 2 3" xfId="49042"/>
    <cellStyle name="Обычный 5 4 14 2 3" xfId="49043"/>
    <cellStyle name="Обычный 5 4 14 2 3 2" xfId="49044"/>
    <cellStyle name="Обычный 5 4 14 2 4" xfId="49045"/>
    <cellStyle name="Обычный 5 4 14 3" xfId="49046"/>
    <cellStyle name="Обычный 5 4 14 3 2" xfId="49047"/>
    <cellStyle name="Обычный 5 4 14 3 2 2" xfId="49048"/>
    <cellStyle name="Обычный 5 4 14 3 2 2 2" xfId="49049"/>
    <cellStyle name="Обычный 5 4 14 3 2 3" xfId="49050"/>
    <cellStyle name="Обычный 5 4 14 3 3" xfId="49051"/>
    <cellStyle name="Обычный 5 4 14 3 3 2" xfId="49052"/>
    <cellStyle name="Обычный 5 4 14 3 4" xfId="49053"/>
    <cellStyle name="Обычный 5 4 14 4" xfId="49054"/>
    <cellStyle name="Обычный 5 4 14 4 2" xfId="49055"/>
    <cellStyle name="Обычный 5 4 14 4 2 2" xfId="49056"/>
    <cellStyle name="Обычный 5 4 14 4 2 2 2" xfId="49057"/>
    <cellStyle name="Обычный 5 4 14 4 2 3" xfId="49058"/>
    <cellStyle name="Обычный 5 4 14 4 3" xfId="49059"/>
    <cellStyle name="Обычный 5 4 14 4 3 2" xfId="49060"/>
    <cellStyle name="Обычный 5 4 14 4 4" xfId="49061"/>
    <cellStyle name="Обычный 5 4 14 5" xfId="49062"/>
    <cellStyle name="Обычный 5 4 14 5 2" xfId="49063"/>
    <cellStyle name="Обычный 5 4 14 5 2 2" xfId="49064"/>
    <cellStyle name="Обычный 5 4 14 5 3" xfId="49065"/>
    <cellStyle name="Обычный 5 4 14 6" xfId="49066"/>
    <cellStyle name="Обычный 5 4 14 6 2" xfId="49067"/>
    <cellStyle name="Обычный 5 4 14 7" xfId="49068"/>
    <cellStyle name="Обычный 5 4 14 7 2" xfId="49069"/>
    <cellStyle name="Обычный 5 4 14 8" xfId="49070"/>
    <cellStyle name="Обычный 5 4 15" xfId="49071"/>
    <cellStyle name="Обычный 5 4 15 2" xfId="49072"/>
    <cellStyle name="Обычный 5 4 15 2 2" xfId="49073"/>
    <cellStyle name="Обычный 5 4 15 2 2 2" xfId="49074"/>
    <cellStyle name="Обычный 5 4 15 2 2 2 2" xfId="49075"/>
    <cellStyle name="Обычный 5 4 15 2 2 3" xfId="49076"/>
    <cellStyle name="Обычный 5 4 15 2 3" xfId="49077"/>
    <cellStyle name="Обычный 5 4 15 2 3 2" xfId="49078"/>
    <cellStyle name="Обычный 5 4 15 2 4" xfId="49079"/>
    <cellStyle name="Обычный 5 4 15 3" xfId="49080"/>
    <cellStyle name="Обычный 5 4 15 3 2" xfId="49081"/>
    <cellStyle name="Обычный 5 4 15 3 2 2" xfId="49082"/>
    <cellStyle name="Обычный 5 4 15 3 2 2 2" xfId="49083"/>
    <cellStyle name="Обычный 5 4 15 3 2 3" xfId="49084"/>
    <cellStyle name="Обычный 5 4 15 3 3" xfId="49085"/>
    <cellStyle name="Обычный 5 4 15 3 3 2" xfId="49086"/>
    <cellStyle name="Обычный 5 4 15 3 4" xfId="49087"/>
    <cellStyle name="Обычный 5 4 15 4" xfId="49088"/>
    <cellStyle name="Обычный 5 4 15 4 2" xfId="49089"/>
    <cellStyle name="Обычный 5 4 15 4 2 2" xfId="49090"/>
    <cellStyle name="Обычный 5 4 15 4 2 2 2" xfId="49091"/>
    <cellStyle name="Обычный 5 4 15 4 2 3" xfId="49092"/>
    <cellStyle name="Обычный 5 4 15 4 3" xfId="49093"/>
    <cellStyle name="Обычный 5 4 15 4 3 2" xfId="49094"/>
    <cellStyle name="Обычный 5 4 15 4 4" xfId="49095"/>
    <cellStyle name="Обычный 5 4 15 5" xfId="49096"/>
    <cellStyle name="Обычный 5 4 15 5 2" xfId="49097"/>
    <cellStyle name="Обычный 5 4 15 5 2 2" xfId="49098"/>
    <cellStyle name="Обычный 5 4 15 5 3" xfId="49099"/>
    <cellStyle name="Обычный 5 4 15 6" xfId="49100"/>
    <cellStyle name="Обычный 5 4 15 6 2" xfId="49101"/>
    <cellStyle name="Обычный 5 4 15 7" xfId="49102"/>
    <cellStyle name="Обычный 5 4 15 7 2" xfId="49103"/>
    <cellStyle name="Обычный 5 4 15 8" xfId="49104"/>
    <cellStyle name="Обычный 5 4 16" xfId="49105"/>
    <cellStyle name="Обычный 5 4 16 2" xfId="49106"/>
    <cellStyle name="Обычный 5 4 16 2 2" xfId="49107"/>
    <cellStyle name="Обычный 5 4 16 2 2 2" xfId="49108"/>
    <cellStyle name="Обычный 5 4 16 2 2 2 2" xfId="49109"/>
    <cellStyle name="Обычный 5 4 16 2 2 3" xfId="49110"/>
    <cellStyle name="Обычный 5 4 16 2 3" xfId="49111"/>
    <cellStyle name="Обычный 5 4 16 2 3 2" xfId="49112"/>
    <cellStyle name="Обычный 5 4 16 2 4" xfId="49113"/>
    <cellStyle name="Обычный 5 4 16 3" xfId="49114"/>
    <cellStyle name="Обычный 5 4 16 3 2" xfId="49115"/>
    <cellStyle name="Обычный 5 4 16 3 2 2" xfId="49116"/>
    <cellStyle name="Обычный 5 4 16 3 2 2 2" xfId="49117"/>
    <cellStyle name="Обычный 5 4 16 3 2 3" xfId="49118"/>
    <cellStyle name="Обычный 5 4 16 3 3" xfId="49119"/>
    <cellStyle name="Обычный 5 4 16 3 3 2" xfId="49120"/>
    <cellStyle name="Обычный 5 4 16 3 4" xfId="49121"/>
    <cellStyle name="Обычный 5 4 16 4" xfId="49122"/>
    <cellStyle name="Обычный 5 4 16 4 2" xfId="49123"/>
    <cellStyle name="Обычный 5 4 16 4 2 2" xfId="49124"/>
    <cellStyle name="Обычный 5 4 16 4 2 2 2" xfId="49125"/>
    <cellStyle name="Обычный 5 4 16 4 2 3" xfId="49126"/>
    <cellStyle name="Обычный 5 4 16 4 3" xfId="49127"/>
    <cellStyle name="Обычный 5 4 16 4 3 2" xfId="49128"/>
    <cellStyle name="Обычный 5 4 16 4 4" xfId="49129"/>
    <cellStyle name="Обычный 5 4 16 5" xfId="49130"/>
    <cellStyle name="Обычный 5 4 16 5 2" xfId="49131"/>
    <cellStyle name="Обычный 5 4 16 5 2 2" xfId="49132"/>
    <cellStyle name="Обычный 5 4 16 5 3" xfId="49133"/>
    <cellStyle name="Обычный 5 4 16 6" xfId="49134"/>
    <cellStyle name="Обычный 5 4 16 6 2" xfId="49135"/>
    <cellStyle name="Обычный 5 4 16 7" xfId="49136"/>
    <cellStyle name="Обычный 5 4 16 7 2" xfId="49137"/>
    <cellStyle name="Обычный 5 4 16 8" xfId="49138"/>
    <cellStyle name="Обычный 5 4 17" xfId="49139"/>
    <cellStyle name="Обычный 5 4 17 2" xfId="49140"/>
    <cellStyle name="Обычный 5 4 17 2 2" xfId="49141"/>
    <cellStyle name="Обычный 5 4 17 2 2 2" xfId="49142"/>
    <cellStyle name="Обычный 5 4 17 2 2 2 2" xfId="49143"/>
    <cellStyle name="Обычный 5 4 17 2 2 3" xfId="49144"/>
    <cellStyle name="Обычный 5 4 17 2 3" xfId="49145"/>
    <cellStyle name="Обычный 5 4 17 2 3 2" xfId="49146"/>
    <cellStyle name="Обычный 5 4 17 2 4" xfId="49147"/>
    <cellStyle name="Обычный 5 4 17 3" xfId="49148"/>
    <cellStyle name="Обычный 5 4 17 3 2" xfId="49149"/>
    <cellStyle name="Обычный 5 4 17 3 2 2" xfId="49150"/>
    <cellStyle name="Обычный 5 4 17 3 2 2 2" xfId="49151"/>
    <cellStyle name="Обычный 5 4 17 3 2 3" xfId="49152"/>
    <cellStyle name="Обычный 5 4 17 3 3" xfId="49153"/>
    <cellStyle name="Обычный 5 4 17 3 3 2" xfId="49154"/>
    <cellStyle name="Обычный 5 4 17 3 4" xfId="49155"/>
    <cellStyle name="Обычный 5 4 17 4" xfId="49156"/>
    <cellStyle name="Обычный 5 4 17 4 2" xfId="49157"/>
    <cellStyle name="Обычный 5 4 17 4 2 2" xfId="49158"/>
    <cellStyle name="Обычный 5 4 17 4 2 2 2" xfId="49159"/>
    <cellStyle name="Обычный 5 4 17 4 2 3" xfId="49160"/>
    <cellStyle name="Обычный 5 4 17 4 3" xfId="49161"/>
    <cellStyle name="Обычный 5 4 17 4 3 2" xfId="49162"/>
    <cellStyle name="Обычный 5 4 17 4 4" xfId="49163"/>
    <cellStyle name="Обычный 5 4 17 5" xfId="49164"/>
    <cellStyle name="Обычный 5 4 17 5 2" xfId="49165"/>
    <cellStyle name="Обычный 5 4 17 5 2 2" xfId="49166"/>
    <cellStyle name="Обычный 5 4 17 5 3" xfId="49167"/>
    <cellStyle name="Обычный 5 4 17 6" xfId="49168"/>
    <cellStyle name="Обычный 5 4 17 6 2" xfId="49169"/>
    <cellStyle name="Обычный 5 4 17 7" xfId="49170"/>
    <cellStyle name="Обычный 5 4 17 7 2" xfId="49171"/>
    <cellStyle name="Обычный 5 4 17 8" xfId="49172"/>
    <cellStyle name="Обычный 5 4 18" xfId="49173"/>
    <cellStyle name="Обычный 5 4 18 2" xfId="49174"/>
    <cellStyle name="Обычный 5 4 18 2 2" xfId="49175"/>
    <cellStyle name="Обычный 5 4 18 2 2 2" xfId="49176"/>
    <cellStyle name="Обычный 5 4 18 2 2 2 2" xfId="49177"/>
    <cellStyle name="Обычный 5 4 18 2 2 3" xfId="49178"/>
    <cellStyle name="Обычный 5 4 18 2 3" xfId="49179"/>
    <cellStyle name="Обычный 5 4 18 2 3 2" xfId="49180"/>
    <cellStyle name="Обычный 5 4 18 2 4" xfId="49181"/>
    <cellStyle name="Обычный 5 4 18 3" xfId="49182"/>
    <cellStyle name="Обычный 5 4 18 3 2" xfId="49183"/>
    <cellStyle name="Обычный 5 4 18 3 2 2" xfId="49184"/>
    <cellStyle name="Обычный 5 4 18 3 2 2 2" xfId="49185"/>
    <cellStyle name="Обычный 5 4 18 3 2 3" xfId="49186"/>
    <cellStyle name="Обычный 5 4 18 3 3" xfId="49187"/>
    <cellStyle name="Обычный 5 4 18 3 3 2" xfId="49188"/>
    <cellStyle name="Обычный 5 4 18 3 4" xfId="49189"/>
    <cellStyle name="Обычный 5 4 18 4" xfId="49190"/>
    <cellStyle name="Обычный 5 4 18 4 2" xfId="49191"/>
    <cellStyle name="Обычный 5 4 18 4 2 2" xfId="49192"/>
    <cellStyle name="Обычный 5 4 18 4 2 2 2" xfId="49193"/>
    <cellStyle name="Обычный 5 4 18 4 2 3" xfId="49194"/>
    <cellStyle name="Обычный 5 4 18 4 3" xfId="49195"/>
    <cellStyle name="Обычный 5 4 18 4 3 2" xfId="49196"/>
    <cellStyle name="Обычный 5 4 18 4 4" xfId="49197"/>
    <cellStyle name="Обычный 5 4 18 5" xfId="49198"/>
    <cellStyle name="Обычный 5 4 18 5 2" xfId="49199"/>
    <cellStyle name="Обычный 5 4 18 5 2 2" xfId="49200"/>
    <cellStyle name="Обычный 5 4 18 5 3" xfId="49201"/>
    <cellStyle name="Обычный 5 4 18 6" xfId="49202"/>
    <cellStyle name="Обычный 5 4 18 6 2" xfId="49203"/>
    <cellStyle name="Обычный 5 4 18 7" xfId="49204"/>
    <cellStyle name="Обычный 5 4 18 7 2" xfId="49205"/>
    <cellStyle name="Обычный 5 4 18 8" xfId="49206"/>
    <cellStyle name="Обычный 5 4 19" xfId="49207"/>
    <cellStyle name="Обычный 5 4 19 2" xfId="49208"/>
    <cellStyle name="Обычный 5 4 19 2 2" xfId="49209"/>
    <cellStyle name="Обычный 5 4 19 2 2 2" xfId="49210"/>
    <cellStyle name="Обычный 5 4 19 2 2 2 2" xfId="49211"/>
    <cellStyle name="Обычный 5 4 19 2 2 3" xfId="49212"/>
    <cellStyle name="Обычный 5 4 19 2 3" xfId="49213"/>
    <cellStyle name="Обычный 5 4 19 2 3 2" xfId="49214"/>
    <cellStyle name="Обычный 5 4 19 2 4" xfId="49215"/>
    <cellStyle name="Обычный 5 4 19 3" xfId="49216"/>
    <cellStyle name="Обычный 5 4 19 3 2" xfId="49217"/>
    <cellStyle name="Обычный 5 4 19 3 2 2" xfId="49218"/>
    <cellStyle name="Обычный 5 4 19 3 2 2 2" xfId="49219"/>
    <cellStyle name="Обычный 5 4 19 3 2 3" xfId="49220"/>
    <cellStyle name="Обычный 5 4 19 3 3" xfId="49221"/>
    <cellStyle name="Обычный 5 4 19 3 3 2" xfId="49222"/>
    <cellStyle name="Обычный 5 4 19 3 4" xfId="49223"/>
    <cellStyle name="Обычный 5 4 19 4" xfId="49224"/>
    <cellStyle name="Обычный 5 4 19 4 2" xfId="49225"/>
    <cellStyle name="Обычный 5 4 19 4 2 2" xfId="49226"/>
    <cellStyle name="Обычный 5 4 19 4 2 2 2" xfId="49227"/>
    <cellStyle name="Обычный 5 4 19 4 2 3" xfId="49228"/>
    <cellStyle name="Обычный 5 4 19 4 3" xfId="49229"/>
    <cellStyle name="Обычный 5 4 19 4 3 2" xfId="49230"/>
    <cellStyle name="Обычный 5 4 19 4 4" xfId="49231"/>
    <cellStyle name="Обычный 5 4 19 5" xfId="49232"/>
    <cellStyle name="Обычный 5 4 19 5 2" xfId="49233"/>
    <cellStyle name="Обычный 5 4 19 5 2 2" xfId="49234"/>
    <cellStyle name="Обычный 5 4 19 5 3" xfId="49235"/>
    <cellStyle name="Обычный 5 4 19 6" xfId="49236"/>
    <cellStyle name="Обычный 5 4 19 6 2" xfId="49237"/>
    <cellStyle name="Обычный 5 4 19 7" xfId="49238"/>
    <cellStyle name="Обычный 5 4 19 7 2" xfId="49239"/>
    <cellStyle name="Обычный 5 4 19 8" xfId="49240"/>
    <cellStyle name="Обычный 5 4 2" xfId="49241"/>
    <cellStyle name="Обычный 5 4 2 10" xfId="49242"/>
    <cellStyle name="Обычный 5 4 2 2" xfId="49243"/>
    <cellStyle name="Обычный 5 4 2 2 2" xfId="49244"/>
    <cellStyle name="Обычный 5 4 2 2 2 2" xfId="49245"/>
    <cellStyle name="Обычный 5 4 2 2 2 2 2" xfId="49246"/>
    <cellStyle name="Обычный 5 4 2 2 2 3" xfId="49247"/>
    <cellStyle name="Обычный 5 4 2 2 3" xfId="49248"/>
    <cellStyle name="Обычный 5 4 2 2 3 2" xfId="49249"/>
    <cellStyle name="Обычный 5 4 2 2 4" xfId="49250"/>
    <cellStyle name="Обычный 5 4 2 3" xfId="49251"/>
    <cellStyle name="Обычный 5 4 2 3 2" xfId="49252"/>
    <cellStyle name="Обычный 5 4 2 3 2 2" xfId="49253"/>
    <cellStyle name="Обычный 5 4 2 3 2 2 2" xfId="49254"/>
    <cellStyle name="Обычный 5 4 2 3 2 3" xfId="49255"/>
    <cellStyle name="Обычный 5 4 2 3 3" xfId="49256"/>
    <cellStyle name="Обычный 5 4 2 3 3 2" xfId="49257"/>
    <cellStyle name="Обычный 5 4 2 3 4" xfId="49258"/>
    <cellStyle name="Обычный 5 4 2 4" xfId="49259"/>
    <cellStyle name="Обычный 5 4 2 4 2" xfId="49260"/>
    <cellStyle name="Обычный 5 4 2 4 2 2" xfId="49261"/>
    <cellStyle name="Обычный 5 4 2 4 2 2 2" xfId="49262"/>
    <cellStyle name="Обычный 5 4 2 4 2 3" xfId="49263"/>
    <cellStyle name="Обычный 5 4 2 4 3" xfId="49264"/>
    <cellStyle name="Обычный 5 4 2 4 3 2" xfId="49265"/>
    <cellStyle name="Обычный 5 4 2 4 4" xfId="49266"/>
    <cellStyle name="Обычный 5 4 2 5" xfId="49267"/>
    <cellStyle name="Обычный 5 4 2 5 2" xfId="49268"/>
    <cellStyle name="Обычный 5 4 2 5 2 2" xfId="49269"/>
    <cellStyle name="Обычный 5 4 2 5 2 2 2" xfId="49270"/>
    <cellStyle name="Обычный 5 4 2 5 2 3" xfId="49271"/>
    <cellStyle name="Обычный 5 4 2 5 3" xfId="49272"/>
    <cellStyle name="Обычный 5 4 2 5 3 2" xfId="49273"/>
    <cellStyle name="Обычный 5 4 2 5 4" xfId="49274"/>
    <cellStyle name="Обычный 5 4 2 6" xfId="49275"/>
    <cellStyle name="Обычный 5 4 2 6 2" xfId="49276"/>
    <cellStyle name="Обычный 5 4 2 6 2 2" xfId="49277"/>
    <cellStyle name="Обычный 5 4 2 6 3" xfId="49278"/>
    <cellStyle name="Обычный 5 4 2 7" xfId="49279"/>
    <cellStyle name="Обычный 5 4 2 7 2" xfId="49280"/>
    <cellStyle name="Обычный 5 4 2 8" xfId="49281"/>
    <cellStyle name="Обычный 5 4 2 8 2" xfId="49282"/>
    <cellStyle name="Обычный 5 4 2 9" xfId="49283"/>
    <cellStyle name="Обычный 5 4 20" xfId="49284"/>
    <cellStyle name="Обычный 5 4 20 2" xfId="49285"/>
    <cellStyle name="Обычный 5 4 20 2 2" xfId="49286"/>
    <cellStyle name="Обычный 5 4 20 2 2 2" xfId="49287"/>
    <cellStyle name="Обычный 5 4 20 2 2 2 2" xfId="49288"/>
    <cellStyle name="Обычный 5 4 20 2 2 3" xfId="49289"/>
    <cellStyle name="Обычный 5 4 20 2 3" xfId="49290"/>
    <cellStyle name="Обычный 5 4 20 2 3 2" xfId="49291"/>
    <cellStyle name="Обычный 5 4 20 2 4" xfId="49292"/>
    <cellStyle name="Обычный 5 4 20 3" xfId="49293"/>
    <cellStyle name="Обычный 5 4 20 3 2" xfId="49294"/>
    <cellStyle name="Обычный 5 4 20 3 2 2" xfId="49295"/>
    <cellStyle name="Обычный 5 4 20 3 2 2 2" xfId="49296"/>
    <cellStyle name="Обычный 5 4 20 3 2 3" xfId="49297"/>
    <cellStyle name="Обычный 5 4 20 3 3" xfId="49298"/>
    <cellStyle name="Обычный 5 4 20 3 3 2" xfId="49299"/>
    <cellStyle name="Обычный 5 4 20 3 4" xfId="49300"/>
    <cellStyle name="Обычный 5 4 20 4" xfId="49301"/>
    <cellStyle name="Обычный 5 4 20 4 2" xfId="49302"/>
    <cellStyle name="Обычный 5 4 20 4 2 2" xfId="49303"/>
    <cellStyle name="Обычный 5 4 20 4 2 2 2" xfId="49304"/>
    <cellStyle name="Обычный 5 4 20 4 2 3" xfId="49305"/>
    <cellStyle name="Обычный 5 4 20 4 3" xfId="49306"/>
    <cellStyle name="Обычный 5 4 20 4 3 2" xfId="49307"/>
    <cellStyle name="Обычный 5 4 20 4 4" xfId="49308"/>
    <cellStyle name="Обычный 5 4 20 5" xfId="49309"/>
    <cellStyle name="Обычный 5 4 20 5 2" xfId="49310"/>
    <cellStyle name="Обычный 5 4 20 5 2 2" xfId="49311"/>
    <cellStyle name="Обычный 5 4 20 5 3" xfId="49312"/>
    <cellStyle name="Обычный 5 4 20 6" xfId="49313"/>
    <cellStyle name="Обычный 5 4 20 6 2" xfId="49314"/>
    <cellStyle name="Обычный 5 4 20 7" xfId="49315"/>
    <cellStyle name="Обычный 5 4 20 7 2" xfId="49316"/>
    <cellStyle name="Обычный 5 4 20 8" xfId="49317"/>
    <cellStyle name="Обычный 5 4 21" xfId="49318"/>
    <cellStyle name="Обычный 5 4 21 2" xfId="49319"/>
    <cellStyle name="Обычный 5 4 21 2 2" xfId="49320"/>
    <cellStyle name="Обычный 5 4 21 2 2 2" xfId="49321"/>
    <cellStyle name="Обычный 5 4 21 2 2 2 2" xfId="49322"/>
    <cellStyle name="Обычный 5 4 21 2 2 3" xfId="49323"/>
    <cellStyle name="Обычный 5 4 21 2 3" xfId="49324"/>
    <cellStyle name="Обычный 5 4 21 2 3 2" xfId="49325"/>
    <cellStyle name="Обычный 5 4 21 2 4" xfId="49326"/>
    <cellStyle name="Обычный 5 4 21 3" xfId="49327"/>
    <cellStyle name="Обычный 5 4 21 3 2" xfId="49328"/>
    <cellStyle name="Обычный 5 4 21 3 2 2" xfId="49329"/>
    <cellStyle name="Обычный 5 4 21 3 2 2 2" xfId="49330"/>
    <cellStyle name="Обычный 5 4 21 3 2 3" xfId="49331"/>
    <cellStyle name="Обычный 5 4 21 3 3" xfId="49332"/>
    <cellStyle name="Обычный 5 4 21 3 3 2" xfId="49333"/>
    <cellStyle name="Обычный 5 4 21 3 4" xfId="49334"/>
    <cellStyle name="Обычный 5 4 21 4" xfId="49335"/>
    <cellStyle name="Обычный 5 4 21 4 2" xfId="49336"/>
    <cellStyle name="Обычный 5 4 21 4 2 2" xfId="49337"/>
    <cellStyle name="Обычный 5 4 21 4 2 2 2" xfId="49338"/>
    <cellStyle name="Обычный 5 4 21 4 2 3" xfId="49339"/>
    <cellStyle name="Обычный 5 4 21 4 3" xfId="49340"/>
    <cellStyle name="Обычный 5 4 21 4 3 2" xfId="49341"/>
    <cellStyle name="Обычный 5 4 21 4 4" xfId="49342"/>
    <cellStyle name="Обычный 5 4 21 5" xfId="49343"/>
    <cellStyle name="Обычный 5 4 21 5 2" xfId="49344"/>
    <cellStyle name="Обычный 5 4 21 5 2 2" xfId="49345"/>
    <cellStyle name="Обычный 5 4 21 5 3" xfId="49346"/>
    <cellStyle name="Обычный 5 4 21 6" xfId="49347"/>
    <cellStyle name="Обычный 5 4 21 6 2" xfId="49348"/>
    <cellStyle name="Обычный 5 4 21 7" xfId="49349"/>
    <cellStyle name="Обычный 5 4 21 7 2" xfId="49350"/>
    <cellStyle name="Обычный 5 4 21 8" xfId="49351"/>
    <cellStyle name="Обычный 5 4 22" xfId="49352"/>
    <cellStyle name="Обычный 5 4 22 2" xfId="49353"/>
    <cellStyle name="Обычный 5 4 22 2 2" xfId="49354"/>
    <cellStyle name="Обычный 5 4 22 2 2 2" xfId="49355"/>
    <cellStyle name="Обычный 5 4 22 2 2 2 2" xfId="49356"/>
    <cellStyle name="Обычный 5 4 22 2 2 3" xfId="49357"/>
    <cellStyle name="Обычный 5 4 22 2 3" xfId="49358"/>
    <cellStyle name="Обычный 5 4 22 2 3 2" xfId="49359"/>
    <cellStyle name="Обычный 5 4 22 2 4" xfId="49360"/>
    <cellStyle name="Обычный 5 4 22 3" xfId="49361"/>
    <cellStyle name="Обычный 5 4 22 3 2" xfId="49362"/>
    <cellStyle name="Обычный 5 4 22 3 2 2" xfId="49363"/>
    <cellStyle name="Обычный 5 4 22 3 2 2 2" xfId="49364"/>
    <cellStyle name="Обычный 5 4 22 3 2 3" xfId="49365"/>
    <cellStyle name="Обычный 5 4 22 3 3" xfId="49366"/>
    <cellStyle name="Обычный 5 4 22 3 3 2" xfId="49367"/>
    <cellStyle name="Обычный 5 4 22 3 4" xfId="49368"/>
    <cellStyle name="Обычный 5 4 22 4" xfId="49369"/>
    <cellStyle name="Обычный 5 4 22 4 2" xfId="49370"/>
    <cellStyle name="Обычный 5 4 22 4 2 2" xfId="49371"/>
    <cellStyle name="Обычный 5 4 22 4 2 2 2" xfId="49372"/>
    <cellStyle name="Обычный 5 4 22 4 2 3" xfId="49373"/>
    <cellStyle name="Обычный 5 4 22 4 3" xfId="49374"/>
    <cellStyle name="Обычный 5 4 22 4 3 2" xfId="49375"/>
    <cellStyle name="Обычный 5 4 22 4 4" xfId="49376"/>
    <cellStyle name="Обычный 5 4 22 5" xfId="49377"/>
    <cellStyle name="Обычный 5 4 22 5 2" xfId="49378"/>
    <cellStyle name="Обычный 5 4 22 5 2 2" xfId="49379"/>
    <cellStyle name="Обычный 5 4 22 5 3" xfId="49380"/>
    <cellStyle name="Обычный 5 4 22 6" xfId="49381"/>
    <cellStyle name="Обычный 5 4 22 6 2" xfId="49382"/>
    <cellStyle name="Обычный 5 4 22 7" xfId="49383"/>
    <cellStyle name="Обычный 5 4 22 7 2" xfId="49384"/>
    <cellStyle name="Обычный 5 4 22 8" xfId="49385"/>
    <cellStyle name="Обычный 5 4 23" xfId="49386"/>
    <cellStyle name="Обычный 5 4 23 2" xfId="49387"/>
    <cellStyle name="Обычный 5 4 23 2 2" xfId="49388"/>
    <cellStyle name="Обычный 5 4 23 2 2 2" xfId="49389"/>
    <cellStyle name="Обычный 5 4 23 2 2 2 2" xfId="49390"/>
    <cellStyle name="Обычный 5 4 23 2 2 3" xfId="49391"/>
    <cellStyle name="Обычный 5 4 23 2 3" xfId="49392"/>
    <cellStyle name="Обычный 5 4 23 2 3 2" xfId="49393"/>
    <cellStyle name="Обычный 5 4 23 2 4" xfId="49394"/>
    <cellStyle name="Обычный 5 4 23 3" xfId="49395"/>
    <cellStyle name="Обычный 5 4 23 3 2" xfId="49396"/>
    <cellStyle name="Обычный 5 4 23 3 2 2" xfId="49397"/>
    <cellStyle name="Обычный 5 4 23 3 2 2 2" xfId="49398"/>
    <cellStyle name="Обычный 5 4 23 3 2 3" xfId="49399"/>
    <cellStyle name="Обычный 5 4 23 3 3" xfId="49400"/>
    <cellStyle name="Обычный 5 4 23 3 3 2" xfId="49401"/>
    <cellStyle name="Обычный 5 4 23 3 4" xfId="49402"/>
    <cellStyle name="Обычный 5 4 23 4" xfId="49403"/>
    <cellStyle name="Обычный 5 4 23 4 2" xfId="49404"/>
    <cellStyle name="Обычный 5 4 23 4 2 2" xfId="49405"/>
    <cellStyle name="Обычный 5 4 23 4 2 2 2" xfId="49406"/>
    <cellStyle name="Обычный 5 4 23 4 2 3" xfId="49407"/>
    <cellStyle name="Обычный 5 4 23 4 3" xfId="49408"/>
    <cellStyle name="Обычный 5 4 23 4 3 2" xfId="49409"/>
    <cellStyle name="Обычный 5 4 23 4 4" xfId="49410"/>
    <cellStyle name="Обычный 5 4 23 5" xfId="49411"/>
    <cellStyle name="Обычный 5 4 23 5 2" xfId="49412"/>
    <cellStyle name="Обычный 5 4 23 5 2 2" xfId="49413"/>
    <cellStyle name="Обычный 5 4 23 5 3" xfId="49414"/>
    <cellStyle name="Обычный 5 4 23 6" xfId="49415"/>
    <cellStyle name="Обычный 5 4 23 6 2" xfId="49416"/>
    <cellStyle name="Обычный 5 4 23 7" xfId="49417"/>
    <cellStyle name="Обычный 5 4 23 7 2" xfId="49418"/>
    <cellStyle name="Обычный 5 4 23 8" xfId="49419"/>
    <cellStyle name="Обычный 5 4 24" xfId="49420"/>
    <cellStyle name="Обычный 5 4 24 2" xfId="49421"/>
    <cellStyle name="Обычный 5 4 24 2 2" xfId="49422"/>
    <cellStyle name="Обычный 5 4 24 2 2 2" xfId="49423"/>
    <cellStyle name="Обычный 5 4 24 2 2 2 2" xfId="49424"/>
    <cellStyle name="Обычный 5 4 24 2 2 3" xfId="49425"/>
    <cellStyle name="Обычный 5 4 24 2 3" xfId="49426"/>
    <cellStyle name="Обычный 5 4 24 2 3 2" xfId="49427"/>
    <cellStyle name="Обычный 5 4 24 2 4" xfId="49428"/>
    <cellStyle name="Обычный 5 4 24 3" xfId="49429"/>
    <cellStyle name="Обычный 5 4 24 3 2" xfId="49430"/>
    <cellStyle name="Обычный 5 4 24 3 2 2" xfId="49431"/>
    <cellStyle name="Обычный 5 4 24 3 2 2 2" xfId="49432"/>
    <cellStyle name="Обычный 5 4 24 3 2 3" xfId="49433"/>
    <cellStyle name="Обычный 5 4 24 3 3" xfId="49434"/>
    <cellStyle name="Обычный 5 4 24 3 3 2" xfId="49435"/>
    <cellStyle name="Обычный 5 4 24 3 4" xfId="49436"/>
    <cellStyle name="Обычный 5 4 24 4" xfId="49437"/>
    <cellStyle name="Обычный 5 4 24 4 2" xfId="49438"/>
    <cellStyle name="Обычный 5 4 24 4 2 2" xfId="49439"/>
    <cellStyle name="Обычный 5 4 24 4 2 2 2" xfId="49440"/>
    <cellStyle name="Обычный 5 4 24 4 2 3" xfId="49441"/>
    <cellStyle name="Обычный 5 4 24 4 3" xfId="49442"/>
    <cellStyle name="Обычный 5 4 24 4 3 2" xfId="49443"/>
    <cellStyle name="Обычный 5 4 24 4 4" xfId="49444"/>
    <cellStyle name="Обычный 5 4 24 5" xfId="49445"/>
    <cellStyle name="Обычный 5 4 24 5 2" xfId="49446"/>
    <cellStyle name="Обычный 5 4 24 5 2 2" xfId="49447"/>
    <cellStyle name="Обычный 5 4 24 5 3" xfId="49448"/>
    <cellStyle name="Обычный 5 4 24 6" xfId="49449"/>
    <cellStyle name="Обычный 5 4 24 6 2" xfId="49450"/>
    <cellStyle name="Обычный 5 4 24 7" xfId="49451"/>
    <cellStyle name="Обычный 5 4 24 7 2" xfId="49452"/>
    <cellStyle name="Обычный 5 4 24 8" xfId="49453"/>
    <cellStyle name="Обычный 5 4 25" xfId="49454"/>
    <cellStyle name="Обычный 5 4 25 2" xfId="49455"/>
    <cellStyle name="Обычный 5 4 25 2 2" xfId="49456"/>
    <cellStyle name="Обычный 5 4 25 2 2 2" xfId="49457"/>
    <cellStyle name="Обычный 5 4 25 2 2 2 2" xfId="49458"/>
    <cellStyle name="Обычный 5 4 25 2 2 3" xfId="49459"/>
    <cellStyle name="Обычный 5 4 25 2 3" xfId="49460"/>
    <cellStyle name="Обычный 5 4 25 2 3 2" xfId="49461"/>
    <cellStyle name="Обычный 5 4 25 2 4" xfId="49462"/>
    <cellStyle name="Обычный 5 4 25 3" xfId="49463"/>
    <cellStyle name="Обычный 5 4 25 3 2" xfId="49464"/>
    <cellStyle name="Обычный 5 4 25 3 2 2" xfId="49465"/>
    <cellStyle name="Обычный 5 4 25 3 2 2 2" xfId="49466"/>
    <cellStyle name="Обычный 5 4 25 3 2 3" xfId="49467"/>
    <cellStyle name="Обычный 5 4 25 3 3" xfId="49468"/>
    <cellStyle name="Обычный 5 4 25 3 3 2" xfId="49469"/>
    <cellStyle name="Обычный 5 4 25 3 4" xfId="49470"/>
    <cellStyle name="Обычный 5 4 25 4" xfId="49471"/>
    <cellStyle name="Обычный 5 4 25 4 2" xfId="49472"/>
    <cellStyle name="Обычный 5 4 25 4 2 2" xfId="49473"/>
    <cellStyle name="Обычный 5 4 25 4 2 2 2" xfId="49474"/>
    <cellStyle name="Обычный 5 4 25 4 2 3" xfId="49475"/>
    <cellStyle name="Обычный 5 4 25 4 3" xfId="49476"/>
    <cellStyle name="Обычный 5 4 25 4 3 2" xfId="49477"/>
    <cellStyle name="Обычный 5 4 25 4 4" xfId="49478"/>
    <cellStyle name="Обычный 5 4 25 5" xfId="49479"/>
    <cellStyle name="Обычный 5 4 25 5 2" xfId="49480"/>
    <cellStyle name="Обычный 5 4 25 5 2 2" xfId="49481"/>
    <cellStyle name="Обычный 5 4 25 5 3" xfId="49482"/>
    <cellStyle name="Обычный 5 4 25 6" xfId="49483"/>
    <cellStyle name="Обычный 5 4 25 6 2" xfId="49484"/>
    <cellStyle name="Обычный 5 4 25 7" xfId="49485"/>
    <cellStyle name="Обычный 5 4 25 7 2" xfId="49486"/>
    <cellStyle name="Обычный 5 4 25 8" xfId="49487"/>
    <cellStyle name="Обычный 5 4 26" xfId="49488"/>
    <cellStyle name="Обычный 5 4 26 2" xfId="49489"/>
    <cellStyle name="Обычный 5 4 26 2 2" xfId="49490"/>
    <cellStyle name="Обычный 5 4 26 2 2 2" xfId="49491"/>
    <cellStyle name="Обычный 5 4 26 2 2 2 2" xfId="49492"/>
    <cellStyle name="Обычный 5 4 26 2 2 3" xfId="49493"/>
    <cellStyle name="Обычный 5 4 26 2 3" xfId="49494"/>
    <cellStyle name="Обычный 5 4 26 2 3 2" xfId="49495"/>
    <cellStyle name="Обычный 5 4 26 2 4" xfId="49496"/>
    <cellStyle name="Обычный 5 4 26 3" xfId="49497"/>
    <cellStyle name="Обычный 5 4 26 3 2" xfId="49498"/>
    <cellStyle name="Обычный 5 4 26 3 2 2" xfId="49499"/>
    <cellStyle name="Обычный 5 4 26 3 2 2 2" xfId="49500"/>
    <cellStyle name="Обычный 5 4 26 3 2 3" xfId="49501"/>
    <cellStyle name="Обычный 5 4 26 3 3" xfId="49502"/>
    <cellStyle name="Обычный 5 4 26 3 3 2" xfId="49503"/>
    <cellStyle name="Обычный 5 4 26 3 4" xfId="49504"/>
    <cellStyle name="Обычный 5 4 26 4" xfId="49505"/>
    <cellStyle name="Обычный 5 4 26 4 2" xfId="49506"/>
    <cellStyle name="Обычный 5 4 26 4 2 2" xfId="49507"/>
    <cellStyle name="Обычный 5 4 26 4 2 2 2" xfId="49508"/>
    <cellStyle name="Обычный 5 4 26 4 2 3" xfId="49509"/>
    <cellStyle name="Обычный 5 4 26 4 3" xfId="49510"/>
    <cellStyle name="Обычный 5 4 26 4 3 2" xfId="49511"/>
    <cellStyle name="Обычный 5 4 26 4 4" xfId="49512"/>
    <cellStyle name="Обычный 5 4 26 5" xfId="49513"/>
    <cellStyle name="Обычный 5 4 26 5 2" xfId="49514"/>
    <cellStyle name="Обычный 5 4 26 5 2 2" xfId="49515"/>
    <cellStyle name="Обычный 5 4 26 5 3" xfId="49516"/>
    <cellStyle name="Обычный 5 4 26 6" xfId="49517"/>
    <cellStyle name="Обычный 5 4 26 6 2" xfId="49518"/>
    <cellStyle name="Обычный 5 4 26 7" xfId="49519"/>
    <cellStyle name="Обычный 5 4 26 7 2" xfId="49520"/>
    <cellStyle name="Обычный 5 4 26 8" xfId="49521"/>
    <cellStyle name="Обычный 5 4 27" xfId="49522"/>
    <cellStyle name="Обычный 5 4 27 2" xfId="49523"/>
    <cellStyle name="Обычный 5 4 27 2 2" xfId="49524"/>
    <cellStyle name="Обычный 5 4 27 2 2 2" xfId="49525"/>
    <cellStyle name="Обычный 5 4 27 2 2 2 2" xfId="49526"/>
    <cellStyle name="Обычный 5 4 27 2 2 3" xfId="49527"/>
    <cellStyle name="Обычный 5 4 27 2 3" xfId="49528"/>
    <cellStyle name="Обычный 5 4 27 2 3 2" xfId="49529"/>
    <cellStyle name="Обычный 5 4 27 2 4" xfId="49530"/>
    <cellStyle name="Обычный 5 4 27 3" xfId="49531"/>
    <cellStyle name="Обычный 5 4 27 3 2" xfId="49532"/>
    <cellStyle name="Обычный 5 4 27 3 2 2" xfId="49533"/>
    <cellStyle name="Обычный 5 4 27 3 2 2 2" xfId="49534"/>
    <cellStyle name="Обычный 5 4 27 3 2 3" xfId="49535"/>
    <cellStyle name="Обычный 5 4 27 3 3" xfId="49536"/>
    <cellStyle name="Обычный 5 4 27 3 3 2" xfId="49537"/>
    <cellStyle name="Обычный 5 4 27 3 4" xfId="49538"/>
    <cellStyle name="Обычный 5 4 27 4" xfId="49539"/>
    <cellStyle name="Обычный 5 4 27 4 2" xfId="49540"/>
    <cellStyle name="Обычный 5 4 27 4 2 2" xfId="49541"/>
    <cellStyle name="Обычный 5 4 27 4 2 2 2" xfId="49542"/>
    <cellStyle name="Обычный 5 4 27 4 2 3" xfId="49543"/>
    <cellStyle name="Обычный 5 4 27 4 3" xfId="49544"/>
    <cellStyle name="Обычный 5 4 27 4 3 2" xfId="49545"/>
    <cellStyle name="Обычный 5 4 27 4 4" xfId="49546"/>
    <cellStyle name="Обычный 5 4 27 5" xfId="49547"/>
    <cellStyle name="Обычный 5 4 27 5 2" xfId="49548"/>
    <cellStyle name="Обычный 5 4 27 5 2 2" xfId="49549"/>
    <cellStyle name="Обычный 5 4 27 5 3" xfId="49550"/>
    <cellStyle name="Обычный 5 4 27 6" xfId="49551"/>
    <cellStyle name="Обычный 5 4 27 6 2" xfId="49552"/>
    <cellStyle name="Обычный 5 4 27 7" xfId="49553"/>
    <cellStyle name="Обычный 5 4 27 7 2" xfId="49554"/>
    <cellStyle name="Обычный 5 4 27 8" xfId="49555"/>
    <cellStyle name="Обычный 5 4 28" xfId="49556"/>
    <cellStyle name="Обычный 5 4 28 2" xfId="49557"/>
    <cellStyle name="Обычный 5 4 28 2 2" xfId="49558"/>
    <cellStyle name="Обычный 5 4 28 2 2 2" xfId="49559"/>
    <cellStyle name="Обычный 5 4 28 2 2 2 2" xfId="49560"/>
    <cellStyle name="Обычный 5 4 28 2 2 3" xfId="49561"/>
    <cellStyle name="Обычный 5 4 28 2 3" xfId="49562"/>
    <cellStyle name="Обычный 5 4 28 2 3 2" xfId="49563"/>
    <cellStyle name="Обычный 5 4 28 2 4" xfId="49564"/>
    <cellStyle name="Обычный 5 4 28 3" xfId="49565"/>
    <cellStyle name="Обычный 5 4 28 3 2" xfId="49566"/>
    <cellStyle name="Обычный 5 4 28 3 2 2" xfId="49567"/>
    <cellStyle name="Обычный 5 4 28 3 2 2 2" xfId="49568"/>
    <cellStyle name="Обычный 5 4 28 3 2 3" xfId="49569"/>
    <cellStyle name="Обычный 5 4 28 3 3" xfId="49570"/>
    <cellStyle name="Обычный 5 4 28 3 3 2" xfId="49571"/>
    <cellStyle name="Обычный 5 4 28 3 4" xfId="49572"/>
    <cellStyle name="Обычный 5 4 28 4" xfId="49573"/>
    <cellStyle name="Обычный 5 4 28 4 2" xfId="49574"/>
    <cellStyle name="Обычный 5 4 28 4 2 2" xfId="49575"/>
    <cellStyle name="Обычный 5 4 28 4 2 2 2" xfId="49576"/>
    <cellStyle name="Обычный 5 4 28 4 2 3" xfId="49577"/>
    <cellStyle name="Обычный 5 4 28 4 3" xfId="49578"/>
    <cellStyle name="Обычный 5 4 28 4 3 2" xfId="49579"/>
    <cellStyle name="Обычный 5 4 28 4 4" xfId="49580"/>
    <cellStyle name="Обычный 5 4 28 5" xfId="49581"/>
    <cellStyle name="Обычный 5 4 28 5 2" xfId="49582"/>
    <cellStyle name="Обычный 5 4 28 5 2 2" xfId="49583"/>
    <cellStyle name="Обычный 5 4 28 5 3" xfId="49584"/>
    <cellStyle name="Обычный 5 4 28 6" xfId="49585"/>
    <cellStyle name="Обычный 5 4 28 6 2" xfId="49586"/>
    <cellStyle name="Обычный 5 4 28 7" xfId="49587"/>
    <cellStyle name="Обычный 5 4 28 7 2" xfId="49588"/>
    <cellStyle name="Обычный 5 4 28 8" xfId="49589"/>
    <cellStyle name="Обычный 5 4 29" xfId="49590"/>
    <cellStyle name="Обычный 5 4 29 2" xfId="49591"/>
    <cellStyle name="Обычный 5 4 29 2 2" xfId="49592"/>
    <cellStyle name="Обычный 5 4 29 2 2 2" xfId="49593"/>
    <cellStyle name="Обычный 5 4 29 2 2 2 2" xfId="49594"/>
    <cellStyle name="Обычный 5 4 29 2 2 3" xfId="49595"/>
    <cellStyle name="Обычный 5 4 29 2 3" xfId="49596"/>
    <cellStyle name="Обычный 5 4 29 2 3 2" xfId="49597"/>
    <cellStyle name="Обычный 5 4 29 2 4" xfId="49598"/>
    <cellStyle name="Обычный 5 4 29 3" xfId="49599"/>
    <cellStyle name="Обычный 5 4 29 3 2" xfId="49600"/>
    <cellStyle name="Обычный 5 4 29 3 2 2" xfId="49601"/>
    <cellStyle name="Обычный 5 4 29 3 2 2 2" xfId="49602"/>
    <cellStyle name="Обычный 5 4 29 3 2 3" xfId="49603"/>
    <cellStyle name="Обычный 5 4 29 3 3" xfId="49604"/>
    <cellStyle name="Обычный 5 4 29 3 3 2" xfId="49605"/>
    <cellStyle name="Обычный 5 4 29 3 4" xfId="49606"/>
    <cellStyle name="Обычный 5 4 29 4" xfId="49607"/>
    <cellStyle name="Обычный 5 4 29 4 2" xfId="49608"/>
    <cellStyle name="Обычный 5 4 29 4 2 2" xfId="49609"/>
    <cellStyle name="Обычный 5 4 29 4 2 2 2" xfId="49610"/>
    <cellStyle name="Обычный 5 4 29 4 2 3" xfId="49611"/>
    <cellStyle name="Обычный 5 4 29 4 3" xfId="49612"/>
    <cellStyle name="Обычный 5 4 29 4 3 2" xfId="49613"/>
    <cellStyle name="Обычный 5 4 29 4 4" xfId="49614"/>
    <cellStyle name="Обычный 5 4 29 5" xfId="49615"/>
    <cellStyle name="Обычный 5 4 29 5 2" xfId="49616"/>
    <cellStyle name="Обычный 5 4 29 5 2 2" xfId="49617"/>
    <cellStyle name="Обычный 5 4 29 5 3" xfId="49618"/>
    <cellStyle name="Обычный 5 4 29 6" xfId="49619"/>
    <cellStyle name="Обычный 5 4 29 6 2" xfId="49620"/>
    <cellStyle name="Обычный 5 4 29 7" xfId="49621"/>
    <cellStyle name="Обычный 5 4 29 7 2" xfId="49622"/>
    <cellStyle name="Обычный 5 4 29 8" xfId="49623"/>
    <cellStyle name="Обычный 5 4 3" xfId="49624"/>
    <cellStyle name="Обычный 5 4 3 2" xfId="49625"/>
    <cellStyle name="Обычный 5 4 3 2 2" xfId="49626"/>
    <cellStyle name="Обычный 5 4 3 2 2 2" xfId="49627"/>
    <cellStyle name="Обычный 5 4 3 2 2 2 2" xfId="49628"/>
    <cellStyle name="Обычный 5 4 3 2 2 3" xfId="49629"/>
    <cellStyle name="Обычный 5 4 3 2 3" xfId="49630"/>
    <cellStyle name="Обычный 5 4 3 2 3 2" xfId="49631"/>
    <cellStyle name="Обычный 5 4 3 2 4" xfId="49632"/>
    <cellStyle name="Обычный 5 4 3 3" xfId="49633"/>
    <cellStyle name="Обычный 5 4 3 3 2" xfId="49634"/>
    <cellStyle name="Обычный 5 4 3 3 2 2" xfId="49635"/>
    <cellStyle name="Обычный 5 4 3 3 2 2 2" xfId="49636"/>
    <cellStyle name="Обычный 5 4 3 3 2 3" xfId="49637"/>
    <cellStyle name="Обычный 5 4 3 3 3" xfId="49638"/>
    <cellStyle name="Обычный 5 4 3 3 3 2" xfId="49639"/>
    <cellStyle name="Обычный 5 4 3 3 4" xfId="49640"/>
    <cellStyle name="Обычный 5 4 3 4" xfId="49641"/>
    <cellStyle name="Обычный 5 4 3 4 2" xfId="49642"/>
    <cellStyle name="Обычный 5 4 3 4 2 2" xfId="49643"/>
    <cellStyle name="Обычный 5 4 3 4 2 2 2" xfId="49644"/>
    <cellStyle name="Обычный 5 4 3 4 2 3" xfId="49645"/>
    <cellStyle name="Обычный 5 4 3 4 3" xfId="49646"/>
    <cellStyle name="Обычный 5 4 3 4 3 2" xfId="49647"/>
    <cellStyle name="Обычный 5 4 3 4 4" xfId="49648"/>
    <cellStyle name="Обычный 5 4 3 5" xfId="49649"/>
    <cellStyle name="Обычный 5 4 3 5 2" xfId="49650"/>
    <cellStyle name="Обычный 5 4 3 5 2 2" xfId="49651"/>
    <cellStyle name="Обычный 5 4 3 5 3" xfId="49652"/>
    <cellStyle name="Обычный 5 4 3 6" xfId="49653"/>
    <cellStyle name="Обычный 5 4 3 6 2" xfId="49654"/>
    <cellStyle name="Обычный 5 4 3 7" xfId="49655"/>
    <cellStyle name="Обычный 5 4 3 7 2" xfId="49656"/>
    <cellStyle name="Обычный 5 4 3 8" xfId="49657"/>
    <cellStyle name="Обычный 5 4 30" xfId="49658"/>
    <cellStyle name="Обычный 5 4 30 2" xfId="49659"/>
    <cellStyle name="Обычный 5 4 31" xfId="49660"/>
    <cellStyle name="Обычный 5 4 31 2" xfId="49661"/>
    <cellStyle name="Обычный 5 4 31 2 2" xfId="49662"/>
    <cellStyle name="Обычный 5 4 31 2 2 2" xfId="49663"/>
    <cellStyle name="Обычный 5 4 31 2 3" xfId="49664"/>
    <cellStyle name="Обычный 5 4 31 3" xfId="49665"/>
    <cellStyle name="Обычный 5 4 31 3 2" xfId="49666"/>
    <cellStyle name="Обычный 5 4 31 4" xfId="49667"/>
    <cellStyle name="Обычный 5 4 32" xfId="49668"/>
    <cellStyle name="Обычный 5 4 32 2" xfId="49669"/>
    <cellStyle name="Обычный 5 4 32 2 2" xfId="49670"/>
    <cellStyle name="Обычный 5 4 32 2 2 2" xfId="49671"/>
    <cellStyle name="Обычный 5 4 32 2 3" xfId="49672"/>
    <cellStyle name="Обычный 5 4 32 3" xfId="49673"/>
    <cellStyle name="Обычный 5 4 32 3 2" xfId="49674"/>
    <cellStyle name="Обычный 5 4 32 4" xfId="49675"/>
    <cellStyle name="Обычный 5 4 33" xfId="49676"/>
    <cellStyle name="Обычный 5 4 33 2" xfId="49677"/>
    <cellStyle name="Обычный 5 4 33 2 2" xfId="49678"/>
    <cellStyle name="Обычный 5 4 33 2 2 2" xfId="49679"/>
    <cellStyle name="Обычный 5 4 33 2 3" xfId="49680"/>
    <cellStyle name="Обычный 5 4 33 3" xfId="49681"/>
    <cellStyle name="Обычный 5 4 33 3 2" xfId="49682"/>
    <cellStyle name="Обычный 5 4 33 4" xfId="49683"/>
    <cellStyle name="Обычный 5 4 34" xfId="49684"/>
    <cellStyle name="Обычный 5 4 34 2" xfId="49685"/>
    <cellStyle name="Обычный 5 4 34 2 2" xfId="49686"/>
    <cellStyle name="Обычный 5 4 34 2 2 2" xfId="49687"/>
    <cellStyle name="Обычный 5 4 34 2 3" xfId="49688"/>
    <cellStyle name="Обычный 5 4 34 3" xfId="49689"/>
    <cellStyle name="Обычный 5 4 34 3 2" xfId="49690"/>
    <cellStyle name="Обычный 5 4 34 4" xfId="49691"/>
    <cellStyle name="Обычный 5 4 35" xfId="49692"/>
    <cellStyle name="Обычный 5 4 35 2" xfId="49693"/>
    <cellStyle name="Обычный 5 4 35 2 2" xfId="49694"/>
    <cellStyle name="Обычный 5 4 35 3" xfId="49695"/>
    <cellStyle name="Обычный 5 4 36" xfId="49696"/>
    <cellStyle name="Обычный 5 4 36 2" xfId="49697"/>
    <cellStyle name="Обычный 5 4 37" xfId="49698"/>
    <cellStyle name="Обычный 5 4 37 2" xfId="49699"/>
    <cellStyle name="Обычный 5 4 38" xfId="49700"/>
    <cellStyle name="Обычный 5 4 39" xfId="49701"/>
    <cellStyle name="Обычный 5 4 4" xfId="49702"/>
    <cellStyle name="Обычный 5 4 4 2" xfId="49703"/>
    <cellStyle name="Обычный 5 4 4 2 2" xfId="49704"/>
    <cellStyle name="Обычный 5 4 4 2 2 2" xfId="49705"/>
    <cellStyle name="Обычный 5 4 4 2 2 2 2" xfId="49706"/>
    <cellStyle name="Обычный 5 4 4 2 2 3" xfId="49707"/>
    <cellStyle name="Обычный 5 4 4 2 3" xfId="49708"/>
    <cellStyle name="Обычный 5 4 4 2 3 2" xfId="49709"/>
    <cellStyle name="Обычный 5 4 4 2 4" xfId="49710"/>
    <cellStyle name="Обычный 5 4 4 3" xfId="49711"/>
    <cellStyle name="Обычный 5 4 4 3 2" xfId="49712"/>
    <cellStyle name="Обычный 5 4 4 3 2 2" xfId="49713"/>
    <cellStyle name="Обычный 5 4 4 3 2 2 2" xfId="49714"/>
    <cellStyle name="Обычный 5 4 4 3 2 3" xfId="49715"/>
    <cellStyle name="Обычный 5 4 4 3 3" xfId="49716"/>
    <cellStyle name="Обычный 5 4 4 3 3 2" xfId="49717"/>
    <cellStyle name="Обычный 5 4 4 3 4" xfId="49718"/>
    <cellStyle name="Обычный 5 4 4 4" xfId="49719"/>
    <cellStyle name="Обычный 5 4 4 4 2" xfId="49720"/>
    <cellStyle name="Обычный 5 4 4 4 2 2" xfId="49721"/>
    <cellStyle name="Обычный 5 4 4 4 2 2 2" xfId="49722"/>
    <cellStyle name="Обычный 5 4 4 4 2 3" xfId="49723"/>
    <cellStyle name="Обычный 5 4 4 4 3" xfId="49724"/>
    <cellStyle name="Обычный 5 4 4 4 3 2" xfId="49725"/>
    <cellStyle name="Обычный 5 4 4 4 4" xfId="49726"/>
    <cellStyle name="Обычный 5 4 4 5" xfId="49727"/>
    <cellStyle name="Обычный 5 4 4 5 2" xfId="49728"/>
    <cellStyle name="Обычный 5 4 4 5 2 2" xfId="49729"/>
    <cellStyle name="Обычный 5 4 4 5 3" xfId="49730"/>
    <cellStyle name="Обычный 5 4 4 6" xfId="49731"/>
    <cellStyle name="Обычный 5 4 4 6 2" xfId="49732"/>
    <cellStyle name="Обычный 5 4 4 7" xfId="49733"/>
    <cellStyle name="Обычный 5 4 4 7 2" xfId="49734"/>
    <cellStyle name="Обычный 5 4 4 8" xfId="49735"/>
    <cellStyle name="Обычный 5 4 5" xfId="49736"/>
    <cellStyle name="Обычный 5 4 5 2" xfId="49737"/>
    <cellStyle name="Обычный 5 4 5 2 2" xfId="49738"/>
    <cellStyle name="Обычный 5 4 5 2 2 2" xfId="49739"/>
    <cellStyle name="Обычный 5 4 5 2 2 2 2" xfId="49740"/>
    <cellStyle name="Обычный 5 4 5 2 2 3" xfId="49741"/>
    <cellStyle name="Обычный 5 4 5 2 3" xfId="49742"/>
    <cellStyle name="Обычный 5 4 5 2 3 2" xfId="49743"/>
    <cellStyle name="Обычный 5 4 5 2 4" xfId="49744"/>
    <cellStyle name="Обычный 5 4 5 3" xfId="49745"/>
    <cellStyle name="Обычный 5 4 5 3 2" xfId="49746"/>
    <cellStyle name="Обычный 5 4 5 3 2 2" xfId="49747"/>
    <cellStyle name="Обычный 5 4 5 3 2 2 2" xfId="49748"/>
    <cellStyle name="Обычный 5 4 5 3 2 3" xfId="49749"/>
    <cellStyle name="Обычный 5 4 5 3 3" xfId="49750"/>
    <cellStyle name="Обычный 5 4 5 3 3 2" xfId="49751"/>
    <cellStyle name="Обычный 5 4 5 3 4" xfId="49752"/>
    <cellStyle name="Обычный 5 4 5 4" xfId="49753"/>
    <cellStyle name="Обычный 5 4 5 4 2" xfId="49754"/>
    <cellStyle name="Обычный 5 4 5 4 2 2" xfId="49755"/>
    <cellStyle name="Обычный 5 4 5 4 2 2 2" xfId="49756"/>
    <cellStyle name="Обычный 5 4 5 4 2 3" xfId="49757"/>
    <cellStyle name="Обычный 5 4 5 4 3" xfId="49758"/>
    <cellStyle name="Обычный 5 4 5 4 3 2" xfId="49759"/>
    <cellStyle name="Обычный 5 4 5 4 4" xfId="49760"/>
    <cellStyle name="Обычный 5 4 5 5" xfId="49761"/>
    <cellStyle name="Обычный 5 4 5 5 2" xfId="49762"/>
    <cellStyle name="Обычный 5 4 5 5 2 2" xfId="49763"/>
    <cellStyle name="Обычный 5 4 5 5 3" xfId="49764"/>
    <cellStyle name="Обычный 5 4 5 6" xfId="49765"/>
    <cellStyle name="Обычный 5 4 5 6 2" xfId="49766"/>
    <cellStyle name="Обычный 5 4 5 7" xfId="49767"/>
    <cellStyle name="Обычный 5 4 5 7 2" xfId="49768"/>
    <cellStyle name="Обычный 5 4 5 8" xfId="49769"/>
    <cellStyle name="Обычный 5 4 6" xfId="49770"/>
    <cellStyle name="Обычный 5 4 6 2" xfId="49771"/>
    <cellStyle name="Обычный 5 4 6 2 2" xfId="49772"/>
    <cellStyle name="Обычный 5 4 6 2 2 2" xfId="49773"/>
    <cellStyle name="Обычный 5 4 6 2 2 2 2" xfId="49774"/>
    <cellStyle name="Обычный 5 4 6 2 2 3" xfId="49775"/>
    <cellStyle name="Обычный 5 4 6 2 3" xfId="49776"/>
    <cellStyle name="Обычный 5 4 6 2 3 2" xfId="49777"/>
    <cellStyle name="Обычный 5 4 6 2 4" xfId="49778"/>
    <cellStyle name="Обычный 5 4 6 3" xfId="49779"/>
    <cellStyle name="Обычный 5 4 6 3 2" xfId="49780"/>
    <cellStyle name="Обычный 5 4 6 3 2 2" xfId="49781"/>
    <cellStyle name="Обычный 5 4 6 3 2 2 2" xfId="49782"/>
    <cellStyle name="Обычный 5 4 6 3 2 3" xfId="49783"/>
    <cellStyle name="Обычный 5 4 6 3 3" xfId="49784"/>
    <cellStyle name="Обычный 5 4 6 3 3 2" xfId="49785"/>
    <cellStyle name="Обычный 5 4 6 3 4" xfId="49786"/>
    <cellStyle name="Обычный 5 4 6 4" xfId="49787"/>
    <cellStyle name="Обычный 5 4 6 4 2" xfId="49788"/>
    <cellStyle name="Обычный 5 4 6 4 2 2" xfId="49789"/>
    <cellStyle name="Обычный 5 4 6 4 2 2 2" xfId="49790"/>
    <cellStyle name="Обычный 5 4 6 4 2 3" xfId="49791"/>
    <cellStyle name="Обычный 5 4 6 4 3" xfId="49792"/>
    <cellStyle name="Обычный 5 4 6 4 3 2" xfId="49793"/>
    <cellStyle name="Обычный 5 4 6 4 4" xfId="49794"/>
    <cellStyle name="Обычный 5 4 6 5" xfId="49795"/>
    <cellStyle name="Обычный 5 4 6 5 2" xfId="49796"/>
    <cellStyle name="Обычный 5 4 6 5 2 2" xfId="49797"/>
    <cellStyle name="Обычный 5 4 6 5 3" xfId="49798"/>
    <cellStyle name="Обычный 5 4 6 6" xfId="49799"/>
    <cellStyle name="Обычный 5 4 6 6 2" xfId="49800"/>
    <cellStyle name="Обычный 5 4 6 7" xfId="49801"/>
    <cellStyle name="Обычный 5 4 6 7 2" xfId="49802"/>
    <cellStyle name="Обычный 5 4 6 8" xfId="49803"/>
    <cellStyle name="Обычный 5 4 7" xfId="49804"/>
    <cellStyle name="Обычный 5 4 7 2" xfId="49805"/>
    <cellStyle name="Обычный 5 4 7 2 2" xfId="49806"/>
    <cellStyle name="Обычный 5 4 7 2 2 2" xfId="49807"/>
    <cellStyle name="Обычный 5 4 7 2 2 2 2" xfId="49808"/>
    <cellStyle name="Обычный 5 4 7 2 2 3" xfId="49809"/>
    <cellStyle name="Обычный 5 4 7 2 3" xfId="49810"/>
    <cellStyle name="Обычный 5 4 7 2 3 2" xfId="49811"/>
    <cellStyle name="Обычный 5 4 7 2 4" xfId="49812"/>
    <cellStyle name="Обычный 5 4 7 3" xfId="49813"/>
    <cellStyle name="Обычный 5 4 7 3 2" xfId="49814"/>
    <cellStyle name="Обычный 5 4 7 3 2 2" xfId="49815"/>
    <cellStyle name="Обычный 5 4 7 3 2 2 2" xfId="49816"/>
    <cellStyle name="Обычный 5 4 7 3 2 3" xfId="49817"/>
    <cellStyle name="Обычный 5 4 7 3 3" xfId="49818"/>
    <cellStyle name="Обычный 5 4 7 3 3 2" xfId="49819"/>
    <cellStyle name="Обычный 5 4 7 3 4" xfId="49820"/>
    <cellStyle name="Обычный 5 4 7 4" xfId="49821"/>
    <cellStyle name="Обычный 5 4 7 4 2" xfId="49822"/>
    <cellStyle name="Обычный 5 4 7 4 2 2" xfId="49823"/>
    <cellStyle name="Обычный 5 4 7 4 2 2 2" xfId="49824"/>
    <cellStyle name="Обычный 5 4 7 4 2 3" xfId="49825"/>
    <cellStyle name="Обычный 5 4 7 4 3" xfId="49826"/>
    <cellStyle name="Обычный 5 4 7 4 3 2" xfId="49827"/>
    <cellStyle name="Обычный 5 4 7 4 4" xfId="49828"/>
    <cellStyle name="Обычный 5 4 7 5" xfId="49829"/>
    <cellStyle name="Обычный 5 4 7 5 2" xfId="49830"/>
    <cellStyle name="Обычный 5 4 7 5 2 2" xfId="49831"/>
    <cellStyle name="Обычный 5 4 7 5 3" xfId="49832"/>
    <cellStyle name="Обычный 5 4 7 6" xfId="49833"/>
    <cellStyle name="Обычный 5 4 7 6 2" xfId="49834"/>
    <cellStyle name="Обычный 5 4 7 7" xfId="49835"/>
    <cellStyle name="Обычный 5 4 7 7 2" xfId="49836"/>
    <cellStyle name="Обычный 5 4 7 8" xfId="49837"/>
    <cellStyle name="Обычный 5 4 8" xfId="49838"/>
    <cellStyle name="Обычный 5 4 8 2" xfId="49839"/>
    <cellStyle name="Обычный 5 4 8 2 2" xfId="49840"/>
    <cellStyle name="Обычный 5 4 8 2 2 2" xfId="49841"/>
    <cellStyle name="Обычный 5 4 8 2 2 2 2" xfId="49842"/>
    <cellStyle name="Обычный 5 4 8 2 2 3" xfId="49843"/>
    <cellStyle name="Обычный 5 4 8 2 3" xfId="49844"/>
    <cellStyle name="Обычный 5 4 8 2 3 2" xfId="49845"/>
    <cellStyle name="Обычный 5 4 8 2 4" xfId="49846"/>
    <cellStyle name="Обычный 5 4 8 3" xfId="49847"/>
    <cellStyle name="Обычный 5 4 8 3 2" xfId="49848"/>
    <cellStyle name="Обычный 5 4 8 3 2 2" xfId="49849"/>
    <cellStyle name="Обычный 5 4 8 3 2 2 2" xfId="49850"/>
    <cellStyle name="Обычный 5 4 8 3 2 3" xfId="49851"/>
    <cellStyle name="Обычный 5 4 8 3 3" xfId="49852"/>
    <cellStyle name="Обычный 5 4 8 3 3 2" xfId="49853"/>
    <cellStyle name="Обычный 5 4 8 3 4" xfId="49854"/>
    <cellStyle name="Обычный 5 4 8 4" xfId="49855"/>
    <cellStyle name="Обычный 5 4 8 4 2" xfId="49856"/>
    <cellStyle name="Обычный 5 4 8 4 2 2" xfId="49857"/>
    <cellStyle name="Обычный 5 4 8 4 2 2 2" xfId="49858"/>
    <cellStyle name="Обычный 5 4 8 4 2 3" xfId="49859"/>
    <cellStyle name="Обычный 5 4 8 4 3" xfId="49860"/>
    <cellStyle name="Обычный 5 4 8 4 3 2" xfId="49861"/>
    <cellStyle name="Обычный 5 4 8 4 4" xfId="49862"/>
    <cellStyle name="Обычный 5 4 8 5" xfId="49863"/>
    <cellStyle name="Обычный 5 4 8 5 2" xfId="49864"/>
    <cellStyle name="Обычный 5 4 8 5 2 2" xfId="49865"/>
    <cellStyle name="Обычный 5 4 8 5 3" xfId="49866"/>
    <cellStyle name="Обычный 5 4 8 6" xfId="49867"/>
    <cellStyle name="Обычный 5 4 8 6 2" xfId="49868"/>
    <cellStyle name="Обычный 5 4 8 7" xfId="49869"/>
    <cellStyle name="Обычный 5 4 8 7 2" xfId="49870"/>
    <cellStyle name="Обычный 5 4 8 8" xfId="49871"/>
    <cellStyle name="Обычный 5 4 9" xfId="49872"/>
    <cellStyle name="Обычный 5 4 9 2" xfId="49873"/>
    <cellStyle name="Обычный 5 4 9 2 2" xfId="49874"/>
    <cellStyle name="Обычный 5 4 9 2 2 2" xfId="49875"/>
    <cellStyle name="Обычный 5 4 9 2 2 2 2" xfId="49876"/>
    <cellStyle name="Обычный 5 4 9 2 2 3" xfId="49877"/>
    <cellStyle name="Обычный 5 4 9 2 3" xfId="49878"/>
    <cellStyle name="Обычный 5 4 9 2 3 2" xfId="49879"/>
    <cellStyle name="Обычный 5 4 9 2 4" xfId="49880"/>
    <cellStyle name="Обычный 5 4 9 3" xfId="49881"/>
    <cellStyle name="Обычный 5 4 9 3 2" xfId="49882"/>
    <cellStyle name="Обычный 5 4 9 3 2 2" xfId="49883"/>
    <cellStyle name="Обычный 5 4 9 3 2 2 2" xfId="49884"/>
    <cellStyle name="Обычный 5 4 9 3 2 3" xfId="49885"/>
    <cellStyle name="Обычный 5 4 9 3 3" xfId="49886"/>
    <cellStyle name="Обычный 5 4 9 3 3 2" xfId="49887"/>
    <cellStyle name="Обычный 5 4 9 3 4" xfId="49888"/>
    <cellStyle name="Обычный 5 4 9 4" xfId="49889"/>
    <cellStyle name="Обычный 5 4 9 4 2" xfId="49890"/>
    <cellStyle name="Обычный 5 4 9 4 2 2" xfId="49891"/>
    <cellStyle name="Обычный 5 4 9 4 2 2 2" xfId="49892"/>
    <cellStyle name="Обычный 5 4 9 4 2 3" xfId="49893"/>
    <cellStyle name="Обычный 5 4 9 4 3" xfId="49894"/>
    <cellStyle name="Обычный 5 4 9 4 3 2" xfId="49895"/>
    <cellStyle name="Обычный 5 4 9 4 4" xfId="49896"/>
    <cellStyle name="Обычный 5 4 9 5" xfId="49897"/>
    <cellStyle name="Обычный 5 4 9 5 2" xfId="49898"/>
    <cellStyle name="Обычный 5 4 9 5 2 2" xfId="49899"/>
    <cellStyle name="Обычный 5 4 9 5 3" xfId="49900"/>
    <cellStyle name="Обычный 5 4 9 6" xfId="49901"/>
    <cellStyle name="Обычный 5 4 9 6 2" xfId="49902"/>
    <cellStyle name="Обычный 5 4 9 7" xfId="49903"/>
    <cellStyle name="Обычный 5 4 9 7 2" xfId="49904"/>
    <cellStyle name="Обычный 5 4 9 8" xfId="49905"/>
    <cellStyle name="Обычный 5 40" xfId="49906"/>
    <cellStyle name="Обычный 5 40 2" xfId="49907"/>
    <cellStyle name="Обычный 5 40 2 2" xfId="49908"/>
    <cellStyle name="Обычный 5 40 2 2 2" xfId="49909"/>
    <cellStyle name="Обычный 5 40 2 2 2 2" xfId="49910"/>
    <cellStyle name="Обычный 5 40 2 2 3" xfId="49911"/>
    <cellStyle name="Обычный 5 40 2 3" xfId="49912"/>
    <cellStyle name="Обычный 5 40 2 3 2" xfId="49913"/>
    <cellStyle name="Обычный 5 40 2 4" xfId="49914"/>
    <cellStyle name="Обычный 5 40 3" xfId="49915"/>
    <cellStyle name="Обычный 5 40 3 2" xfId="49916"/>
    <cellStyle name="Обычный 5 40 3 2 2" xfId="49917"/>
    <cellStyle name="Обычный 5 40 3 2 2 2" xfId="49918"/>
    <cellStyle name="Обычный 5 40 3 2 3" xfId="49919"/>
    <cellStyle name="Обычный 5 40 3 3" xfId="49920"/>
    <cellStyle name="Обычный 5 40 3 3 2" xfId="49921"/>
    <cellStyle name="Обычный 5 40 3 4" xfId="49922"/>
    <cellStyle name="Обычный 5 40 4" xfId="49923"/>
    <cellStyle name="Обычный 5 40 4 2" xfId="49924"/>
    <cellStyle name="Обычный 5 40 4 2 2" xfId="49925"/>
    <cellStyle name="Обычный 5 40 4 2 2 2" xfId="49926"/>
    <cellStyle name="Обычный 5 40 4 2 3" xfId="49927"/>
    <cellStyle name="Обычный 5 40 4 3" xfId="49928"/>
    <cellStyle name="Обычный 5 40 4 3 2" xfId="49929"/>
    <cellStyle name="Обычный 5 40 4 4" xfId="49930"/>
    <cellStyle name="Обычный 5 40 5" xfId="49931"/>
    <cellStyle name="Обычный 5 40 5 2" xfId="49932"/>
    <cellStyle name="Обычный 5 40 5 2 2" xfId="49933"/>
    <cellStyle name="Обычный 5 40 5 3" xfId="49934"/>
    <cellStyle name="Обычный 5 40 6" xfId="49935"/>
    <cellStyle name="Обычный 5 40 6 2" xfId="49936"/>
    <cellStyle name="Обычный 5 40 7" xfId="49937"/>
    <cellStyle name="Обычный 5 40 7 2" xfId="49938"/>
    <cellStyle name="Обычный 5 40 8" xfId="49939"/>
    <cellStyle name="Обычный 5 41" xfId="49940"/>
    <cellStyle name="Обычный 5 41 2" xfId="49941"/>
    <cellStyle name="Обычный 5 41 2 2" xfId="49942"/>
    <cellStyle name="Обычный 5 41 2 2 2" xfId="49943"/>
    <cellStyle name="Обычный 5 41 2 2 2 2" xfId="49944"/>
    <cellStyle name="Обычный 5 41 2 2 3" xfId="49945"/>
    <cellStyle name="Обычный 5 41 2 3" xfId="49946"/>
    <cellStyle name="Обычный 5 41 2 3 2" xfId="49947"/>
    <cellStyle name="Обычный 5 41 2 4" xfId="49948"/>
    <cellStyle name="Обычный 5 41 3" xfId="49949"/>
    <cellStyle name="Обычный 5 41 3 2" xfId="49950"/>
    <cellStyle name="Обычный 5 41 3 2 2" xfId="49951"/>
    <cellStyle name="Обычный 5 41 3 2 2 2" xfId="49952"/>
    <cellStyle name="Обычный 5 41 3 2 3" xfId="49953"/>
    <cellStyle name="Обычный 5 41 3 3" xfId="49954"/>
    <cellStyle name="Обычный 5 41 3 3 2" xfId="49955"/>
    <cellStyle name="Обычный 5 41 3 4" xfId="49956"/>
    <cellStyle name="Обычный 5 41 4" xfId="49957"/>
    <cellStyle name="Обычный 5 41 4 2" xfId="49958"/>
    <cellStyle name="Обычный 5 41 4 2 2" xfId="49959"/>
    <cellStyle name="Обычный 5 41 4 2 2 2" xfId="49960"/>
    <cellStyle name="Обычный 5 41 4 2 3" xfId="49961"/>
    <cellStyle name="Обычный 5 41 4 3" xfId="49962"/>
    <cellStyle name="Обычный 5 41 4 3 2" xfId="49963"/>
    <cellStyle name="Обычный 5 41 4 4" xfId="49964"/>
    <cellStyle name="Обычный 5 41 5" xfId="49965"/>
    <cellStyle name="Обычный 5 41 5 2" xfId="49966"/>
    <cellStyle name="Обычный 5 41 5 2 2" xfId="49967"/>
    <cellStyle name="Обычный 5 41 5 3" xfId="49968"/>
    <cellStyle name="Обычный 5 41 6" xfId="49969"/>
    <cellStyle name="Обычный 5 41 6 2" xfId="49970"/>
    <cellStyle name="Обычный 5 41 7" xfId="49971"/>
    <cellStyle name="Обычный 5 41 7 2" xfId="49972"/>
    <cellStyle name="Обычный 5 41 8" xfId="49973"/>
    <cellStyle name="Обычный 5 42" xfId="49974"/>
    <cellStyle name="Обычный 5 42 2" xfId="49975"/>
    <cellStyle name="Обычный 5 42 2 2" xfId="49976"/>
    <cellStyle name="Обычный 5 42 2 2 2" xfId="49977"/>
    <cellStyle name="Обычный 5 42 2 2 2 2" xfId="49978"/>
    <cellStyle name="Обычный 5 42 2 2 3" xfId="49979"/>
    <cellStyle name="Обычный 5 42 2 3" xfId="49980"/>
    <cellStyle name="Обычный 5 42 2 3 2" xfId="49981"/>
    <cellStyle name="Обычный 5 42 2 4" xfId="49982"/>
    <cellStyle name="Обычный 5 42 3" xfId="49983"/>
    <cellStyle name="Обычный 5 42 3 2" xfId="49984"/>
    <cellStyle name="Обычный 5 42 3 2 2" xfId="49985"/>
    <cellStyle name="Обычный 5 42 3 2 2 2" xfId="49986"/>
    <cellStyle name="Обычный 5 42 3 2 3" xfId="49987"/>
    <cellStyle name="Обычный 5 42 3 3" xfId="49988"/>
    <cellStyle name="Обычный 5 42 3 3 2" xfId="49989"/>
    <cellStyle name="Обычный 5 42 3 4" xfId="49990"/>
    <cellStyle name="Обычный 5 42 4" xfId="49991"/>
    <cellStyle name="Обычный 5 42 4 2" xfId="49992"/>
    <cellStyle name="Обычный 5 42 4 2 2" xfId="49993"/>
    <cellStyle name="Обычный 5 42 4 2 2 2" xfId="49994"/>
    <cellStyle name="Обычный 5 42 4 2 3" xfId="49995"/>
    <cellStyle name="Обычный 5 42 4 3" xfId="49996"/>
    <cellStyle name="Обычный 5 42 4 3 2" xfId="49997"/>
    <cellStyle name="Обычный 5 42 4 4" xfId="49998"/>
    <cellStyle name="Обычный 5 42 5" xfId="49999"/>
    <cellStyle name="Обычный 5 42 5 2" xfId="50000"/>
    <cellStyle name="Обычный 5 42 5 2 2" xfId="50001"/>
    <cellStyle name="Обычный 5 42 5 3" xfId="50002"/>
    <cellStyle name="Обычный 5 42 6" xfId="50003"/>
    <cellStyle name="Обычный 5 42 6 2" xfId="50004"/>
    <cellStyle name="Обычный 5 42 7" xfId="50005"/>
    <cellStyle name="Обычный 5 42 7 2" xfId="50006"/>
    <cellStyle name="Обычный 5 42 8" xfId="50007"/>
    <cellStyle name="Обычный 5 43" xfId="50008"/>
    <cellStyle name="Обычный 5 43 2" xfId="50009"/>
    <cellStyle name="Обычный 5 43 2 2" xfId="50010"/>
    <cellStyle name="Обычный 5 43 2 2 2" xfId="50011"/>
    <cellStyle name="Обычный 5 43 2 2 2 2" xfId="50012"/>
    <cellStyle name="Обычный 5 43 2 2 3" xfId="50013"/>
    <cellStyle name="Обычный 5 43 2 3" xfId="50014"/>
    <cellStyle name="Обычный 5 43 2 3 2" xfId="50015"/>
    <cellStyle name="Обычный 5 43 2 4" xfId="50016"/>
    <cellStyle name="Обычный 5 43 3" xfId="50017"/>
    <cellStyle name="Обычный 5 43 3 2" xfId="50018"/>
    <cellStyle name="Обычный 5 43 3 2 2" xfId="50019"/>
    <cellStyle name="Обычный 5 43 3 2 2 2" xfId="50020"/>
    <cellStyle name="Обычный 5 43 3 2 3" xfId="50021"/>
    <cellStyle name="Обычный 5 43 3 3" xfId="50022"/>
    <cellStyle name="Обычный 5 43 3 3 2" xfId="50023"/>
    <cellStyle name="Обычный 5 43 3 4" xfId="50024"/>
    <cellStyle name="Обычный 5 43 4" xfId="50025"/>
    <cellStyle name="Обычный 5 43 4 2" xfId="50026"/>
    <cellStyle name="Обычный 5 43 4 2 2" xfId="50027"/>
    <cellStyle name="Обычный 5 43 4 2 2 2" xfId="50028"/>
    <cellStyle name="Обычный 5 43 4 2 3" xfId="50029"/>
    <cellStyle name="Обычный 5 43 4 3" xfId="50030"/>
    <cellStyle name="Обычный 5 43 4 3 2" xfId="50031"/>
    <cellStyle name="Обычный 5 43 4 4" xfId="50032"/>
    <cellStyle name="Обычный 5 43 5" xfId="50033"/>
    <cellStyle name="Обычный 5 43 5 2" xfId="50034"/>
    <cellStyle name="Обычный 5 43 5 2 2" xfId="50035"/>
    <cellStyle name="Обычный 5 43 5 3" xfId="50036"/>
    <cellStyle name="Обычный 5 43 6" xfId="50037"/>
    <cellStyle name="Обычный 5 43 6 2" xfId="50038"/>
    <cellStyle name="Обычный 5 43 7" xfId="50039"/>
    <cellStyle name="Обычный 5 43 7 2" xfId="50040"/>
    <cellStyle name="Обычный 5 43 8" xfId="50041"/>
    <cellStyle name="Обычный 5 44" xfId="50042"/>
    <cellStyle name="Обычный 5 44 2" xfId="50043"/>
    <cellStyle name="Обычный 5 44 2 2" xfId="50044"/>
    <cellStyle name="Обычный 5 44 2 2 2" xfId="50045"/>
    <cellStyle name="Обычный 5 44 2 2 2 2" xfId="50046"/>
    <cellStyle name="Обычный 5 44 2 2 3" xfId="50047"/>
    <cellStyle name="Обычный 5 44 2 3" xfId="50048"/>
    <cellStyle name="Обычный 5 44 2 3 2" xfId="50049"/>
    <cellStyle name="Обычный 5 44 2 4" xfId="50050"/>
    <cellStyle name="Обычный 5 44 3" xfId="50051"/>
    <cellStyle name="Обычный 5 44 3 2" xfId="50052"/>
    <cellStyle name="Обычный 5 44 3 2 2" xfId="50053"/>
    <cellStyle name="Обычный 5 44 3 2 2 2" xfId="50054"/>
    <cellStyle name="Обычный 5 44 3 2 3" xfId="50055"/>
    <cellStyle name="Обычный 5 44 3 3" xfId="50056"/>
    <cellStyle name="Обычный 5 44 3 3 2" xfId="50057"/>
    <cellStyle name="Обычный 5 44 3 4" xfId="50058"/>
    <cellStyle name="Обычный 5 44 4" xfId="50059"/>
    <cellStyle name="Обычный 5 44 4 2" xfId="50060"/>
    <cellStyle name="Обычный 5 44 4 2 2" xfId="50061"/>
    <cellStyle name="Обычный 5 44 4 2 2 2" xfId="50062"/>
    <cellStyle name="Обычный 5 44 4 2 3" xfId="50063"/>
    <cellStyle name="Обычный 5 44 4 3" xfId="50064"/>
    <cellStyle name="Обычный 5 44 4 3 2" xfId="50065"/>
    <cellStyle name="Обычный 5 44 4 4" xfId="50066"/>
    <cellStyle name="Обычный 5 44 5" xfId="50067"/>
    <cellStyle name="Обычный 5 44 5 2" xfId="50068"/>
    <cellStyle name="Обычный 5 44 5 2 2" xfId="50069"/>
    <cellStyle name="Обычный 5 44 5 3" xfId="50070"/>
    <cellStyle name="Обычный 5 44 6" xfId="50071"/>
    <cellStyle name="Обычный 5 44 6 2" xfId="50072"/>
    <cellStyle name="Обычный 5 44 7" xfId="50073"/>
    <cellStyle name="Обычный 5 44 7 2" xfId="50074"/>
    <cellStyle name="Обычный 5 44 8" xfId="50075"/>
    <cellStyle name="Обычный 5 45" xfId="50076"/>
    <cellStyle name="Обычный 5 45 2" xfId="50077"/>
    <cellStyle name="Обычный 5 45 2 2" xfId="50078"/>
    <cellStyle name="Обычный 5 45 2 2 2" xfId="50079"/>
    <cellStyle name="Обычный 5 45 2 2 2 2" xfId="50080"/>
    <cellStyle name="Обычный 5 45 2 2 3" xfId="50081"/>
    <cellStyle name="Обычный 5 45 2 3" xfId="50082"/>
    <cellStyle name="Обычный 5 45 2 3 2" xfId="50083"/>
    <cellStyle name="Обычный 5 45 2 4" xfId="50084"/>
    <cellStyle name="Обычный 5 45 3" xfId="50085"/>
    <cellStyle name="Обычный 5 45 3 2" xfId="50086"/>
    <cellStyle name="Обычный 5 45 3 2 2" xfId="50087"/>
    <cellStyle name="Обычный 5 45 3 2 2 2" xfId="50088"/>
    <cellStyle name="Обычный 5 45 3 2 3" xfId="50089"/>
    <cellStyle name="Обычный 5 45 3 3" xfId="50090"/>
    <cellStyle name="Обычный 5 45 3 3 2" xfId="50091"/>
    <cellStyle name="Обычный 5 45 3 4" xfId="50092"/>
    <cellStyle name="Обычный 5 45 4" xfId="50093"/>
    <cellStyle name="Обычный 5 45 4 2" xfId="50094"/>
    <cellStyle name="Обычный 5 45 4 2 2" xfId="50095"/>
    <cellStyle name="Обычный 5 45 4 2 2 2" xfId="50096"/>
    <cellStyle name="Обычный 5 45 4 2 3" xfId="50097"/>
    <cellStyle name="Обычный 5 45 4 3" xfId="50098"/>
    <cellStyle name="Обычный 5 45 4 3 2" xfId="50099"/>
    <cellStyle name="Обычный 5 45 4 4" xfId="50100"/>
    <cellStyle name="Обычный 5 45 5" xfId="50101"/>
    <cellStyle name="Обычный 5 45 5 2" xfId="50102"/>
    <cellStyle name="Обычный 5 45 5 2 2" xfId="50103"/>
    <cellStyle name="Обычный 5 45 5 3" xfId="50104"/>
    <cellStyle name="Обычный 5 45 6" xfId="50105"/>
    <cellStyle name="Обычный 5 45 6 2" xfId="50106"/>
    <cellStyle name="Обычный 5 45 7" xfId="50107"/>
    <cellStyle name="Обычный 5 45 7 2" xfId="50108"/>
    <cellStyle name="Обычный 5 45 8" xfId="50109"/>
    <cellStyle name="Обычный 5 46" xfId="50110"/>
    <cellStyle name="Обычный 5 46 2" xfId="50111"/>
    <cellStyle name="Обычный 5 46 2 2" xfId="50112"/>
    <cellStyle name="Обычный 5 46 2 2 2" xfId="50113"/>
    <cellStyle name="Обычный 5 46 2 2 2 2" xfId="50114"/>
    <cellStyle name="Обычный 5 46 2 2 3" xfId="50115"/>
    <cellStyle name="Обычный 5 46 2 3" xfId="50116"/>
    <cellStyle name="Обычный 5 46 2 3 2" xfId="50117"/>
    <cellStyle name="Обычный 5 46 2 4" xfId="50118"/>
    <cellStyle name="Обычный 5 46 3" xfId="50119"/>
    <cellStyle name="Обычный 5 46 3 2" xfId="50120"/>
    <cellStyle name="Обычный 5 46 3 2 2" xfId="50121"/>
    <cellStyle name="Обычный 5 46 3 2 2 2" xfId="50122"/>
    <cellStyle name="Обычный 5 46 3 2 3" xfId="50123"/>
    <cellStyle name="Обычный 5 46 3 3" xfId="50124"/>
    <cellStyle name="Обычный 5 46 3 3 2" xfId="50125"/>
    <cellStyle name="Обычный 5 46 3 4" xfId="50126"/>
    <cellStyle name="Обычный 5 46 4" xfId="50127"/>
    <cellStyle name="Обычный 5 46 4 2" xfId="50128"/>
    <cellStyle name="Обычный 5 46 4 2 2" xfId="50129"/>
    <cellStyle name="Обычный 5 46 4 2 2 2" xfId="50130"/>
    <cellStyle name="Обычный 5 46 4 2 3" xfId="50131"/>
    <cellStyle name="Обычный 5 46 4 3" xfId="50132"/>
    <cellStyle name="Обычный 5 46 4 3 2" xfId="50133"/>
    <cellStyle name="Обычный 5 46 4 4" xfId="50134"/>
    <cellStyle name="Обычный 5 46 5" xfId="50135"/>
    <cellStyle name="Обычный 5 46 5 2" xfId="50136"/>
    <cellStyle name="Обычный 5 46 5 2 2" xfId="50137"/>
    <cellStyle name="Обычный 5 46 5 3" xfId="50138"/>
    <cellStyle name="Обычный 5 46 6" xfId="50139"/>
    <cellStyle name="Обычный 5 46 6 2" xfId="50140"/>
    <cellStyle name="Обычный 5 46 7" xfId="50141"/>
    <cellStyle name="Обычный 5 46 7 2" xfId="50142"/>
    <cellStyle name="Обычный 5 46 8" xfId="50143"/>
    <cellStyle name="Обычный 5 47" xfId="50144"/>
    <cellStyle name="Обычный 5 47 2" xfId="50145"/>
    <cellStyle name="Обычный 5 47 2 2" xfId="50146"/>
    <cellStyle name="Обычный 5 47 2 2 2" xfId="50147"/>
    <cellStyle name="Обычный 5 47 2 2 2 2" xfId="50148"/>
    <cellStyle name="Обычный 5 47 2 2 3" xfId="50149"/>
    <cellStyle name="Обычный 5 47 2 3" xfId="50150"/>
    <cellStyle name="Обычный 5 47 2 3 2" xfId="50151"/>
    <cellStyle name="Обычный 5 47 2 4" xfId="50152"/>
    <cellStyle name="Обычный 5 47 3" xfId="50153"/>
    <cellStyle name="Обычный 5 47 3 2" xfId="50154"/>
    <cellStyle name="Обычный 5 47 3 2 2" xfId="50155"/>
    <cellStyle name="Обычный 5 47 3 2 2 2" xfId="50156"/>
    <cellStyle name="Обычный 5 47 3 2 3" xfId="50157"/>
    <cellStyle name="Обычный 5 47 3 3" xfId="50158"/>
    <cellStyle name="Обычный 5 47 3 3 2" xfId="50159"/>
    <cellStyle name="Обычный 5 47 3 4" xfId="50160"/>
    <cellStyle name="Обычный 5 47 4" xfId="50161"/>
    <cellStyle name="Обычный 5 47 4 2" xfId="50162"/>
    <cellStyle name="Обычный 5 47 4 2 2" xfId="50163"/>
    <cellStyle name="Обычный 5 47 4 2 2 2" xfId="50164"/>
    <cellStyle name="Обычный 5 47 4 2 3" xfId="50165"/>
    <cellStyle name="Обычный 5 47 4 3" xfId="50166"/>
    <cellStyle name="Обычный 5 47 4 3 2" xfId="50167"/>
    <cellStyle name="Обычный 5 47 4 4" xfId="50168"/>
    <cellStyle name="Обычный 5 47 5" xfId="50169"/>
    <cellStyle name="Обычный 5 47 5 2" xfId="50170"/>
    <cellStyle name="Обычный 5 47 5 2 2" xfId="50171"/>
    <cellStyle name="Обычный 5 47 5 3" xfId="50172"/>
    <cellStyle name="Обычный 5 47 6" xfId="50173"/>
    <cellStyle name="Обычный 5 47 6 2" xfId="50174"/>
    <cellStyle name="Обычный 5 47 7" xfId="50175"/>
    <cellStyle name="Обычный 5 47 7 2" xfId="50176"/>
    <cellStyle name="Обычный 5 47 8" xfId="50177"/>
    <cellStyle name="Обычный 5 48" xfId="50178"/>
    <cellStyle name="Обычный 5 48 2" xfId="50179"/>
    <cellStyle name="Обычный 5 48 2 2" xfId="50180"/>
    <cellStyle name="Обычный 5 48 2 2 2" xfId="50181"/>
    <cellStyle name="Обычный 5 48 2 2 2 2" xfId="50182"/>
    <cellStyle name="Обычный 5 48 2 2 3" xfId="50183"/>
    <cellStyle name="Обычный 5 48 2 3" xfId="50184"/>
    <cellStyle name="Обычный 5 48 2 3 2" xfId="50185"/>
    <cellStyle name="Обычный 5 48 2 4" xfId="50186"/>
    <cellStyle name="Обычный 5 48 3" xfId="50187"/>
    <cellStyle name="Обычный 5 48 3 2" xfId="50188"/>
    <cellStyle name="Обычный 5 48 3 2 2" xfId="50189"/>
    <cellStyle name="Обычный 5 48 3 2 2 2" xfId="50190"/>
    <cellStyle name="Обычный 5 48 3 2 3" xfId="50191"/>
    <cellStyle name="Обычный 5 48 3 3" xfId="50192"/>
    <cellStyle name="Обычный 5 48 3 3 2" xfId="50193"/>
    <cellStyle name="Обычный 5 48 3 4" xfId="50194"/>
    <cellStyle name="Обычный 5 48 4" xfId="50195"/>
    <cellStyle name="Обычный 5 48 4 2" xfId="50196"/>
    <cellStyle name="Обычный 5 48 4 2 2" xfId="50197"/>
    <cellStyle name="Обычный 5 48 4 2 2 2" xfId="50198"/>
    <cellStyle name="Обычный 5 48 4 2 3" xfId="50199"/>
    <cellStyle name="Обычный 5 48 4 3" xfId="50200"/>
    <cellStyle name="Обычный 5 48 4 3 2" xfId="50201"/>
    <cellStyle name="Обычный 5 48 4 4" xfId="50202"/>
    <cellStyle name="Обычный 5 48 5" xfId="50203"/>
    <cellStyle name="Обычный 5 48 5 2" xfId="50204"/>
    <cellStyle name="Обычный 5 48 5 2 2" xfId="50205"/>
    <cellStyle name="Обычный 5 48 5 3" xfId="50206"/>
    <cellStyle name="Обычный 5 48 6" xfId="50207"/>
    <cellStyle name="Обычный 5 48 6 2" xfId="50208"/>
    <cellStyle name="Обычный 5 48 7" xfId="50209"/>
    <cellStyle name="Обычный 5 48 7 2" xfId="50210"/>
    <cellStyle name="Обычный 5 48 8" xfId="50211"/>
    <cellStyle name="Обычный 5 49" xfId="50212"/>
    <cellStyle name="Обычный 5 49 2" xfId="50213"/>
    <cellStyle name="Обычный 5 49 2 2" xfId="50214"/>
    <cellStyle name="Обычный 5 49 2 2 2" xfId="50215"/>
    <cellStyle name="Обычный 5 49 2 2 2 2" xfId="50216"/>
    <cellStyle name="Обычный 5 49 2 2 3" xfId="50217"/>
    <cellStyle name="Обычный 5 49 2 3" xfId="50218"/>
    <cellStyle name="Обычный 5 49 2 3 2" xfId="50219"/>
    <cellStyle name="Обычный 5 49 2 4" xfId="50220"/>
    <cellStyle name="Обычный 5 49 3" xfId="50221"/>
    <cellStyle name="Обычный 5 49 3 2" xfId="50222"/>
    <cellStyle name="Обычный 5 49 3 2 2" xfId="50223"/>
    <cellStyle name="Обычный 5 49 3 2 2 2" xfId="50224"/>
    <cellStyle name="Обычный 5 49 3 2 3" xfId="50225"/>
    <cellStyle name="Обычный 5 49 3 3" xfId="50226"/>
    <cellStyle name="Обычный 5 49 3 3 2" xfId="50227"/>
    <cellStyle name="Обычный 5 49 3 4" xfId="50228"/>
    <cellStyle name="Обычный 5 49 4" xfId="50229"/>
    <cellStyle name="Обычный 5 49 4 2" xfId="50230"/>
    <cellStyle name="Обычный 5 49 4 2 2" xfId="50231"/>
    <cellStyle name="Обычный 5 49 4 2 2 2" xfId="50232"/>
    <cellStyle name="Обычный 5 49 4 2 3" xfId="50233"/>
    <cellStyle name="Обычный 5 49 4 3" xfId="50234"/>
    <cellStyle name="Обычный 5 49 4 3 2" xfId="50235"/>
    <cellStyle name="Обычный 5 49 4 4" xfId="50236"/>
    <cellStyle name="Обычный 5 49 5" xfId="50237"/>
    <cellStyle name="Обычный 5 49 5 2" xfId="50238"/>
    <cellStyle name="Обычный 5 49 5 2 2" xfId="50239"/>
    <cellStyle name="Обычный 5 49 5 3" xfId="50240"/>
    <cellStyle name="Обычный 5 49 6" xfId="50241"/>
    <cellStyle name="Обычный 5 49 6 2" xfId="50242"/>
    <cellStyle name="Обычный 5 49 7" xfId="50243"/>
    <cellStyle name="Обычный 5 49 7 2" xfId="50244"/>
    <cellStyle name="Обычный 5 49 8" xfId="50245"/>
    <cellStyle name="Обычный 5 5" xfId="50246"/>
    <cellStyle name="Обычный 5 5 10" xfId="50247"/>
    <cellStyle name="Обычный 5 5 10 2" xfId="50248"/>
    <cellStyle name="Обычный 5 5 10 2 2" xfId="50249"/>
    <cellStyle name="Обычный 5 5 10 2 2 2" xfId="50250"/>
    <cellStyle name="Обычный 5 5 10 2 2 2 2" xfId="50251"/>
    <cellStyle name="Обычный 5 5 10 2 2 3" xfId="50252"/>
    <cellStyle name="Обычный 5 5 10 2 3" xfId="50253"/>
    <cellStyle name="Обычный 5 5 10 2 3 2" xfId="50254"/>
    <cellStyle name="Обычный 5 5 10 2 4" xfId="50255"/>
    <cellStyle name="Обычный 5 5 10 3" xfId="50256"/>
    <cellStyle name="Обычный 5 5 10 3 2" xfId="50257"/>
    <cellStyle name="Обычный 5 5 10 3 2 2" xfId="50258"/>
    <cellStyle name="Обычный 5 5 10 3 2 2 2" xfId="50259"/>
    <cellStyle name="Обычный 5 5 10 3 2 3" xfId="50260"/>
    <cellStyle name="Обычный 5 5 10 3 3" xfId="50261"/>
    <cellStyle name="Обычный 5 5 10 3 3 2" xfId="50262"/>
    <cellStyle name="Обычный 5 5 10 3 4" xfId="50263"/>
    <cellStyle name="Обычный 5 5 10 4" xfId="50264"/>
    <cellStyle name="Обычный 5 5 10 4 2" xfId="50265"/>
    <cellStyle name="Обычный 5 5 10 4 2 2" xfId="50266"/>
    <cellStyle name="Обычный 5 5 10 4 2 2 2" xfId="50267"/>
    <cellStyle name="Обычный 5 5 10 4 2 3" xfId="50268"/>
    <cellStyle name="Обычный 5 5 10 4 3" xfId="50269"/>
    <cellStyle name="Обычный 5 5 10 4 3 2" xfId="50270"/>
    <cellStyle name="Обычный 5 5 10 4 4" xfId="50271"/>
    <cellStyle name="Обычный 5 5 10 5" xfId="50272"/>
    <cellStyle name="Обычный 5 5 10 5 2" xfId="50273"/>
    <cellStyle name="Обычный 5 5 10 5 2 2" xfId="50274"/>
    <cellStyle name="Обычный 5 5 10 5 3" xfId="50275"/>
    <cellStyle name="Обычный 5 5 10 6" xfId="50276"/>
    <cellStyle name="Обычный 5 5 10 6 2" xfId="50277"/>
    <cellStyle name="Обычный 5 5 10 7" xfId="50278"/>
    <cellStyle name="Обычный 5 5 10 7 2" xfId="50279"/>
    <cellStyle name="Обычный 5 5 10 8" xfId="50280"/>
    <cellStyle name="Обычный 5 5 11" xfId="50281"/>
    <cellStyle name="Обычный 5 5 11 2" xfId="50282"/>
    <cellStyle name="Обычный 5 5 11 2 2" xfId="50283"/>
    <cellStyle name="Обычный 5 5 11 2 2 2" xfId="50284"/>
    <cellStyle name="Обычный 5 5 11 2 2 2 2" xfId="50285"/>
    <cellStyle name="Обычный 5 5 11 2 2 3" xfId="50286"/>
    <cellStyle name="Обычный 5 5 11 2 3" xfId="50287"/>
    <cellStyle name="Обычный 5 5 11 2 3 2" xfId="50288"/>
    <cellStyle name="Обычный 5 5 11 2 4" xfId="50289"/>
    <cellStyle name="Обычный 5 5 11 3" xfId="50290"/>
    <cellStyle name="Обычный 5 5 11 3 2" xfId="50291"/>
    <cellStyle name="Обычный 5 5 11 3 2 2" xfId="50292"/>
    <cellStyle name="Обычный 5 5 11 3 2 2 2" xfId="50293"/>
    <cellStyle name="Обычный 5 5 11 3 2 3" xfId="50294"/>
    <cellStyle name="Обычный 5 5 11 3 3" xfId="50295"/>
    <cellStyle name="Обычный 5 5 11 3 3 2" xfId="50296"/>
    <cellStyle name="Обычный 5 5 11 3 4" xfId="50297"/>
    <cellStyle name="Обычный 5 5 11 4" xfId="50298"/>
    <cellStyle name="Обычный 5 5 11 4 2" xfId="50299"/>
    <cellStyle name="Обычный 5 5 11 4 2 2" xfId="50300"/>
    <cellStyle name="Обычный 5 5 11 4 2 2 2" xfId="50301"/>
    <cellStyle name="Обычный 5 5 11 4 2 3" xfId="50302"/>
    <cellStyle name="Обычный 5 5 11 4 3" xfId="50303"/>
    <cellStyle name="Обычный 5 5 11 4 3 2" xfId="50304"/>
    <cellStyle name="Обычный 5 5 11 4 4" xfId="50305"/>
    <cellStyle name="Обычный 5 5 11 5" xfId="50306"/>
    <cellStyle name="Обычный 5 5 11 5 2" xfId="50307"/>
    <cellStyle name="Обычный 5 5 11 5 2 2" xfId="50308"/>
    <cellStyle name="Обычный 5 5 11 5 3" xfId="50309"/>
    <cellStyle name="Обычный 5 5 11 6" xfId="50310"/>
    <cellStyle name="Обычный 5 5 11 6 2" xfId="50311"/>
    <cellStyle name="Обычный 5 5 11 7" xfId="50312"/>
    <cellStyle name="Обычный 5 5 11 7 2" xfId="50313"/>
    <cellStyle name="Обычный 5 5 11 8" xfId="50314"/>
    <cellStyle name="Обычный 5 5 12" xfId="50315"/>
    <cellStyle name="Обычный 5 5 12 2" xfId="50316"/>
    <cellStyle name="Обычный 5 5 12 2 2" xfId="50317"/>
    <cellStyle name="Обычный 5 5 12 2 2 2" xfId="50318"/>
    <cellStyle name="Обычный 5 5 12 2 2 2 2" xfId="50319"/>
    <cellStyle name="Обычный 5 5 12 2 2 3" xfId="50320"/>
    <cellStyle name="Обычный 5 5 12 2 3" xfId="50321"/>
    <cellStyle name="Обычный 5 5 12 2 3 2" xfId="50322"/>
    <cellStyle name="Обычный 5 5 12 2 4" xfId="50323"/>
    <cellStyle name="Обычный 5 5 12 3" xfId="50324"/>
    <cellStyle name="Обычный 5 5 12 3 2" xfId="50325"/>
    <cellStyle name="Обычный 5 5 12 3 2 2" xfId="50326"/>
    <cellStyle name="Обычный 5 5 12 3 2 2 2" xfId="50327"/>
    <cellStyle name="Обычный 5 5 12 3 2 3" xfId="50328"/>
    <cellStyle name="Обычный 5 5 12 3 3" xfId="50329"/>
    <cellStyle name="Обычный 5 5 12 3 3 2" xfId="50330"/>
    <cellStyle name="Обычный 5 5 12 3 4" xfId="50331"/>
    <cellStyle name="Обычный 5 5 12 4" xfId="50332"/>
    <cellStyle name="Обычный 5 5 12 4 2" xfId="50333"/>
    <cellStyle name="Обычный 5 5 12 4 2 2" xfId="50334"/>
    <cellStyle name="Обычный 5 5 12 4 2 2 2" xfId="50335"/>
    <cellStyle name="Обычный 5 5 12 4 2 3" xfId="50336"/>
    <cellStyle name="Обычный 5 5 12 4 3" xfId="50337"/>
    <cellStyle name="Обычный 5 5 12 4 3 2" xfId="50338"/>
    <cellStyle name="Обычный 5 5 12 4 4" xfId="50339"/>
    <cellStyle name="Обычный 5 5 12 5" xfId="50340"/>
    <cellStyle name="Обычный 5 5 12 5 2" xfId="50341"/>
    <cellStyle name="Обычный 5 5 12 5 2 2" xfId="50342"/>
    <cellStyle name="Обычный 5 5 12 5 3" xfId="50343"/>
    <cellStyle name="Обычный 5 5 12 6" xfId="50344"/>
    <cellStyle name="Обычный 5 5 12 6 2" xfId="50345"/>
    <cellStyle name="Обычный 5 5 12 7" xfId="50346"/>
    <cellStyle name="Обычный 5 5 12 7 2" xfId="50347"/>
    <cellStyle name="Обычный 5 5 12 8" xfId="50348"/>
    <cellStyle name="Обычный 5 5 13" xfId="50349"/>
    <cellStyle name="Обычный 5 5 13 2" xfId="50350"/>
    <cellStyle name="Обычный 5 5 13 2 2" xfId="50351"/>
    <cellStyle name="Обычный 5 5 13 2 2 2" xfId="50352"/>
    <cellStyle name="Обычный 5 5 13 2 2 2 2" xfId="50353"/>
    <cellStyle name="Обычный 5 5 13 2 2 3" xfId="50354"/>
    <cellStyle name="Обычный 5 5 13 2 3" xfId="50355"/>
    <cellStyle name="Обычный 5 5 13 2 3 2" xfId="50356"/>
    <cellStyle name="Обычный 5 5 13 2 4" xfId="50357"/>
    <cellStyle name="Обычный 5 5 13 3" xfId="50358"/>
    <cellStyle name="Обычный 5 5 13 3 2" xfId="50359"/>
    <cellStyle name="Обычный 5 5 13 3 2 2" xfId="50360"/>
    <cellStyle name="Обычный 5 5 13 3 2 2 2" xfId="50361"/>
    <cellStyle name="Обычный 5 5 13 3 2 3" xfId="50362"/>
    <cellStyle name="Обычный 5 5 13 3 3" xfId="50363"/>
    <cellStyle name="Обычный 5 5 13 3 3 2" xfId="50364"/>
    <cellStyle name="Обычный 5 5 13 3 4" xfId="50365"/>
    <cellStyle name="Обычный 5 5 13 4" xfId="50366"/>
    <cellStyle name="Обычный 5 5 13 4 2" xfId="50367"/>
    <cellStyle name="Обычный 5 5 13 4 2 2" xfId="50368"/>
    <cellStyle name="Обычный 5 5 13 4 2 2 2" xfId="50369"/>
    <cellStyle name="Обычный 5 5 13 4 2 3" xfId="50370"/>
    <cellStyle name="Обычный 5 5 13 4 3" xfId="50371"/>
    <cellStyle name="Обычный 5 5 13 4 3 2" xfId="50372"/>
    <cellStyle name="Обычный 5 5 13 4 4" xfId="50373"/>
    <cellStyle name="Обычный 5 5 13 5" xfId="50374"/>
    <cellStyle name="Обычный 5 5 13 5 2" xfId="50375"/>
    <cellStyle name="Обычный 5 5 13 5 2 2" xfId="50376"/>
    <cellStyle name="Обычный 5 5 13 5 3" xfId="50377"/>
    <cellStyle name="Обычный 5 5 13 6" xfId="50378"/>
    <cellStyle name="Обычный 5 5 13 6 2" xfId="50379"/>
    <cellStyle name="Обычный 5 5 13 7" xfId="50380"/>
    <cellStyle name="Обычный 5 5 13 7 2" xfId="50381"/>
    <cellStyle name="Обычный 5 5 13 8" xfId="50382"/>
    <cellStyle name="Обычный 5 5 14" xfId="50383"/>
    <cellStyle name="Обычный 5 5 14 2" xfId="50384"/>
    <cellStyle name="Обычный 5 5 14 2 2" xfId="50385"/>
    <cellStyle name="Обычный 5 5 14 2 2 2" xfId="50386"/>
    <cellStyle name="Обычный 5 5 14 2 2 2 2" xfId="50387"/>
    <cellStyle name="Обычный 5 5 14 2 2 3" xfId="50388"/>
    <cellStyle name="Обычный 5 5 14 2 3" xfId="50389"/>
    <cellStyle name="Обычный 5 5 14 2 3 2" xfId="50390"/>
    <cellStyle name="Обычный 5 5 14 2 4" xfId="50391"/>
    <cellStyle name="Обычный 5 5 14 3" xfId="50392"/>
    <cellStyle name="Обычный 5 5 14 3 2" xfId="50393"/>
    <cellStyle name="Обычный 5 5 14 3 2 2" xfId="50394"/>
    <cellStyle name="Обычный 5 5 14 3 2 2 2" xfId="50395"/>
    <cellStyle name="Обычный 5 5 14 3 2 3" xfId="50396"/>
    <cellStyle name="Обычный 5 5 14 3 3" xfId="50397"/>
    <cellStyle name="Обычный 5 5 14 3 3 2" xfId="50398"/>
    <cellStyle name="Обычный 5 5 14 3 4" xfId="50399"/>
    <cellStyle name="Обычный 5 5 14 4" xfId="50400"/>
    <cellStyle name="Обычный 5 5 14 4 2" xfId="50401"/>
    <cellStyle name="Обычный 5 5 14 4 2 2" xfId="50402"/>
    <cellStyle name="Обычный 5 5 14 4 2 2 2" xfId="50403"/>
    <cellStyle name="Обычный 5 5 14 4 2 3" xfId="50404"/>
    <cellStyle name="Обычный 5 5 14 4 3" xfId="50405"/>
    <cellStyle name="Обычный 5 5 14 4 3 2" xfId="50406"/>
    <cellStyle name="Обычный 5 5 14 4 4" xfId="50407"/>
    <cellStyle name="Обычный 5 5 14 5" xfId="50408"/>
    <cellStyle name="Обычный 5 5 14 5 2" xfId="50409"/>
    <cellStyle name="Обычный 5 5 14 5 2 2" xfId="50410"/>
    <cellStyle name="Обычный 5 5 14 5 3" xfId="50411"/>
    <cellStyle name="Обычный 5 5 14 6" xfId="50412"/>
    <cellStyle name="Обычный 5 5 14 6 2" xfId="50413"/>
    <cellStyle name="Обычный 5 5 14 7" xfId="50414"/>
    <cellStyle name="Обычный 5 5 14 7 2" xfId="50415"/>
    <cellStyle name="Обычный 5 5 14 8" xfId="50416"/>
    <cellStyle name="Обычный 5 5 15" xfId="50417"/>
    <cellStyle name="Обычный 5 5 15 2" xfId="50418"/>
    <cellStyle name="Обычный 5 5 15 2 2" xfId="50419"/>
    <cellStyle name="Обычный 5 5 15 2 2 2" xfId="50420"/>
    <cellStyle name="Обычный 5 5 15 2 2 2 2" xfId="50421"/>
    <cellStyle name="Обычный 5 5 15 2 2 3" xfId="50422"/>
    <cellStyle name="Обычный 5 5 15 2 3" xfId="50423"/>
    <cellStyle name="Обычный 5 5 15 2 3 2" xfId="50424"/>
    <cellStyle name="Обычный 5 5 15 2 4" xfId="50425"/>
    <cellStyle name="Обычный 5 5 15 3" xfId="50426"/>
    <cellStyle name="Обычный 5 5 15 3 2" xfId="50427"/>
    <cellStyle name="Обычный 5 5 15 3 2 2" xfId="50428"/>
    <cellStyle name="Обычный 5 5 15 3 2 2 2" xfId="50429"/>
    <cellStyle name="Обычный 5 5 15 3 2 3" xfId="50430"/>
    <cellStyle name="Обычный 5 5 15 3 3" xfId="50431"/>
    <cellStyle name="Обычный 5 5 15 3 3 2" xfId="50432"/>
    <cellStyle name="Обычный 5 5 15 3 4" xfId="50433"/>
    <cellStyle name="Обычный 5 5 15 4" xfId="50434"/>
    <cellStyle name="Обычный 5 5 15 4 2" xfId="50435"/>
    <cellStyle name="Обычный 5 5 15 4 2 2" xfId="50436"/>
    <cellStyle name="Обычный 5 5 15 4 2 2 2" xfId="50437"/>
    <cellStyle name="Обычный 5 5 15 4 2 3" xfId="50438"/>
    <cellStyle name="Обычный 5 5 15 4 3" xfId="50439"/>
    <cellStyle name="Обычный 5 5 15 4 3 2" xfId="50440"/>
    <cellStyle name="Обычный 5 5 15 4 4" xfId="50441"/>
    <cellStyle name="Обычный 5 5 15 5" xfId="50442"/>
    <cellStyle name="Обычный 5 5 15 5 2" xfId="50443"/>
    <cellStyle name="Обычный 5 5 15 5 2 2" xfId="50444"/>
    <cellStyle name="Обычный 5 5 15 5 3" xfId="50445"/>
    <cellStyle name="Обычный 5 5 15 6" xfId="50446"/>
    <cellStyle name="Обычный 5 5 15 6 2" xfId="50447"/>
    <cellStyle name="Обычный 5 5 15 7" xfId="50448"/>
    <cellStyle name="Обычный 5 5 15 7 2" xfId="50449"/>
    <cellStyle name="Обычный 5 5 15 8" xfId="50450"/>
    <cellStyle name="Обычный 5 5 16" xfId="50451"/>
    <cellStyle name="Обычный 5 5 16 2" xfId="50452"/>
    <cellStyle name="Обычный 5 5 16 2 2" xfId="50453"/>
    <cellStyle name="Обычный 5 5 16 2 2 2" xfId="50454"/>
    <cellStyle name="Обычный 5 5 16 2 2 2 2" xfId="50455"/>
    <cellStyle name="Обычный 5 5 16 2 2 3" xfId="50456"/>
    <cellStyle name="Обычный 5 5 16 2 3" xfId="50457"/>
    <cellStyle name="Обычный 5 5 16 2 3 2" xfId="50458"/>
    <cellStyle name="Обычный 5 5 16 2 4" xfId="50459"/>
    <cellStyle name="Обычный 5 5 16 3" xfId="50460"/>
    <cellStyle name="Обычный 5 5 16 3 2" xfId="50461"/>
    <cellStyle name="Обычный 5 5 16 3 2 2" xfId="50462"/>
    <cellStyle name="Обычный 5 5 16 3 2 2 2" xfId="50463"/>
    <cellStyle name="Обычный 5 5 16 3 2 3" xfId="50464"/>
    <cellStyle name="Обычный 5 5 16 3 3" xfId="50465"/>
    <cellStyle name="Обычный 5 5 16 3 3 2" xfId="50466"/>
    <cellStyle name="Обычный 5 5 16 3 4" xfId="50467"/>
    <cellStyle name="Обычный 5 5 16 4" xfId="50468"/>
    <cellStyle name="Обычный 5 5 16 4 2" xfId="50469"/>
    <cellStyle name="Обычный 5 5 16 4 2 2" xfId="50470"/>
    <cellStyle name="Обычный 5 5 16 4 2 2 2" xfId="50471"/>
    <cellStyle name="Обычный 5 5 16 4 2 3" xfId="50472"/>
    <cellStyle name="Обычный 5 5 16 4 3" xfId="50473"/>
    <cellStyle name="Обычный 5 5 16 4 3 2" xfId="50474"/>
    <cellStyle name="Обычный 5 5 16 4 4" xfId="50475"/>
    <cellStyle name="Обычный 5 5 16 5" xfId="50476"/>
    <cellStyle name="Обычный 5 5 16 5 2" xfId="50477"/>
    <cellStyle name="Обычный 5 5 16 5 2 2" xfId="50478"/>
    <cellStyle name="Обычный 5 5 16 5 3" xfId="50479"/>
    <cellStyle name="Обычный 5 5 16 6" xfId="50480"/>
    <cellStyle name="Обычный 5 5 16 6 2" xfId="50481"/>
    <cellStyle name="Обычный 5 5 16 7" xfId="50482"/>
    <cellStyle name="Обычный 5 5 16 7 2" xfId="50483"/>
    <cellStyle name="Обычный 5 5 16 8" xfId="50484"/>
    <cellStyle name="Обычный 5 5 17" xfId="50485"/>
    <cellStyle name="Обычный 5 5 17 2" xfId="50486"/>
    <cellStyle name="Обычный 5 5 17 2 2" xfId="50487"/>
    <cellStyle name="Обычный 5 5 17 2 2 2" xfId="50488"/>
    <cellStyle name="Обычный 5 5 17 2 2 2 2" xfId="50489"/>
    <cellStyle name="Обычный 5 5 17 2 2 3" xfId="50490"/>
    <cellStyle name="Обычный 5 5 17 2 3" xfId="50491"/>
    <cellStyle name="Обычный 5 5 17 2 3 2" xfId="50492"/>
    <cellStyle name="Обычный 5 5 17 2 4" xfId="50493"/>
    <cellStyle name="Обычный 5 5 17 3" xfId="50494"/>
    <cellStyle name="Обычный 5 5 17 3 2" xfId="50495"/>
    <cellStyle name="Обычный 5 5 17 3 2 2" xfId="50496"/>
    <cellStyle name="Обычный 5 5 17 3 2 2 2" xfId="50497"/>
    <cellStyle name="Обычный 5 5 17 3 2 3" xfId="50498"/>
    <cellStyle name="Обычный 5 5 17 3 3" xfId="50499"/>
    <cellStyle name="Обычный 5 5 17 3 3 2" xfId="50500"/>
    <cellStyle name="Обычный 5 5 17 3 4" xfId="50501"/>
    <cellStyle name="Обычный 5 5 17 4" xfId="50502"/>
    <cellStyle name="Обычный 5 5 17 4 2" xfId="50503"/>
    <cellStyle name="Обычный 5 5 17 4 2 2" xfId="50504"/>
    <cellStyle name="Обычный 5 5 17 4 2 2 2" xfId="50505"/>
    <cellStyle name="Обычный 5 5 17 4 2 3" xfId="50506"/>
    <cellStyle name="Обычный 5 5 17 4 3" xfId="50507"/>
    <cellStyle name="Обычный 5 5 17 4 3 2" xfId="50508"/>
    <cellStyle name="Обычный 5 5 17 4 4" xfId="50509"/>
    <cellStyle name="Обычный 5 5 17 5" xfId="50510"/>
    <cellStyle name="Обычный 5 5 17 5 2" xfId="50511"/>
    <cellStyle name="Обычный 5 5 17 5 2 2" xfId="50512"/>
    <cellStyle name="Обычный 5 5 17 5 3" xfId="50513"/>
    <cellStyle name="Обычный 5 5 17 6" xfId="50514"/>
    <cellStyle name="Обычный 5 5 17 6 2" xfId="50515"/>
    <cellStyle name="Обычный 5 5 17 7" xfId="50516"/>
    <cellStyle name="Обычный 5 5 17 7 2" xfId="50517"/>
    <cellStyle name="Обычный 5 5 17 8" xfId="50518"/>
    <cellStyle name="Обычный 5 5 18" xfId="50519"/>
    <cellStyle name="Обычный 5 5 18 2" xfId="50520"/>
    <cellStyle name="Обычный 5 5 18 2 2" xfId="50521"/>
    <cellStyle name="Обычный 5 5 18 2 2 2" xfId="50522"/>
    <cellStyle name="Обычный 5 5 18 2 2 2 2" xfId="50523"/>
    <cellStyle name="Обычный 5 5 18 2 2 3" xfId="50524"/>
    <cellStyle name="Обычный 5 5 18 2 3" xfId="50525"/>
    <cellStyle name="Обычный 5 5 18 2 3 2" xfId="50526"/>
    <cellStyle name="Обычный 5 5 18 2 4" xfId="50527"/>
    <cellStyle name="Обычный 5 5 18 3" xfId="50528"/>
    <cellStyle name="Обычный 5 5 18 3 2" xfId="50529"/>
    <cellStyle name="Обычный 5 5 18 3 2 2" xfId="50530"/>
    <cellStyle name="Обычный 5 5 18 3 2 2 2" xfId="50531"/>
    <cellStyle name="Обычный 5 5 18 3 2 3" xfId="50532"/>
    <cellStyle name="Обычный 5 5 18 3 3" xfId="50533"/>
    <cellStyle name="Обычный 5 5 18 3 3 2" xfId="50534"/>
    <cellStyle name="Обычный 5 5 18 3 4" xfId="50535"/>
    <cellStyle name="Обычный 5 5 18 4" xfId="50536"/>
    <cellStyle name="Обычный 5 5 18 4 2" xfId="50537"/>
    <cellStyle name="Обычный 5 5 18 4 2 2" xfId="50538"/>
    <cellStyle name="Обычный 5 5 18 4 2 2 2" xfId="50539"/>
    <cellStyle name="Обычный 5 5 18 4 2 3" xfId="50540"/>
    <cellStyle name="Обычный 5 5 18 4 3" xfId="50541"/>
    <cellStyle name="Обычный 5 5 18 4 3 2" xfId="50542"/>
    <cellStyle name="Обычный 5 5 18 4 4" xfId="50543"/>
    <cellStyle name="Обычный 5 5 18 5" xfId="50544"/>
    <cellStyle name="Обычный 5 5 18 5 2" xfId="50545"/>
    <cellStyle name="Обычный 5 5 18 5 2 2" xfId="50546"/>
    <cellStyle name="Обычный 5 5 18 5 3" xfId="50547"/>
    <cellStyle name="Обычный 5 5 18 6" xfId="50548"/>
    <cellStyle name="Обычный 5 5 18 6 2" xfId="50549"/>
    <cellStyle name="Обычный 5 5 18 7" xfId="50550"/>
    <cellStyle name="Обычный 5 5 18 7 2" xfId="50551"/>
    <cellStyle name="Обычный 5 5 18 8" xfId="50552"/>
    <cellStyle name="Обычный 5 5 19" xfId="50553"/>
    <cellStyle name="Обычный 5 5 19 2" xfId="50554"/>
    <cellStyle name="Обычный 5 5 19 2 2" xfId="50555"/>
    <cellStyle name="Обычный 5 5 19 2 2 2" xfId="50556"/>
    <cellStyle name="Обычный 5 5 19 2 2 2 2" xfId="50557"/>
    <cellStyle name="Обычный 5 5 19 2 2 3" xfId="50558"/>
    <cellStyle name="Обычный 5 5 19 2 3" xfId="50559"/>
    <cellStyle name="Обычный 5 5 19 2 3 2" xfId="50560"/>
    <cellStyle name="Обычный 5 5 19 2 4" xfId="50561"/>
    <cellStyle name="Обычный 5 5 19 3" xfId="50562"/>
    <cellStyle name="Обычный 5 5 19 3 2" xfId="50563"/>
    <cellStyle name="Обычный 5 5 19 3 2 2" xfId="50564"/>
    <cellStyle name="Обычный 5 5 19 3 2 2 2" xfId="50565"/>
    <cellStyle name="Обычный 5 5 19 3 2 3" xfId="50566"/>
    <cellStyle name="Обычный 5 5 19 3 3" xfId="50567"/>
    <cellStyle name="Обычный 5 5 19 3 3 2" xfId="50568"/>
    <cellStyle name="Обычный 5 5 19 3 4" xfId="50569"/>
    <cellStyle name="Обычный 5 5 19 4" xfId="50570"/>
    <cellStyle name="Обычный 5 5 19 4 2" xfId="50571"/>
    <cellStyle name="Обычный 5 5 19 4 2 2" xfId="50572"/>
    <cellStyle name="Обычный 5 5 19 4 2 2 2" xfId="50573"/>
    <cellStyle name="Обычный 5 5 19 4 2 3" xfId="50574"/>
    <cellStyle name="Обычный 5 5 19 4 3" xfId="50575"/>
    <cellStyle name="Обычный 5 5 19 4 3 2" xfId="50576"/>
    <cellStyle name="Обычный 5 5 19 4 4" xfId="50577"/>
    <cellStyle name="Обычный 5 5 19 5" xfId="50578"/>
    <cellStyle name="Обычный 5 5 19 5 2" xfId="50579"/>
    <cellStyle name="Обычный 5 5 19 5 2 2" xfId="50580"/>
    <cellStyle name="Обычный 5 5 19 5 3" xfId="50581"/>
    <cellStyle name="Обычный 5 5 19 6" xfId="50582"/>
    <cellStyle name="Обычный 5 5 19 6 2" xfId="50583"/>
    <cellStyle name="Обычный 5 5 19 7" xfId="50584"/>
    <cellStyle name="Обычный 5 5 19 7 2" xfId="50585"/>
    <cellStyle name="Обычный 5 5 19 8" xfId="50586"/>
    <cellStyle name="Обычный 5 5 2" xfId="50587"/>
    <cellStyle name="Обычный 5 5 2 2" xfId="50588"/>
    <cellStyle name="Обычный 5 5 2 2 2" xfId="50589"/>
    <cellStyle name="Обычный 5 5 2 2 2 2" xfId="50590"/>
    <cellStyle name="Обычный 5 5 2 2 2 2 2" xfId="50591"/>
    <cellStyle name="Обычный 5 5 2 2 2 3" xfId="50592"/>
    <cellStyle name="Обычный 5 5 2 2 3" xfId="50593"/>
    <cellStyle name="Обычный 5 5 2 2 3 2" xfId="50594"/>
    <cellStyle name="Обычный 5 5 2 2 4" xfId="50595"/>
    <cellStyle name="Обычный 5 5 2 3" xfId="50596"/>
    <cellStyle name="Обычный 5 5 2 3 2" xfId="50597"/>
    <cellStyle name="Обычный 5 5 2 3 2 2" xfId="50598"/>
    <cellStyle name="Обычный 5 5 2 3 2 2 2" xfId="50599"/>
    <cellStyle name="Обычный 5 5 2 3 2 3" xfId="50600"/>
    <cellStyle name="Обычный 5 5 2 3 3" xfId="50601"/>
    <cellStyle name="Обычный 5 5 2 3 3 2" xfId="50602"/>
    <cellStyle name="Обычный 5 5 2 3 4" xfId="50603"/>
    <cellStyle name="Обычный 5 5 2 4" xfId="50604"/>
    <cellStyle name="Обычный 5 5 2 4 2" xfId="50605"/>
    <cellStyle name="Обычный 5 5 2 4 2 2" xfId="50606"/>
    <cellStyle name="Обычный 5 5 2 4 2 2 2" xfId="50607"/>
    <cellStyle name="Обычный 5 5 2 4 2 3" xfId="50608"/>
    <cellStyle name="Обычный 5 5 2 4 3" xfId="50609"/>
    <cellStyle name="Обычный 5 5 2 4 3 2" xfId="50610"/>
    <cellStyle name="Обычный 5 5 2 4 4" xfId="50611"/>
    <cellStyle name="Обычный 5 5 2 5" xfId="50612"/>
    <cellStyle name="Обычный 5 5 2 5 2" xfId="50613"/>
    <cellStyle name="Обычный 5 5 2 5 2 2" xfId="50614"/>
    <cellStyle name="Обычный 5 5 2 5 2 2 2" xfId="50615"/>
    <cellStyle name="Обычный 5 5 2 5 2 3" xfId="50616"/>
    <cellStyle name="Обычный 5 5 2 5 3" xfId="50617"/>
    <cellStyle name="Обычный 5 5 2 5 3 2" xfId="50618"/>
    <cellStyle name="Обычный 5 5 2 5 4" xfId="50619"/>
    <cellStyle name="Обычный 5 5 2 6" xfId="50620"/>
    <cellStyle name="Обычный 5 5 2 6 2" xfId="50621"/>
    <cellStyle name="Обычный 5 5 2 6 2 2" xfId="50622"/>
    <cellStyle name="Обычный 5 5 2 6 3" xfId="50623"/>
    <cellStyle name="Обычный 5 5 2 7" xfId="50624"/>
    <cellStyle name="Обычный 5 5 2 7 2" xfId="50625"/>
    <cellStyle name="Обычный 5 5 2 8" xfId="50626"/>
    <cellStyle name="Обычный 5 5 2 8 2" xfId="50627"/>
    <cellStyle name="Обычный 5 5 2 9" xfId="50628"/>
    <cellStyle name="Обычный 5 5 20" xfId="50629"/>
    <cellStyle name="Обычный 5 5 20 2" xfId="50630"/>
    <cellStyle name="Обычный 5 5 20 2 2" xfId="50631"/>
    <cellStyle name="Обычный 5 5 20 2 2 2" xfId="50632"/>
    <cellStyle name="Обычный 5 5 20 2 2 2 2" xfId="50633"/>
    <cellStyle name="Обычный 5 5 20 2 2 3" xfId="50634"/>
    <cellStyle name="Обычный 5 5 20 2 3" xfId="50635"/>
    <cellStyle name="Обычный 5 5 20 2 3 2" xfId="50636"/>
    <cellStyle name="Обычный 5 5 20 2 4" xfId="50637"/>
    <cellStyle name="Обычный 5 5 20 3" xfId="50638"/>
    <cellStyle name="Обычный 5 5 20 3 2" xfId="50639"/>
    <cellStyle name="Обычный 5 5 20 3 2 2" xfId="50640"/>
    <cellStyle name="Обычный 5 5 20 3 2 2 2" xfId="50641"/>
    <cellStyle name="Обычный 5 5 20 3 2 3" xfId="50642"/>
    <cellStyle name="Обычный 5 5 20 3 3" xfId="50643"/>
    <cellStyle name="Обычный 5 5 20 3 3 2" xfId="50644"/>
    <cellStyle name="Обычный 5 5 20 3 4" xfId="50645"/>
    <cellStyle name="Обычный 5 5 20 4" xfId="50646"/>
    <cellStyle name="Обычный 5 5 20 4 2" xfId="50647"/>
    <cellStyle name="Обычный 5 5 20 4 2 2" xfId="50648"/>
    <cellStyle name="Обычный 5 5 20 4 2 2 2" xfId="50649"/>
    <cellStyle name="Обычный 5 5 20 4 2 3" xfId="50650"/>
    <cellStyle name="Обычный 5 5 20 4 3" xfId="50651"/>
    <cellStyle name="Обычный 5 5 20 4 3 2" xfId="50652"/>
    <cellStyle name="Обычный 5 5 20 4 4" xfId="50653"/>
    <cellStyle name="Обычный 5 5 20 5" xfId="50654"/>
    <cellStyle name="Обычный 5 5 20 5 2" xfId="50655"/>
    <cellStyle name="Обычный 5 5 20 5 2 2" xfId="50656"/>
    <cellStyle name="Обычный 5 5 20 5 3" xfId="50657"/>
    <cellStyle name="Обычный 5 5 20 6" xfId="50658"/>
    <cellStyle name="Обычный 5 5 20 6 2" xfId="50659"/>
    <cellStyle name="Обычный 5 5 20 7" xfId="50660"/>
    <cellStyle name="Обычный 5 5 20 7 2" xfId="50661"/>
    <cellStyle name="Обычный 5 5 20 8" xfId="50662"/>
    <cellStyle name="Обычный 5 5 21" xfId="50663"/>
    <cellStyle name="Обычный 5 5 21 2" xfId="50664"/>
    <cellStyle name="Обычный 5 5 21 2 2" xfId="50665"/>
    <cellStyle name="Обычный 5 5 21 2 2 2" xfId="50666"/>
    <cellStyle name="Обычный 5 5 21 2 2 2 2" xfId="50667"/>
    <cellStyle name="Обычный 5 5 21 2 2 3" xfId="50668"/>
    <cellStyle name="Обычный 5 5 21 2 3" xfId="50669"/>
    <cellStyle name="Обычный 5 5 21 2 3 2" xfId="50670"/>
    <cellStyle name="Обычный 5 5 21 2 4" xfId="50671"/>
    <cellStyle name="Обычный 5 5 21 3" xfId="50672"/>
    <cellStyle name="Обычный 5 5 21 3 2" xfId="50673"/>
    <cellStyle name="Обычный 5 5 21 3 2 2" xfId="50674"/>
    <cellStyle name="Обычный 5 5 21 3 2 2 2" xfId="50675"/>
    <cellStyle name="Обычный 5 5 21 3 2 3" xfId="50676"/>
    <cellStyle name="Обычный 5 5 21 3 3" xfId="50677"/>
    <cellStyle name="Обычный 5 5 21 3 3 2" xfId="50678"/>
    <cellStyle name="Обычный 5 5 21 3 4" xfId="50679"/>
    <cellStyle name="Обычный 5 5 21 4" xfId="50680"/>
    <cellStyle name="Обычный 5 5 21 4 2" xfId="50681"/>
    <cellStyle name="Обычный 5 5 21 4 2 2" xfId="50682"/>
    <cellStyle name="Обычный 5 5 21 4 2 2 2" xfId="50683"/>
    <cellStyle name="Обычный 5 5 21 4 2 3" xfId="50684"/>
    <cellStyle name="Обычный 5 5 21 4 3" xfId="50685"/>
    <cellStyle name="Обычный 5 5 21 4 3 2" xfId="50686"/>
    <cellStyle name="Обычный 5 5 21 4 4" xfId="50687"/>
    <cellStyle name="Обычный 5 5 21 5" xfId="50688"/>
    <cellStyle name="Обычный 5 5 21 5 2" xfId="50689"/>
    <cellStyle name="Обычный 5 5 21 5 2 2" xfId="50690"/>
    <cellStyle name="Обычный 5 5 21 5 3" xfId="50691"/>
    <cellStyle name="Обычный 5 5 21 6" xfId="50692"/>
    <cellStyle name="Обычный 5 5 21 6 2" xfId="50693"/>
    <cellStyle name="Обычный 5 5 21 7" xfId="50694"/>
    <cellStyle name="Обычный 5 5 21 7 2" xfId="50695"/>
    <cellStyle name="Обычный 5 5 21 8" xfId="50696"/>
    <cellStyle name="Обычный 5 5 22" xfId="50697"/>
    <cellStyle name="Обычный 5 5 22 2" xfId="50698"/>
    <cellStyle name="Обычный 5 5 22 2 2" xfId="50699"/>
    <cellStyle name="Обычный 5 5 22 2 2 2" xfId="50700"/>
    <cellStyle name="Обычный 5 5 22 2 2 2 2" xfId="50701"/>
    <cellStyle name="Обычный 5 5 22 2 2 3" xfId="50702"/>
    <cellStyle name="Обычный 5 5 22 2 3" xfId="50703"/>
    <cellStyle name="Обычный 5 5 22 2 3 2" xfId="50704"/>
    <cellStyle name="Обычный 5 5 22 2 4" xfId="50705"/>
    <cellStyle name="Обычный 5 5 22 3" xfId="50706"/>
    <cellStyle name="Обычный 5 5 22 3 2" xfId="50707"/>
    <cellStyle name="Обычный 5 5 22 3 2 2" xfId="50708"/>
    <cellStyle name="Обычный 5 5 22 3 2 2 2" xfId="50709"/>
    <cellStyle name="Обычный 5 5 22 3 2 3" xfId="50710"/>
    <cellStyle name="Обычный 5 5 22 3 3" xfId="50711"/>
    <cellStyle name="Обычный 5 5 22 3 3 2" xfId="50712"/>
    <cellStyle name="Обычный 5 5 22 3 4" xfId="50713"/>
    <cellStyle name="Обычный 5 5 22 4" xfId="50714"/>
    <cellStyle name="Обычный 5 5 22 4 2" xfId="50715"/>
    <cellStyle name="Обычный 5 5 22 4 2 2" xfId="50716"/>
    <cellStyle name="Обычный 5 5 22 4 2 2 2" xfId="50717"/>
    <cellStyle name="Обычный 5 5 22 4 2 3" xfId="50718"/>
    <cellStyle name="Обычный 5 5 22 4 3" xfId="50719"/>
    <cellStyle name="Обычный 5 5 22 4 3 2" xfId="50720"/>
    <cellStyle name="Обычный 5 5 22 4 4" xfId="50721"/>
    <cellStyle name="Обычный 5 5 22 5" xfId="50722"/>
    <cellStyle name="Обычный 5 5 22 5 2" xfId="50723"/>
    <cellStyle name="Обычный 5 5 22 5 2 2" xfId="50724"/>
    <cellStyle name="Обычный 5 5 22 5 3" xfId="50725"/>
    <cellStyle name="Обычный 5 5 22 6" xfId="50726"/>
    <cellStyle name="Обычный 5 5 22 6 2" xfId="50727"/>
    <cellStyle name="Обычный 5 5 22 7" xfId="50728"/>
    <cellStyle name="Обычный 5 5 22 7 2" xfId="50729"/>
    <cellStyle name="Обычный 5 5 22 8" xfId="50730"/>
    <cellStyle name="Обычный 5 5 23" xfId="50731"/>
    <cellStyle name="Обычный 5 5 23 2" xfId="50732"/>
    <cellStyle name="Обычный 5 5 23 2 2" xfId="50733"/>
    <cellStyle name="Обычный 5 5 23 2 2 2" xfId="50734"/>
    <cellStyle name="Обычный 5 5 23 2 2 2 2" xfId="50735"/>
    <cellStyle name="Обычный 5 5 23 2 2 3" xfId="50736"/>
    <cellStyle name="Обычный 5 5 23 2 3" xfId="50737"/>
    <cellStyle name="Обычный 5 5 23 2 3 2" xfId="50738"/>
    <cellStyle name="Обычный 5 5 23 2 4" xfId="50739"/>
    <cellStyle name="Обычный 5 5 23 3" xfId="50740"/>
    <cellStyle name="Обычный 5 5 23 3 2" xfId="50741"/>
    <cellStyle name="Обычный 5 5 23 3 2 2" xfId="50742"/>
    <cellStyle name="Обычный 5 5 23 3 2 2 2" xfId="50743"/>
    <cellStyle name="Обычный 5 5 23 3 2 3" xfId="50744"/>
    <cellStyle name="Обычный 5 5 23 3 3" xfId="50745"/>
    <cellStyle name="Обычный 5 5 23 3 3 2" xfId="50746"/>
    <cellStyle name="Обычный 5 5 23 3 4" xfId="50747"/>
    <cellStyle name="Обычный 5 5 23 4" xfId="50748"/>
    <cellStyle name="Обычный 5 5 23 4 2" xfId="50749"/>
    <cellStyle name="Обычный 5 5 23 4 2 2" xfId="50750"/>
    <cellStyle name="Обычный 5 5 23 4 2 2 2" xfId="50751"/>
    <cellStyle name="Обычный 5 5 23 4 2 3" xfId="50752"/>
    <cellStyle name="Обычный 5 5 23 4 3" xfId="50753"/>
    <cellStyle name="Обычный 5 5 23 4 3 2" xfId="50754"/>
    <cellStyle name="Обычный 5 5 23 4 4" xfId="50755"/>
    <cellStyle name="Обычный 5 5 23 5" xfId="50756"/>
    <cellStyle name="Обычный 5 5 23 5 2" xfId="50757"/>
    <cellStyle name="Обычный 5 5 23 5 2 2" xfId="50758"/>
    <cellStyle name="Обычный 5 5 23 5 3" xfId="50759"/>
    <cellStyle name="Обычный 5 5 23 6" xfId="50760"/>
    <cellStyle name="Обычный 5 5 23 6 2" xfId="50761"/>
    <cellStyle name="Обычный 5 5 23 7" xfId="50762"/>
    <cellStyle name="Обычный 5 5 23 7 2" xfId="50763"/>
    <cellStyle name="Обычный 5 5 23 8" xfId="50764"/>
    <cellStyle name="Обычный 5 5 24" xfId="50765"/>
    <cellStyle name="Обычный 5 5 24 2" xfId="50766"/>
    <cellStyle name="Обычный 5 5 24 2 2" xfId="50767"/>
    <cellStyle name="Обычный 5 5 24 2 2 2" xfId="50768"/>
    <cellStyle name="Обычный 5 5 24 2 2 2 2" xfId="50769"/>
    <cellStyle name="Обычный 5 5 24 2 2 3" xfId="50770"/>
    <cellStyle name="Обычный 5 5 24 2 3" xfId="50771"/>
    <cellStyle name="Обычный 5 5 24 2 3 2" xfId="50772"/>
    <cellStyle name="Обычный 5 5 24 2 4" xfId="50773"/>
    <cellStyle name="Обычный 5 5 24 3" xfId="50774"/>
    <cellStyle name="Обычный 5 5 24 3 2" xfId="50775"/>
    <cellStyle name="Обычный 5 5 24 3 2 2" xfId="50776"/>
    <cellStyle name="Обычный 5 5 24 3 2 2 2" xfId="50777"/>
    <cellStyle name="Обычный 5 5 24 3 2 3" xfId="50778"/>
    <cellStyle name="Обычный 5 5 24 3 3" xfId="50779"/>
    <cellStyle name="Обычный 5 5 24 3 3 2" xfId="50780"/>
    <cellStyle name="Обычный 5 5 24 3 4" xfId="50781"/>
    <cellStyle name="Обычный 5 5 24 4" xfId="50782"/>
    <cellStyle name="Обычный 5 5 24 4 2" xfId="50783"/>
    <cellStyle name="Обычный 5 5 24 4 2 2" xfId="50784"/>
    <cellStyle name="Обычный 5 5 24 4 2 2 2" xfId="50785"/>
    <cellStyle name="Обычный 5 5 24 4 2 3" xfId="50786"/>
    <cellStyle name="Обычный 5 5 24 4 3" xfId="50787"/>
    <cellStyle name="Обычный 5 5 24 4 3 2" xfId="50788"/>
    <cellStyle name="Обычный 5 5 24 4 4" xfId="50789"/>
    <cellStyle name="Обычный 5 5 24 5" xfId="50790"/>
    <cellStyle name="Обычный 5 5 24 5 2" xfId="50791"/>
    <cellStyle name="Обычный 5 5 24 5 2 2" xfId="50792"/>
    <cellStyle name="Обычный 5 5 24 5 3" xfId="50793"/>
    <cellStyle name="Обычный 5 5 24 6" xfId="50794"/>
    <cellStyle name="Обычный 5 5 24 6 2" xfId="50795"/>
    <cellStyle name="Обычный 5 5 24 7" xfId="50796"/>
    <cellStyle name="Обычный 5 5 24 7 2" xfId="50797"/>
    <cellStyle name="Обычный 5 5 24 8" xfId="50798"/>
    <cellStyle name="Обычный 5 5 25" xfId="50799"/>
    <cellStyle name="Обычный 5 5 25 2" xfId="50800"/>
    <cellStyle name="Обычный 5 5 25 2 2" xfId="50801"/>
    <cellStyle name="Обычный 5 5 25 2 2 2" xfId="50802"/>
    <cellStyle name="Обычный 5 5 25 2 2 2 2" xfId="50803"/>
    <cellStyle name="Обычный 5 5 25 2 2 3" xfId="50804"/>
    <cellStyle name="Обычный 5 5 25 2 3" xfId="50805"/>
    <cellStyle name="Обычный 5 5 25 2 3 2" xfId="50806"/>
    <cellStyle name="Обычный 5 5 25 2 4" xfId="50807"/>
    <cellStyle name="Обычный 5 5 25 3" xfId="50808"/>
    <cellStyle name="Обычный 5 5 25 3 2" xfId="50809"/>
    <cellStyle name="Обычный 5 5 25 3 2 2" xfId="50810"/>
    <cellStyle name="Обычный 5 5 25 3 2 2 2" xfId="50811"/>
    <cellStyle name="Обычный 5 5 25 3 2 3" xfId="50812"/>
    <cellStyle name="Обычный 5 5 25 3 3" xfId="50813"/>
    <cellStyle name="Обычный 5 5 25 3 3 2" xfId="50814"/>
    <cellStyle name="Обычный 5 5 25 3 4" xfId="50815"/>
    <cellStyle name="Обычный 5 5 25 4" xfId="50816"/>
    <cellStyle name="Обычный 5 5 25 4 2" xfId="50817"/>
    <cellStyle name="Обычный 5 5 25 4 2 2" xfId="50818"/>
    <cellStyle name="Обычный 5 5 25 4 2 2 2" xfId="50819"/>
    <cellStyle name="Обычный 5 5 25 4 2 3" xfId="50820"/>
    <cellStyle name="Обычный 5 5 25 4 3" xfId="50821"/>
    <cellStyle name="Обычный 5 5 25 4 3 2" xfId="50822"/>
    <cellStyle name="Обычный 5 5 25 4 4" xfId="50823"/>
    <cellStyle name="Обычный 5 5 25 5" xfId="50824"/>
    <cellStyle name="Обычный 5 5 25 5 2" xfId="50825"/>
    <cellStyle name="Обычный 5 5 25 5 2 2" xfId="50826"/>
    <cellStyle name="Обычный 5 5 25 5 3" xfId="50827"/>
    <cellStyle name="Обычный 5 5 25 6" xfId="50828"/>
    <cellStyle name="Обычный 5 5 25 6 2" xfId="50829"/>
    <cellStyle name="Обычный 5 5 25 7" xfId="50830"/>
    <cellStyle name="Обычный 5 5 25 7 2" xfId="50831"/>
    <cellStyle name="Обычный 5 5 25 8" xfId="50832"/>
    <cellStyle name="Обычный 5 5 26" xfId="50833"/>
    <cellStyle name="Обычный 5 5 26 2" xfId="50834"/>
    <cellStyle name="Обычный 5 5 26 2 2" xfId="50835"/>
    <cellStyle name="Обычный 5 5 26 2 2 2" xfId="50836"/>
    <cellStyle name="Обычный 5 5 26 2 2 2 2" xfId="50837"/>
    <cellStyle name="Обычный 5 5 26 2 2 3" xfId="50838"/>
    <cellStyle name="Обычный 5 5 26 2 3" xfId="50839"/>
    <cellStyle name="Обычный 5 5 26 2 3 2" xfId="50840"/>
    <cellStyle name="Обычный 5 5 26 2 4" xfId="50841"/>
    <cellStyle name="Обычный 5 5 26 3" xfId="50842"/>
    <cellStyle name="Обычный 5 5 26 3 2" xfId="50843"/>
    <cellStyle name="Обычный 5 5 26 3 2 2" xfId="50844"/>
    <cellStyle name="Обычный 5 5 26 3 2 2 2" xfId="50845"/>
    <cellStyle name="Обычный 5 5 26 3 2 3" xfId="50846"/>
    <cellStyle name="Обычный 5 5 26 3 3" xfId="50847"/>
    <cellStyle name="Обычный 5 5 26 3 3 2" xfId="50848"/>
    <cellStyle name="Обычный 5 5 26 3 4" xfId="50849"/>
    <cellStyle name="Обычный 5 5 26 4" xfId="50850"/>
    <cellStyle name="Обычный 5 5 26 4 2" xfId="50851"/>
    <cellStyle name="Обычный 5 5 26 4 2 2" xfId="50852"/>
    <cellStyle name="Обычный 5 5 26 4 2 2 2" xfId="50853"/>
    <cellStyle name="Обычный 5 5 26 4 2 3" xfId="50854"/>
    <cellStyle name="Обычный 5 5 26 4 3" xfId="50855"/>
    <cellStyle name="Обычный 5 5 26 4 3 2" xfId="50856"/>
    <cellStyle name="Обычный 5 5 26 4 4" xfId="50857"/>
    <cellStyle name="Обычный 5 5 26 5" xfId="50858"/>
    <cellStyle name="Обычный 5 5 26 5 2" xfId="50859"/>
    <cellStyle name="Обычный 5 5 26 5 2 2" xfId="50860"/>
    <cellStyle name="Обычный 5 5 26 5 3" xfId="50861"/>
    <cellStyle name="Обычный 5 5 26 6" xfId="50862"/>
    <cellStyle name="Обычный 5 5 26 6 2" xfId="50863"/>
    <cellStyle name="Обычный 5 5 26 7" xfId="50864"/>
    <cellStyle name="Обычный 5 5 26 7 2" xfId="50865"/>
    <cellStyle name="Обычный 5 5 26 8" xfId="50866"/>
    <cellStyle name="Обычный 5 5 27" xfId="50867"/>
    <cellStyle name="Обычный 5 5 27 2" xfId="50868"/>
    <cellStyle name="Обычный 5 5 27 2 2" xfId="50869"/>
    <cellStyle name="Обычный 5 5 27 2 2 2" xfId="50870"/>
    <cellStyle name="Обычный 5 5 27 2 2 2 2" xfId="50871"/>
    <cellStyle name="Обычный 5 5 27 2 2 3" xfId="50872"/>
    <cellStyle name="Обычный 5 5 27 2 3" xfId="50873"/>
    <cellStyle name="Обычный 5 5 27 2 3 2" xfId="50874"/>
    <cellStyle name="Обычный 5 5 27 2 4" xfId="50875"/>
    <cellStyle name="Обычный 5 5 27 3" xfId="50876"/>
    <cellStyle name="Обычный 5 5 27 3 2" xfId="50877"/>
    <cellStyle name="Обычный 5 5 27 3 2 2" xfId="50878"/>
    <cellStyle name="Обычный 5 5 27 3 2 2 2" xfId="50879"/>
    <cellStyle name="Обычный 5 5 27 3 2 3" xfId="50880"/>
    <cellStyle name="Обычный 5 5 27 3 3" xfId="50881"/>
    <cellStyle name="Обычный 5 5 27 3 3 2" xfId="50882"/>
    <cellStyle name="Обычный 5 5 27 3 4" xfId="50883"/>
    <cellStyle name="Обычный 5 5 27 4" xfId="50884"/>
    <cellStyle name="Обычный 5 5 27 4 2" xfId="50885"/>
    <cellStyle name="Обычный 5 5 27 4 2 2" xfId="50886"/>
    <cellStyle name="Обычный 5 5 27 4 2 2 2" xfId="50887"/>
    <cellStyle name="Обычный 5 5 27 4 2 3" xfId="50888"/>
    <cellStyle name="Обычный 5 5 27 4 3" xfId="50889"/>
    <cellStyle name="Обычный 5 5 27 4 3 2" xfId="50890"/>
    <cellStyle name="Обычный 5 5 27 4 4" xfId="50891"/>
    <cellStyle name="Обычный 5 5 27 5" xfId="50892"/>
    <cellStyle name="Обычный 5 5 27 5 2" xfId="50893"/>
    <cellStyle name="Обычный 5 5 27 5 2 2" xfId="50894"/>
    <cellStyle name="Обычный 5 5 27 5 3" xfId="50895"/>
    <cellStyle name="Обычный 5 5 27 6" xfId="50896"/>
    <cellStyle name="Обычный 5 5 27 6 2" xfId="50897"/>
    <cellStyle name="Обычный 5 5 27 7" xfId="50898"/>
    <cellStyle name="Обычный 5 5 27 7 2" xfId="50899"/>
    <cellStyle name="Обычный 5 5 27 8" xfId="50900"/>
    <cellStyle name="Обычный 5 5 28" xfId="50901"/>
    <cellStyle name="Обычный 5 5 28 2" xfId="50902"/>
    <cellStyle name="Обычный 5 5 28 2 2" xfId="50903"/>
    <cellStyle name="Обычный 5 5 28 2 2 2" xfId="50904"/>
    <cellStyle name="Обычный 5 5 28 2 2 2 2" xfId="50905"/>
    <cellStyle name="Обычный 5 5 28 2 2 3" xfId="50906"/>
    <cellStyle name="Обычный 5 5 28 2 3" xfId="50907"/>
    <cellStyle name="Обычный 5 5 28 2 3 2" xfId="50908"/>
    <cellStyle name="Обычный 5 5 28 2 4" xfId="50909"/>
    <cellStyle name="Обычный 5 5 28 3" xfId="50910"/>
    <cellStyle name="Обычный 5 5 28 3 2" xfId="50911"/>
    <cellStyle name="Обычный 5 5 28 3 2 2" xfId="50912"/>
    <cellStyle name="Обычный 5 5 28 3 2 2 2" xfId="50913"/>
    <cellStyle name="Обычный 5 5 28 3 2 3" xfId="50914"/>
    <cellStyle name="Обычный 5 5 28 3 3" xfId="50915"/>
    <cellStyle name="Обычный 5 5 28 3 3 2" xfId="50916"/>
    <cellStyle name="Обычный 5 5 28 3 4" xfId="50917"/>
    <cellStyle name="Обычный 5 5 28 4" xfId="50918"/>
    <cellStyle name="Обычный 5 5 28 4 2" xfId="50919"/>
    <cellStyle name="Обычный 5 5 28 4 2 2" xfId="50920"/>
    <cellStyle name="Обычный 5 5 28 4 2 2 2" xfId="50921"/>
    <cellStyle name="Обычный 5 5 28 4 2 3" xfId="50922"/>
    <cellStyle name="Обычный 5 5 28 4 3" xfId="50923"/>
    <cellStyle name="Обычный 5 5 28 4 3 2" xfId="50924"/>
    <cellStyle name="Обычный 5 5 28 4 4" xfId="50925"/>
    <cellStyle name="Обычный 5 5 28 5" xfId="50926"/>
    <cellStyle name="Обычный 5 5 28 5 2" xfId="50927"/>
    <cellStyle name="Обычный 5 5 28 5 2 2" xfId="50928"/>
    <cellStyle name="Обычный 5 5 28 5 3" xfId="50929"/>
    <cellStyle name="Обычный 5 5 28 6" xfId="50930"/>
    <cellStyle name="Обычный 5 5 28 6 2" xfId="50931"/>
    <cellStyle name="Обычный 5 5 28 7" xfId="50932"/>
    <cellStyle name="Обычный 5 5 28 7 2" xfId="50933"/>
    <cellStyle name="Обычный 5 5 28 8" xfId="50934"/>
    <cellStyle name="Обычный 5 5 29" xfId="50935"/>
    <cellStyle name="Обычный 5 5 29 2" xfId="50936"/>
    <cellStyle name="Обычный 5 5 29 2 2" xfId="50937"/>
    <cellStyle name="Обычный 5 5 29 2 2 2" xfId="50938"/>
    <cellStyle name="Обычный 5 5 29 2 2 2 2" xfId="50939"/>
    <cellStyle name="Обычный 5 5 29 2 2 3" xfId="50940"/>
    <cellStyle name="Обычный 5 5 29 2 3" xfId="50941"/>
    <cellStyle name="Обычный 5 5 29 2 3 2" xfId="50942"/>
    <cellStyle name="Обычный 5 5 29 2 4" xfId="50943"/>
    <cellStyle name="Обычный 5 5 29 3" xfId="50944"/>
    <cellStyle name="Обычный 5 5 29 3 2" xfId="50945"/>
    <cellStyle name="Обычный 5 5 29 3 2 2" xfId="50946"/>
    <cellStyle name="Обычный 5 5 29 3 2 2 2" xfId="50947"/>
    <cellStyle name="Обычный 5 5 29 3 2 3" xfId="50948"/>
    <cellStyle name="Обычный 5 5 29 3 3" xfId="50949"/>
    <cellStyle name="Обычный 5 5 29 3 3 2" xfId="50950"/>
    <cellStyle name="Обычный 5 5 29 3 4" xfId="50951"/>
    <cellStyle name="Обычный 5 5 29 4" xfId="50952"/>
    <cellStyle name="Обычный 5 5 29 4 2" xfId="50953"/>
    <cellStyle name="Обычный 5 5 29 4 2 2" xfId="50954"/>
    <cellStyle name="Обычный 5 5 29 4 2 2 2" xfId="50955"/>
    <cellStyle name="Обычный 5 5 29 4 2 3" xfId="50956"/>
    <cellStyle name="Обычный 5 5 29 4 3" xfId="50957"/>
    <cellStyle name="Обычный 5 5 29 4 3 2" xfId="50958"/>
    <cellStyle name="Обычный 5 5 29 4 4" xfId="50959"/>
    <cellStyle name="Обычный 5 5 29 5" xfId="50960"/>
    <cellStyle name="Обычный 5 5 29 5 2" xfId="50961"/>
    <cellStyle name="Обычный 5 5 29 5 2 2" xfId="50962"/>
    <cellStyle name="Обычный 5 5 29 5 3" xfId="50963"/>
    <cellStyle name="Обычный 5 5 29 6" xfId="50964"/>
    <cellStyle name="Обычный 5 5 29 6 2" xfId="50965"/>
    <cellStyle name="Обычный 5 5 29 7" xfId="50966"/>
    <cellStyle name="Обычный 5 5 29 7 2" xfId="50967"/>
    <cellStyle name="Обычный 5 5 29 8" xfId="50968"/>
    <cellStyle name="Обычный 5 5 3" xfId="50969"/>
    <cellStyle name="Обычный 5 5 3 2" xfId="50970"/>
    <cellStyle name="Обычный 5 5 3 2 2" xfId="50971"/>
    <cellStyle name="Обычный 5 5 3 2 2 2" xfId="50972"/>
    <cellStyle name="Обычный 5 5 3 2 2 2 2" xfId="50973"/>
    <cellStyle name="Обычный 5 5 3 2 2 3" xfId="50974"/>
    <cellStyle name="Обычный 5 5 3 2 3" xfId="50975"/>
    <cellStyle name="Обычный 5 5 3 2 3 2" xfId="50976"/>
    <cellStyle name="Обычный 5 5 3 2 4" xfId="50977"/>
    <cellStyle name="Обычный 5 5 3 3" xfId="50978"/>
    <cellStyle name="Обычный 5 5 3 3 2" xfId="50979"/>
    <cellStyle name="Обычный 5 5 3 3 2 2" xfId="50980"/>
    <cellStyle name="Обычный 5 5 3 3 2 2 2" xfId="50981"/>
    <cellStyle name="Обычный 5 5 3 3 2 3" xfId="50982"/>
    <cellStyle name="Обычный 5 5 3 3 3" xfId="50983"/>
    <cellStyle name="Обычный 5 5 3 3 3 2" xfId="50984"/>
    <cellStyle name="Обычный 5 5 3 3 4" xfId="50985"/>
    <cellStyle name="Обычный 5 5 3 4" xfId="50986"/>
    <cellStyle name="Обычный 5 5 3 4 2" xfId="50987"/>
    <cellStyle name="Обычный 5 5 3 4 2 2" xfId="50988"/>
    <cellStyle name="Обычный 5 5 3 4 2 2 2" xfId="50989"/>
    <cellStyle name="Обычный 5 5 3 4 2 3" xfId="50990"/>
    <cellStyle name="Обычный 5 5 3 4 3" xfId="50991"/>
    <cellStyle name="Обычный 5 5 3 4 3 2" xfId="50992"/>
    <cellStyle name="Обычный 5 5 3 4 4" xfId="50993"/>
    <cellStyle name="Обычный 5 5 3 5" xfId="50994"/>
    <cellStyle name="Обычный 5 5 3 5 2" xfId="50995"/>
    <cellStyle name="Обычный 5 5 3 5 2 2" xfId="50996"/>
    <cellStyle name="Обычный 5 5 3 5 3" xfId="50997"/>
    <cellStyle name="Обычный 5 5 3 6" xfId="50998"/>
    <cellStyle name="Обычный 5 5 3 6 2" xfId="50999"/>
    <cellStyle name="Обычный 5 5 3 7" xfId="51000"/>
    <cellStyle name="Обычный 5 5 3 7 2" xfId="51001"/>
    <cellStyle name="Обычный 5 5 3 8" xfId="51002"/>
    <cellStyle name="Обычный 5 5 30" xfId="51003"/>
    <cellStyle name="Обычный 5 5 30 2" xfId="51004"/>
    <cellStyle name="Обычный 5 5 31" xfId="51005"/>
    <cellStyle name="Обычный 5 5 31 2" xfId="51006"/>
    <cellStyle name="Обычный 5 5 31 2 2" xfId="51007"/>
    <cellStyle name="Обычный 5 5 31 2 2 2" xfId="51008"/>
    <cellStyle name="Обычный 5 5 31 2 3" xfId="51009"/>
    <cellStyle name="Обычный 5 5 31 3" xfId="51010"/>
    <cellStyle name="Обычный 5 5 31 3 2" xfId="51011"/>
    <cellStyle name="Обычный 5 5 31 4" xfId="51012"/>
    <cellStyle name="Обычный 5 5 32" xfId="51013"/>
    <cellStyle name="Обычный 5 5 32 2" xfId="51014"/>
    <cellStyle name="Обычный 5 5 32 2 2" xfId="51015"/>
    <cellStyle name="Обычный 5 5 32 2 2 2" xfId="51016"/>
    <cellStyle name="Обычный 5 5 32 2 3" xfId="51017"/>
    <cellStyle name="Обычный 5 5 32 3" xfId="51018"/>
    <cellStyle name="Обычный 5 5 32 3 2" xfId="51019"/>
    <cellStyle name="Обычный 5 5 32 4" xfId="51020"/>
    <cellStyle name="Обычный 5 5 33" xfId="51021"/>
    <cellStyle name="Обычный 5 5 33 2" xfId="51022"/>
    <cellStyle name="Обычный 5 5 33 2 2" xfId="51023"/>
    <cellStyle name="Обычный 5 5 33 2 2 2" xfId="51024"/>
    <cellStyle name="Обычный 5 5 33 2 3" xfId="51025"/>
    <cellStyle name="Обычный 5 5 33 3" xfId="51026"/>
    <cellStyle name="Обычный 5 5 33 3 2" xfId="51027"/>
    <cellStyle name="Обычный 5 5 33 4" xfId="51028"/>
    <cellStyle name="Обычный 5 5 34" xfId="51029"/>
    <cellStyle name="Обычный 5 5 34 2" xfId="51030"/>
    <cellStyle name="Обычный 5 5 34 2 2" xfId="51031"/>
    <cellStyle name="Обычный 5 5 34 2 2 2" xfId="51032"/>
    <cellStyle name="Обычный 5 5 34 2 3" xfId="51033"/>
    <cellStyle name="Обычный 5 5 34 3" xfId="51034"/>
    <cellStyle name="Обычный 5 5 34 3 2" xfId="51035"/>
    <cellStyle name="Обычный 5 5 34 4" xfId="51036"/>
    <cellStyle name="Обычный 5 5 35" xfId="51037"/>
    <cellStyle name="Обычный 5 5 35 2" xfId="51038"/>
    <cellStyle name="Обычный 5 5 35 2 2" xfId="51039"/>
    <cellStyle name="Обычный 5 5 35 3" xfId="51040"/>
    <cellStyle name="Обычный 5 5 36" xfId="51041"/>
    <cellStyle name="Обычный 5 5 36 2" xfId="51042"/>
    <cellStyle name="Обычный 5 5 37" xfId="51043"/>
    <cellStyle name="Обычный 5 5 37 2" xfId="51044"/>
    <cellStyle name="Обычный 5 5 38" xfId="51045"/>
    <cellStyle name="Обычный 5 5 39" xfId="51046"/>
    <cellStyle name="Обычный 5 5 4" xfId="51047"/>
    <cellStyle name="Обычный 5 5 4 2" xfId="51048"/>
    <cellStyle name="Обычный 5 5 4 2 2" xfId="51049"/>
    <cellStyle name="Обычный 5 5 4 2 2 2" xfId="51050"/>
    <cellStyle name="Обычный 5 5 4 2 2 2 2" xfId="51051"/>
    <cellStyle name="Обычный 5 5 4 2 2 3" xfId="51052"/>
    <cellStyle name="Обычный 5 5 4 2 3" xfId="51053"/>
    <cellStyle name="Обычный 5 5 4 2 3 2" xfId="51054"/>
    <cellStyle name="Обычный 5 5 4 2 4" xfId="51055"/>
    <cellStyle name="Обычный 5 5 4 3" xfId="51056"/>
    <cellStyle name="Обычный 5 5 4 3 2" xfId="51057"/>
    <cellStyle name="Обычный 5 5 4 3 2 2" xfId="51058"/>
    <cellStyle name="Обычный 5 5 4 3 2 2 2" xfId="51059"/>
    <cellStyle name="Обычный 5 5 4 3 2 3" xfId="51060"/>
    <cellStyle name="Обычный 5 5 4 3 3" xfId="51061"/>
    <cellStyle name="Обычный 5 5 4 3 3 2" xfId="51062"/>
    <cellStyle name="Обычный 5 5 4 3 4" xfId="51063"/>
    <cellStyle name="Обычный 5 5 4 4" xfId="51064"/>
    <cellStyle name="Обычный 5 5 4 4 2" xfId="51065"/>
    <cellStyle name="Обычный 5 5 4 4 2 2" xfId="51066"/>
    <cellStyle name="Обычный 5 5 4 4 2 2 2" xfId="51067"/>
    <cellStyle name="Обычный 5 5 4 4 2 3" xfId="51068"/>
    <cellStyle name="Обычный 5 5 4 4 3" xfId="51069"/>
    <cellStyle name="Обычный 5 5 4 4 3 2" xfId="51070"/>
    <cellStyle name="Обычный 5 5 4 4 4" xfId="51071"/>
    <cellStyle name="Обычный 5 5 4 5" xfId="51072"/>
    <cellStyle name="Обычный 5 5 4 5 2" xfId="51073"/>
    <cellStyle name="Обычный 5 5 4 5 2 2" xfId="51074"/>
    <cellStyle name="Обычный 5 5 4 5 3" xfId="51075"/>
    <cellStyle name="Обычный 5 5 4 6" xfId="51076"/>
    <cellStyle name="Обычный 5 5 4 6 2" xfId="51077"/>
    <cellStyle name="Обычный 5 5 4 7" xfId="51078"/>
    <cellStyle name="Обычный 5 5 4 7 2" xfId="51079"/>
    <cellStyle name="Обычный 5 5 4 8" xfId="51080"/>
    <cellStyle name="Обычный 5 5 5" xfId="51081"/>
    <cellStyle name="Обычный 5 5 5 2" xfId="51082"/>
    <cellStyle name="Обычный 5 5 5 2 2" xfId="51083"/>
    <cellStyle name="Обычный 5 5 5 2 2 2" xfId="51084"/>
    <cellStyle name="Обычный 5 5 5 2 2 2 2" xfId="51085"/>
    <cellStyle name="Обычный 5 5 5 2 2 3" xfId="51086"/>
    <cellStyle name="Обычный 5 5 5 2 3" xfId="51087"/>
    <cellStyle name="Обычный 5 5 5 2 3 2" xfId="51088"/>
    <cellStyle name="Обычный 5 5 5 2 4" xfId="51089"/>
    <cellStyle name="Обычный 5 5 5 3" xfId="51090"/>
    <cellStyle name="Обычный 5 5 5 3 2" xfId="51091"/>
    <cellStyle name="Обычный 5 5 5 3 2 2" xfId="51092"/>
    <cellStyle name="Обычный 5 5 5 3 2 2 2" xfId="51093"/>
    <cellStyle name="Обычный 5 5 5 3 2 3" xfId="51094"/>
    <cellStyle name="Обычный 5 5 5 3 3" xfId="51095"/>
    <cellStyle name="Обычный 5 5 5 3 3 2" xfId="51096"/>
    <cellStyle name="Обычный 5 5 5 3 4" xfId="51097"/>
    <cellStyle name="Обычный 5 5 5 4" xfId="51098"/>
    <cellStyle name="Обычный 5 5 5 4 2" xfId="51099"/>
    <cellStyle name="Обычный 5 5 5 4 2 2" xfId="51100"/>
    <cellStyle name="Обычный 5 5 5 4 2 2 2" xfId="51101"/>
    <cellStyle name="Обычный 5 5 5 4 2 3" xfId="51102"/>
    <cellStyle name="Обычный 5 5 5 4 3" xfId="51103"/>
    <cellStyle name="Обычный 5 5 5 4 3 2" xfId="51104"/>
    <cellStyle name="Обычный 5 5 5 4 4" xfId="51105"/>
    <cellStyle name="Обычный 5 5 5 5" xfId="51106"/>
    <cellStyle name="Обычный 5 5 5 5 2" xfId="51107"/>
    <cellStyle name="Обычный 5 5 5 5 2 2" xfId="51108"/>
    <cellStyle name="Обычный 5 5 5 5 3" xfId="51109"/>
    <cellStyle name="Обычный 5 5 5 6" xfId="51110"/>
    <cellStyle name="Обычный 5 5 5 6 2" xfId="51111"/>
    <cellStyle name="Обычный 5 5 5 7" xfId="51112"/>
    <cellStyle name="Обычный 5 5 5 7 2" xfId="51113"/>
    <cellStyle name="Обычный 5 5 5 8" xfId="51114"/>
    <cellStyle name="Обычный 5 5 6" xfId="51115"/>
    <cellStyle name="Обычный 5 5 6 2" xfId="51116"/>
    <cellStyle name="Обычный 5 5 6 2 2" xfId="51117"/>
    <cellStyle name="Обычный 5 5 6 2 2 2" xfId="51118"/>
    <cellStyle name="Обычный 5 5 6 2 2 2 2" xfId="51119"/>
    <cellStyle name="Обычный 5 5 6 2 2 3" xfId="51120"/>
    <cellStyle name="Обычный 5 5 6 2 3" xfId="51121"/>
    <cellStyle name="Обычный 5 5 6 2 3 2" xfId="51122"/>
    <cellStyle name="Обычный 5 5 6 2 4" xfId="51123"/>
    <cellStyle name="Обычный 5 5 6 3" xfId="51124"/>
    <cellStyle name="Обычный 5 5 6 3 2" xfId="51125"/>
    <cellStyle name="Обычный 5 5 6 3 2 2" xfId="51126"/>
    <cellStyle name="Обычный 5 5 6 3 2 2 2" xfId="51127"/>
    <cellStyle name="Обычный 5 5 6 3 2 3" xfId="51128"/>
    <cellStyle name="Обычный 5 5 6 3 3" xfId="51129"/>
    <cellStyle name="Обычный 5 5 6 3 3 2" xfId="51130"/>
    <cellStyle name="Обычный 5 5 6 3 4" xfId="51131"/>
    <cellStyle name="Обычный 5 5 6 4" xfId="51132"/>
    <cellStyle name="Обычный 5 5 6 4 2" xfId="51133"/>
    <cellStyle name="Обычный 5 5 6 4 2 2" xfId="51134"/>
    <cellStyle name="Обычный 5 5 6 4 2 2 2" xfId="51135"/>
    <cellStyle name="Обычный 5 5 6 4 2 3" xfId="51136"/>
    <cellStyle name="Обычный 5 5 6 4 3" xfId="51137"/>
    <cellStyle name="Обычный 5 5 6 4 3 2" xfId="51138"/>
    <cellStyle name="Обычный 5 5 6 4 4" xfId="51139"/>
    <cellStyle name="Обычный 5 5 6 5" xfId="51140"/>
    <cellStyle name="Обычный 5 5 6 5 2" xfId="51141"/>
    <cellStyle name="Обычный 5 5 6 5 2 2" xfId="51142"/>
    <cellStyle name="Обычный 5 5 6 5 3" xfId="51143"/>
    <cellStyle name="Обычный 5 5 6 6" xfId="51144"/>
    <cellStyle name="Обычный 5 5 6 6 2" xfId="51145"/>
    <cellStyle name="Обычный 5 5 6 7" xfId="51146"/>
    <cellStyle name="Обычный 5 5 6 7 2" xfId="51147"/>
    <cellStyle name="Обычный 5 5 6 8" xfId="51148"/>
    <cellStyle name="Обычный 5 5 7" xfId="51149"/>
    <cellStyle name="Обычный 5 5 7 2" xfId="51150"/>
    <cellStyle name="Обычный 5 5 7 2 2" xfId="51151"/>
    <cellStyle name="Обычный 5 5 7 2 2 2" xfId="51152"/>
    <cellStyle name="Обычный 5 5 7 2 2 2 2" xfId="51153"/>
    <cellStyle name="Обычный 5 5 7 2 2 3" xfId="51154"/>
    <cellStyle name="Обычный 5 5 7 2 3" xfId="51155"/>
    <cellStyle name="Обычный 5 5 7 2 3 2" xfId="51156"/>
    <cellStyle name="Обычный 5 5 7 2 4" xfId="51157"/>
    <cellStyle name="Обычный 5 5 7 3" xfId="51158"/>
    <cellStyle name="Обычный 5 5 7 3 2" xfId="51159"/>
    <cellStyle name="Обычный 5 5 7 3 2 2" xfId="51160"/>
    <cellStyle name="Обычный 5 5 7 3 2 2 2" xfId="51161"/>
    <cellStyle name="Обычный 5 5 7 3 2 3" xfId="51162"/>
    <cellStyle name="Обычный 5 5 7 3 3" xfId="51163"/>
    <cellStyle name="Обычный 5 5 7 3 3 2" xfId="51164"/>
    <cellStyle name="Обычный 5 5 7 3 4" xfId="51165"/>
    <cellStyle name="Обычный 5 5 7 4" xfId="51166"/>
    <cellStyle name="Обычный 5 5 7 4 2" xfId="51167"/>
    <cellStyle name="Обычный 5 5 7 4 2 2" xfId="51168"/>
    <cellStyle name="Обычный 5 5 7 4 2 2 2" xfId="51169"/>
    <cellStyle name="Обычный 5 5 7 4 2 3" xfId="51170"/>
    <cellStyle name="Обычный 5 5 7 4 3" xfId="51171"/>
    <cellStyle name="Обычный 5 5 7 4 3 2" xfId="51172"/>
    <cellStyle name="Обычный 5 5 7 4 4" xfId="51173"/>
    <cellStyle name="Обычный 5 5 7 5" xfId="51174"/>
    <cellStyle name="Обычный 5 5 7 5 2" xfId="51175"/>
    <cellStyle name="Обычный 5 5 7 5 2 2" xfId="51176"/>
    <cellStyle name="Обычный 5 5 7 5 3" xfId="51177"/>
    <cellStyle name="Обычный 5 5 7 6" xfId="51178"/>
    <cellStyle name="Обычный 5 5 7 6 2" xfId="51179"/>
    <cellStyle name="Обычный 5 5 7 7" xfId="51180"/>
    <cellStyle name="Обычный 5 5 7 7 2" xfId="51181"/>
    <cellStyle name="Обычный 5 5 7 8" xfId="51182"/>
    <cellStyle name="Обычный 5 5 8" xfId="51183"/>
    <cellStyle name="Обычный 5 5 8 2" xfId="51184"/>
    <cellStyle name="Обычный 5 5 8 2 2" xfId="51185"/>
    <cellStyle name="Обычный 5 5 8 2 2 2" xfId="51186"/>
    <cellStyle name="Обычный 5 5 8 2 2 2 2" xfId="51187"/>
    <cellStyle name="Обычный 5 5 8 2 2 3" xfId="51188"/>
    <cellStyle name="Обычный 5 5 8 2 3" xfId="51189"/>
    <cellStyle name="Обычный 5 5 8 2 3 2" xfId="51190"/>
    <cellStyle name="Обычный 5 5 8 2 4" xfId="51191"/>
    <cellStyle name="Обычный 5 5 8 3" xfId="51192"/>
    <cellStyle name="Обычный 5 5 8 3 2" xfId="51193"/>
    <cellStyle name="Обычный 5 5 8 3 2 2" xfId="51194"/>
    <cellStyle name="Обычный 5 5 8 3 2 2 2" xfId="51195"/>
    <cellStyle name="Обычный 5 5 8 3 2 3" xfId="51196"/>
    <cellStyle name="Обычный 5 5 8 3 3" xfId="51197"/>
    <cellStyle name="Обычный 5 5 8 3 3 2" xfId="51198"/>
    <cellStyle name="Обычный 5 5 8 3 4" xfId="51199"/>
    <cellStyle name="Обычный 5 5 8 4" xfId="51200"/>
    <cellStyle name="Обычный 5 5 8 4 2" xfId="51201"/>
    <cellStyle name="Обычный 5 5 8 4 2 2" xfId="51202"/>
    <cellStyle name="Обычный 5 5 8 4 2 2 2" xfId="51203"/>
    <cellStyle name="Обычный 5 5 8 4 2 3" xfId="51204"/>
    <cellStyle name="Обычный 5 5 8 4 3" xfId="51205"/>
    <cellStyle name="Обычный 5 5 8 4 3 2" xfId="51206"/>
    <cellStyle name="Обычный 5 5 8 4 4" xfId="51207"/>
    <cellStyle name="Обычный 5 5 8 5" xfId="51208"/>
    <cellStyle name="Обычный 5 5 8 5 2" xfId="51209"/>
    <cellStyle name="Обычный 5 5 8 5 2 2" xfId="51210"/>
    <cellStyle name="Обычный 5 5 8 5 3" xfId="51211"/>
    <cellStyle name="Обычный 5 5 8 6" xfId="51212"/>
    <cellStyle name="Обычный 5 5 8 6 2" xfId="51213"/>
    <cellStyle name="Обычный 5 5 8 7" xfId="51214"/>
    <cellStyle name="Обычный 5 5 8 7 2" xfId="51215"/>
    <cellStyle name="Обычный 5 5 8 8" xfId="51216"/>
    <cellStyle name="Обычный 5 5 9" xfId="51217"/>
    <cellStyle name="Обычный 5 5 9 2" xfId="51218"/>
    <cellStyle name="Обычный 5 5 9 2 2" xfId="51219"/>
    <cellStyle name="Обычный 5 5 9 2 2 2" xfId="51220"/>
    <cellStyle name="Обычный 5 5 9 2 2 2 2" xfId="51221"/>
    <cellStyle name="Обычный 5 5 9 2 2 3" xfId="51222"/>
    <cellStyle name="Обычный 5 5 9 2 3" xfId="51223"/>
    <cellStyle name="Обычный 5 5 9 2 3 2" xfId="51224"/>
    <cellStyle name="Обычный 5 5 9 2 4" xfId="51225"/>
    <cellStyle name="Обычный 5 5 9 3" xfId="51226"/>
    <cellStyle name="Обычный 5 5 9 3 2" xfId="51227"/>
    <cellStyle name="Обычный 5 5 9 3 2 2" xfId="51228"/>
    <cellStyle name="Обычный 5 5 9 3 2 2 2" xfId="51229"/>
    <cellStyle name="Обычный 5 5 9 3 2 3" xfId="51230"/>
    <cellStyle name="Обычный 5 5 9 3 3" xfId="51231"/>
    <cellStyle name="Обычный 5 5 9 3 3 2" xfId="51232"/>
    <cellStyle name="Обычный 5 5 9 3 4" xfId="51233"/>
    <cellStyle name="Обычный 5 5 9 4" xfId="51234"/>
    <cellStyle name="Обычный 5 5 9 4 2" xfId="51235"/>
    <cellStyle name="Обычный 5 5 9 4 2 2" xfId="51236"/>
    <cellStyle name="Обычный 5 5 9 4 2 2 2" xfId="51237"/>
    <cellStyle name="Обычный 5 5 9 4 2 3" xfId="51238"/>
    <cellStyle name="Обычный 5 5 9 4 3" xfId="51239"/>
    <cellStyle name="Обычный 5 5 9 4 3 2" xfId="51240"/>
    <cellStyle name="Обычный 5 5 9 4 4" xfId="51241"/>
    <cellStyle name="Обычный 5 5 9 5" xfId="51242"/>
    <cellStyle name="Обычный 5 5 9 5 2" xfId="51243"/>
    <cellStyle name="Обычный 5 5 9 5 2 2" xfId="51244"/>
    <cellStyle name="Обычный 5 5 9 5 3" xfId="51245"/>
    <cellStyle name="Обычный 5 5 9 6" xfId="51246"/>
    <cellStyle name="Обычный 5 5 9 6 2" xfId="51247"/>
    <cellStyle name="Обычный 5 5 9 7" xfId="51248"/>
    <cellStyle name="Обычный 5 5 9 7 2" xfId="51249"/>
    <cellStyle name="Обычный 5 5 9 8" xfId="51250"/>
    <cellStyle name="Обычный 5 50" xfId="51251"/>
    <cellStyle name="Обычный 5 50 2" xfId="51252"/>
    <cellStyle name="Обычный 5 50 2 2" xfId="51253"/>
    <cellStyle name="Обычный 5 50 2 2 2" xfId="51254"/>
    <cellStyle name="Обычный 5 50 2 2 2 2" xfId="51255"/>
    <cellStyle name="Обычный 5 50 2 2 3" xfId="51256"/>
    <cellStyle name="Обычный 5 50 2 3" xfId="51257"/>
    <cellStyle name="Обычный 5 50 2 3 2" xfId="51258"/>
    <cellStyle name="Обычный 5 50 2 4" xfId="51259"/>
    <cellStyle name="Обычный 5 50 3" xfId="51260"/>
    <cellStyle name="Обычный 5 50 3 2" xfId="51261"/>
    <cellStyle name="Обычный 5 50 3 2 2" xfId="51262"/>
    <cellStyle name="Обычный 5 50 3 2 2 2" xfId="51263"/>
    <cellStyle name="Обычный 5 50 3 2 3" xfId="51264"/>
    <cellStyle name="Обычный 5 50 3 3" xfId="51265"/>
    <cellStyle name="Обычный 5 50 3 3 2" xfId="51266"/>
    <cellStyle name="Обычный 5 50 3 4" xfId="51267"/>
    <cellStyle name="Обычный 5 50 4" xfId="51268"/>
    <cellStyle name="Обычный 5 50 4 2" xfId="51269"/>
    <cellStyle name="Обычный 5 50 4 2 2" xfId="51270"/>
    <cellStyle name="Обычный 5 50 4 2 2 2" xfId="51271"/>
    <cellStyle name="Обычный 5 50 4 2 3" xfId="51272"/>
    <cellStyle name="Обычный 5 50 4 3" xfId="51273"/>
    <cellStyle name="Обычный 5 50 4 3 2" xfId="51274"/>
    <cellStyle name="Обычный 5 50 4 4" xfId="51275"/>
    <cellStyle name="Обычный 5 50 5" xfId="51276"/>
    <cellStyle name="Обычный 5 50 5 2" xfId="51277"/>
    <cellStyle name="Обычный 5 50 5 2 2" xfId="51278"/>
    <cellStyle name="Обычный 5 50 5 3" xfId="51279"/>
    <cellStyle name="Обычный 5 50 6" xfId="51280"/>
    <cellStyle name="Обычный 5 50 6 2" xfId="51281"/>
    <cellStyle name="Обычный 5 50 7" xfId="51282"/>
    <cellStyle name="Обычный 5 50 7 2" xfId="51283"/>
    <cellStyle name="Обычный 5 50 8" xfId="51284"/>
    <cellStyle name="Обычный 5 51" xfId="51285"/>
    <cellStyle name="Обычный 5 51 2" xfId="51286"/>
    <cellStyle name="Обычный 5 51 2 2" xfId="51287"/>
    <cellStyle name="Обычный 5 51 2 2 2" xfId="51288"/>
    <cellStyle name="Обычный 5 51 2 2 2 2" xfId="51289"/>
    <cellStyle name="Обычный 5 51 2 2 3" xfId="51290"/>
    <cellStyle name="Обычный 5 51 2 3" xfId="51291"/>
    <cellStyle name="Обычный 5 51 2 3 2" xfId="51292"/>
    <cellStyle name="Обычный 5 51 2 4" xfId="51293"/>
    <cellStyle name="Обычный 5 51 3" xfId="51294"/>
    <cellStyle name="Обычный 5 51 3 2" xfId="51295"/>
    <cellStyle name="Обычный 5 51 3 2 2" xfId="51296"/>
    <cellStyle name="Обычный 5 51 3 2 2 2" xfId="51297"/>
    <cellStyle name="Обычный 5 51 3 2 3" xfId="51298"/>
    <cellStyle name="Обычный 5 51 3 3" xfId="51299"/>
    <cellStyle name="Обычный 5 51 3 3 2" xfId="51300"/>
    <cellStyle name="Обычный 5 51 3 4" xfId="51301"/>
    <cellStyle name="Обычный 5 51 4" xfId="51302"/>
    <cellStyle name="Обычный 5 51 4 2" xfId="51303"/>
    <cellStyle name="Обычный 5 51 4 2 2" xfId="51304"/>
    <cellStyle name="Обычный 5 51 4 2 2 2" xfId="51305"/>
    <cellStyle name="Обычный 5 51 4 2 3" xfId="51306"/>
    <cellStyle name="Обычный 5 51 4 3" xfId="51307"/>
    <cellStyle name="Обычный 5 51 4 3 2" xfId="51308"/>
    <cellStyle name="Обычный 5 51 4 4" xfId="51309"/>
    <cellStyle name="Обычный 5 51 5" xfId="51310"/>
    <cellStyle name="Обычный 5 51 5 2" xfId="51311"/>
    <cellStyle name="Обычный 5 51 5 2 2" xfId="51312"/>
    <cellStyle name="Обычный 5 51 5 3" xfId="51313"/>
    <cellStyle name="Обычный 5 51 6" xfId="51314"/>
    <cellStyle name="Обычный 5 51 6 2" xfId="51315"/>
    <cellStyle name="Обычный 5 51 7" xfId="51316"/>
    <cellStyle name="Обычный 5 51 7 2" xfId="51317"/>
    <cellStyle name="Обычный 5 51 8" xfId="51318"/>
    <cellStyle name="Обычный 5 52" xfId="51319"/>
    <cellStyle name="Обычный 5 52 2" xfId="51320"/>
    <cellStyle name="Обычный 5 52 2 2" xfId="51321"/>
    <cellStyle name="Обычный 5 52 2 2 2" xfId="51322"/>
    <cellStyle name="Обычный 5 52 2 2 2 2" xfId="51323"/>
    <cellStyle name="Обычный 5 52 2 2 3" xfId="51324"/>
    <cellStyle name="Обычный 5 52 2 3" xfId="51325"/>
    <cellStyle name="Обычный 5 52 2 3 2" xfId="51326"/>
    <cellStyle name="Обычный 5 52 2 4" xfId="51327"/>
    <cellStyle name="Обычный 5 52 3" xfId="51328"/>
    <cellStyle name="Обычный 5 52 3 2" xfId="51329"/>
    <cellStyle name="Обычный 5 52 3 2 2" xfId="51330"/>
    <cellStyle name="Обычный 5 52 3 2 2 2" xfId="51331"/>
    <cellStyle name="Обычный 5 52 3 2 3" xfId="51332"/>
    <cellStyle name="Обычный 5 52 3 3" xfId="51333"/>
    <cellStyle name="Обычный 5 52 3 3 2" xfId="51334"/>
    <cellStyle name="Обычный 5 52 3 4" xfId="51335"/>
    <cellStyle name="Обычный 5 52 4" xfId="51336"/>
    <cellStyle name="Обычный 5 52 4 2" xfId="51337"/>
    <cellStyle name="Обычный 5 52 4 2 2" xfId="51338"/>
    <cellStyle name="Обычный 5 52 4 2 2 2" xfId="51339"/>
    <cellStyle name="Обычный 5 52 4 2 3" xfId="51340"/>
    <cellStyle name="Обычный 5 52 4 3" xfId="51341"/>
    <cellStyle name="Обычный 5 52 4 3 2" xfId="51342"/>
    <cellStyle name="Обычный 5 52 4 4" xfId="51343"/>
    <cellStyle name="Обычный 5 52 5" xfId="51344"/>
    <cellStyle name="Обычный 5 52 5 2" xfId="51345"/>
    <cellStyle name="Обычный 5 52 5 2 2" xfId="51346"/>
    <cellStyle name="Обычный 5 52 5 3" xfId="51347"/>
    <cellStyle name="Обычный 5 52 6" xfId="51348"/>
    <cellStyle name="Обычный 5 52 6 2" xfId="51349"/>
    <cellStyle name="Обычный 5 52 7" xfId="51350"/>
    <cellStyle name="Обычный 5 52 7 2" xfId="51351"/>
    <cellStyle name="Обычный 5 52 8" xfId="51352"/>
    <cellStyle name="Обычный 5 53" xfId="51353"/>
    <cellStyle name="Обычный 5 53 2" xfId="51354"/>
    <cellStyle name="Обычный 5 53 2 2" xfId="51355"/>
    <cellStyle name="Обычный 5 53 2 2 2" xfId="51356"/>
    <cellStyle name="Обычный 5 53 2 2 2 2" xfId="51357"/>
    <cellStyle name="Обычный 5 53 2 2 3" xfId="51358"/>
    <cellStyle name="Обычный 5 53 2 3" xfId="51359"/>
    <cellStyle name="Обычный 5 53 2 3 2" xfId="51360"/>
    <cellStyle name="Обычный 5 53 2 4" xfId="51361"/>
    <cellStyle name="Обычный 5 53 3" xfId="51362"/>
    <cellStyle name="Обычный 5 53 3 2" xfId="51363"/>
    <cellStyle name="Обычный 5 53 3 2 2" xfId="51364"/>
    <cellStyle name="Обычный 5 53 3 2 2 2" xfId="51365"/>
    <cellStyle name="Обычный 5 53 3 2 3" xfId="51366"/>
    <cellStyle name="Обычный 5 53 3 3" xfId="51367"/>
    <cellStyle name="Обычный 5 53 3 3 2" xfId="51368"/>
    <cellStyle name="Обычный 5 53 3 4" xfId="51369"/>
    <cellStyle name="Обычный 5 53 4" xfId="51370"/>
    <cellStyle name="Обычный 5 53 4 2" xfId="51371"/>
    <cellStyle name="Обычный 5 53 4 2 2" xfId="51372"/>
    <cellStyle name="Обычный 5 53 4 2 2 2" xfId="51373"/>
    <cellStyle name="Обычный 5 53 4 2 3" xfId="51374"/>
    <cellStyle name="Обычный 5 53 4 3" xfId="51375"/>
    <cellStyle name="Обычный 5 53 4 3 2" xfId="51376"/>
    <cellStyle name="Обычный 5 53 4 4" xfId="51377"/>
    <cellStyle name="Обычный 5 53 5" xfId="51378"/>
    <cellStyle name="Обычный 5 53 5 2" xfId="51379"/>
    <cellStyle name="Обычный 5 53 5 2 2" xfId="51380"/>
    <cellStyle name="Обычный 5 53 5 3" xfId="51381"/>
    <cellStyle name="Обычный 5 53 6" xfId="51382"/>
    <cellStyle name="Обычный 5 53 6 2" xfId="51383"/>
    <cellStyle name="Обычный 5 53 7" xfId="51384"/>
    <cellStyle name="Обычный 5 53 7 2" xfId="51385"/>
    <cellStyle name="Обычный 5 53 8" xfId="51386"/>
    <cellStyle name="Обычный 5 54" xfId="51387"/>
    <cellStyle name="Обычный 5 54 2" xfId="51388"/>
    <cellStyle name="Обычный 5 54 2 2" xfId="51389"/>
    <cellStyle name="Обычный 5 54 2 2 2" xfId="51390"/>
    <cellStyle name="Обычный 5 54 2 2 2 2" xfId="51391"/>
    <cellStyle name="Обычный 5 54 2 2 3" xfId="51392"/>
    <cellStyle name="Обычный 5 54 2 3" xfId="51393"/>
    <cellStyle name="Обычный 5 54 2 3 2" xfId="51394"/>
    <cellStyle name="Обычный 5 54 2 4" xfId="51395"/>
    <cellStyle name="Обычный 5 54 3" xfId="51396"/>
    <cellStyle name="Обычный 5 54 3 2" xfId="51397"/>
    <cellStyle name="Обычный 5 54 3 2 2" xfId="51398"/>
    <cellStyle name="Обычный 5 54 3 2 2 2" xfId="51399"/>
    <cellStyle name="Обычный 5 54 3 2 3" xfId="51400"/>
    <cellStyle name="Обычный 5 54 3 3" xfId="51401"/>
    <cellStyle name="Обычный 5 54 3 3 2" xfId="51402"/>
    <cellStyle name="Обычный 5 54 3 4" xfId="51403"/>
    <cellStyle name="Обычный 5 54 4" xfId="51404"/>
    <cellStyle name="Обычный 5 54 4 2" xfId="51405"/>
    <cellStyle name="Обычный 5 54 4 2 2" xfId="51406"/>
    <cellStyle name="Обычный 5 54 4 2 2 2" xfId="51407"/>
    <cellStyle name="Обычный 5 54 4 2 3" xfId="51408"/>
    <cellStyle name="Обычный 5 54 4 3" xfId="51409"/>
    <cellStyle name="Обычный 5 54 4 3 2" xfId="51410"/>
    <cellStyle name="Обычный 5 54 4 4" xfId="51411"/>
    <cellStyle name="Обычный 5 54 5" xfId="51412"/>
    <cellStyle name="Обычный 5 54 5 2" xfId="51413"/>
    <cellStyle name="Обычный 5 54 5 2 2" xfId="51414"/>
    <cellStyle name="Обычный 5 54 5 3" xfId="51415"/>
    <cellStyle name="Обычный 5 54 6" xfId="51416"/>
    <cellStyle name="Обычный 5 54 6 2" xfId="51417"/>
    <cellStyle name="Обычный 5 54 7" xfId="51418"/>
    <cellStyle name="Обычный 5 54 7 2" xfId="51419"/>
    <cellStyle name="Обычный 5 54 8" xfId="51420"/>
    <cellStyle name="Обычный 5 55" xfId="51421"/>
    <cellStyle name="Обычный 5 55 2" xfId="51422"/>
    <cellStyle name="Обычный 5 55 2 2" xfId="51423"/>
    <cellStyle name="Обычный 5 55 2 2 2" xfId="51424"/>
    <cellStyle name="Обычный 5 55 2 2 2 2" xfId="51425"/>
    <cellStyle name="Обычный 5 55 2 2 3" xfId="51426"/>
    <cellStyle name="Обычный 5 55 2 3" xfId="51427"/>
    <cellStyle name="Обычный 5 55 2 3 2" xfId="51428"/>
    <cellStyle name="Обычный 5 55 2 4" xfId="51429"/>
    <cellStyle name="Обычный 5 55 3" xfId="51430"/>
    <cellStyle name="Обычный 5 55 3 2" xfId="51431"/>
    <cellStyle name="Обычный 5 55 3 2 2" xfId="51432"/>
    <cellStyle name="Обычный 5 55 3 2 2 2" xfId="51433"/>
    <cellStyle name="Обычный 5 55 3 2 3" xfId="51434"/>
    <cellStyle name="Обычный 5 55 3 3" xfId="51435"/>
    <cellStyle name="Обычный 5 55 3 3 2" xfId="51436"/>
    <cellStyle name="Обычный 5 55 3 4" xfId="51437"/>
    <cellStyle name="Обычный 5 55 4" xfId="51438"/>
    <cellStyle name="Обычный 5 55 4 2" xfId="51439"/>
    <cellStyle name="Обычный 5 55 4 2 2" xfId="51440"/>
    <cellStyle name="Обычный 5 55 4 2 2 2" xfId="51441"/>
    <cellStyle name="Обычный 5 55 4 2 3" xfId="51442"/>
    <cellStyle name="Обычный 5 55 4 3" xfId="51443"/>
    <cellStyle name="Обычный 5 55 4 3 2" xfId="51444"/>
    <cellStyle name="Обычный 5 55 4 4" xfId="51445"/>
    <cellStyle name="Обычный 5 55 5" xfId="51446"/>
    <cellStyle name="Обычный 5 55 5 2" xfId="51447"/>
    <cellStyle name="Обычный 5 55 5 2 2" xfId="51448"/>
    <cellStyle name="Обычный 5 55 5 3" xfId="51449"/>
    <cellStyle name="Обычный 5 55 6" xfId="51450"/>
    <cellStyle name="Обычный 5 55 6 2" xfId="51451"/>
    <cellStyle name="Обычный 5 55 7" xfId="51452"/>
    <cellStyle name="Обычный 5 55 7 2" xfId="51453"/>
    <cellStyle name="Обычный 5 55 8" xfId="51454"/>
    <cellStyle name="Обычный 5 56" xfId="51455"/>
    <cellStyle name="Обычный 5 56 2" xfId="51456"/>
    <cellStyle name="Обычный 5 56 2 2" xfId="51457"/>
    <cellStyle name="Обычный 5 56 2 2 2" xfId="51458"/>
    <cellStyle name="Обычный 5 56 2 2 2 2" xfId="51459"/>
    <cellStyle name="Обычный 5 56 2 2 3" xfId="51460"/>
    <cellStyle name="Обычный 5 56 2 3" xfId="51461"/>
    <cellStyle name="Обычный 5 56 2 3 2" xfId="51462"/>
    <cellStyle name="Обычный 5 56 2 4" xfId="51463"/>
    <cellStyle name="Обычный 5 56 3" xfId="51464"/>
    <cellStyle name="Обычный 5 56 3 2" xfId="51465"/>
    <cellStyle name="Обычный 5 56 3 2 2" xfId="51466"/>
    <cellStyle name="Обычный 5 56 3 2 2 2" xfId="51467"/>
    <cellStyle name="Обычный 5 56 3 2 3" xfId="51468"/>
    <cellStyle name="Обычный 5 56 3 3" xfId="51469"/>
    <cellStyle name="Обычный 5 56 3 3 2" xfId="51470"/>
    <cellStyle name="Обычный 5 56 3 4" xfId="51471"/>
    <cellStyle name="Обычный 5 56 4" xfId="51472"/>
    <cellStyle name="Обычный 5 56 4 2" xfId="51473"/>
    <cellStyle name="Обычный 5 56 4 2 2" xfId="51474"/>
    <cellStyle name="Обычный 5 56 4 2 2 2" xfId="51475"/>
    <cellStyle name="Обычный 5 56 4 2 3" xfId="51476"/>
    <cellStyle name="Обычный 5 56 4 3" xfId="51477"/>
    <cellStyle name="Обычный 5 56 4 3 2" xfId="51478"/>
    <cellStyle name="Обычный 5 56 4 4" xfId="51479"/>
    <cellStyle name="Обычный 5 56 5" xfId="51480"/>
    <cellStyle name="Обычный 5 56 5 2" xfId="51481"/>
    <cellStyle name="Обычный 5 56 5 2 2" xfId="51482"/>
    <cellStyle name="Обычный 5 56 5 3" xfId="51483"/>
    <cellStyle name="Обычный 5 56 6" xfId="51484"/>
    <cellStyle name="Обычный 5 56 6 2" xfId="51485"/>
    <cellStyle name="Обычный 5 56 7" xfId="51486"/>
    <cellStyle name="Обычный 5 56 7 2" xfId="51487"/>
    <cellStyle name="Обычный 5 56 8" xfId="51488"/>
    <cellStyle name="Обычный 5 57" xfId="51489"/>
    <cellStyle name="Обычный 5 57 2" xfId="51490"/>
    <cellStyle name="Обычный 5 57 2 2" xfId="51491"/>
    <cellStyle name="Обычный 5 57 2 2 2" xfId="51492"/>
    <cellStyle name="Обычный 5 57 2 2 2 2" xfId="51493"/>
    <cellStyle name="Обычный 5 57 2 2 3" xfId="51494"/>
    <cellStyle name="Обычный 5 57 2 3" xfId="51495"/>
    <cellStyle name="Обычный 5 57 2 3 2" xfId="51496"/>
    <cellStyle name="Обычный 5 57 2 4" xfId="51497"/>
    <cellStyle name="Обычный 5 57 3" xfId="51498"/>
    <cellStyle name="Обычный 5 57 3 2" xfId="51499"/>
    <cellStyle name="Обычный 5 57 3 2 2" xfId="51500"/>
    <cellStyle name="Обычный 5 57 3 2 2 2" xfId="51501"/>
    <cellStyle name="Обычный 5 57 3 2 3" xfId="51502"/>
    <cellStyle name="Обычный 5 57 3 3" xfId="51503"/>
    <cellStyle name="Обычный 5 57 3 3 2" xfId="51504"/>
    <cellStyle name="Обычный 5 57 3 4" xfId="51505"/>
    <cellStyle name="Обычный 5 57 4" xfId="51506"/>
    <cellStyle name="Обычный 5 57 4 2" xfId="51507"/>
    <cellStyle name="Обычный 5 57 4 2 2" xfId="51508"/>
    <cellStyle name="Обычный 5 57 4 2 2 2" xfId="51509"/>
    <cellStyle name="Обычный 5 57 4 2 3" xfId="51510"/>
    <cellStyle name="Обычный 5 57 4 3" xfId="51511"/>
    <cellStyle name="Обычный 5 57 4 3 2" xfId="51512"/>
    <cellStyle name="Обычный 5 57 4 4" xfId="51513"/>
    <cellStyle name="Обычный 5 57 5" xfId="51514"/>
    <cellStyle name="Обычный 5 57 5 2" xfId="51515"/>
    <cellStyle name="Обычный 5 57 5 2 2" xfId="51516"/>
    <cellStyle name="Обычный 5 57 5 3" xfId="51517"/>
    <cellStyle name="Обычный 5 57 6" xfId="51518"/>
    <cellStyle name="Обычный 5 57 6 2" xfId="51519"/>
    <cellStyle name="Обычный 5 57 7" xfId="51520"/>
    <cellStyle name="Обычный 5 57 7 2" xfId="51521"/>
    <cellStyle name="Обычный 5 57 8" xfId="51522"/>
    <cellStyle name="Обычный 5 58" xfId="51523"/>
    <cellStyle name="Обычный 5 58 2" xfId="51524"/>
    <cellStyle name="Обычный 5 58 2 2" xfId="51525"/>
    <cellStyle name="Обычный 5 58 2 2 2" xfId="51526"/>
    <cellStyle name="Обычный 5 58 2 2 2 2" xfId="51527"/>
    <cellStyle name="Обычный 5 58 2 2 3" xfId="51528"/>
    <cellStyle name="Обычный 5 58 2 3" xfId="51529"/>
    <cellStyle name="Обычный 5 58 2 3 2" xfId="51530"/>
    <cellStyle name="Обычный 5 58 2 4" xfId="51531"/>
    <cellStyle name="Обычный 5 58 3" xfId="51532"/>
    <cellStyle name="Обычный 5 58 3 2" xfId="51533"/>
    <cellStyle name="Обычный 5 58 3 2 2" xfId="51534"/>
    <cellStyle name="Обычный 5 58 3 2 2 2" xfId="51535"/>
    <cellStyle name="Обычный 5 58 3 2 3" xfId="51536"/>
    <cellStyle name="Обычный 5 58 3 3" xfId="51537"/>
    <cellStyle name="Обычный 5 58 3 3 2" xfId="51538"/>
    <cellStyle name="Обычный 5 58 3 4" xfId="51539"/>
    <cellStyle name="Обычный 5 58 4" xfId="51540"/>
    <cellStyle name="Обычный 5 58 4 2" xfId="51541"/>
    <cellStyle name="Обычный 5 58 4 2 2" xfId="51542"/>
    <cellStyle name="Обычный 5 58 4 2 2 2" xfId="51543"/>
    <cellStyle name="Обычный 5 58 4 2 3" xfId="51544"/>
    <cellStyle name="Обычный 5 58 4 3" xfId="51545"/>
    <cellStyle name="Обычный 5 58 4 3 2" xfId="51546"/>
    <cellStyle name="Обычный 5 58 4 4" xfId="51547"/>
    <cellStyle name="Обычный 5 58 5" xfId="51548"/>
    <cellStyle name="Обычный 5 58 5 2" xfId="51549"/>
    <cellStyle name="Обычный 5 58 5 2 2" xfId="51550"/>
    <cellStyle name="Обычный 5 58 5 3" xfId="51551"/>
    <cellStyle name="Обычный 5 58 6" xfId="51552"/>
    <cellStyle name="Обычный 5 58 6 2" xfId="51553"/>
    <cellStyle name="Обычный 5 58 7" xfId="51554"/>
    <cellStyle name="Обычный 5 58 7 2" xfId="51555"/>
    <cellStyle name="Обычный 5 58 8" xfId="51556"/>
    <cellStyle name="Обычный 5 59" xfId="51557"/>
    <cellStyle name="Обычный 5 59 2" xfId="51558"/>
    <cellStyle name="Обычный 5 59 2 2" xfId="51559"/>
    <cellStyle name="Обычный 5 59 2 2 2" xfId="51560"/>
    <cellStyle name="Обычный 5 59 2 2 2 2" xfId="51561"/>
    <cellStyle name="Обычный 5 59 2 2 3" xfId="51562"/>
    <cellStyle name="Обычный 5 59 2 3" xfId="51563"/>
    <cellStyle name="Обычный 5 59 2 3 2" xfId="51564"/>
    <cellStyle name="Обычный 5 59 2 4" xfId="51565"/>
    <cellStyle name="Обычный 5 59 3" xfId="51566"/>
    <cellStyle name="Обычный 5 59 3 2" xfId="51567"/>
    <cellStyle name="Обычный 5 59 3 2 2" xfId="51568"/>
    <cellStyle name="Обычный 5 59 3 2 2 2" xfId="51569"/>
    <cellStyle name="Обычный 5 59 3 2 3" xfId="51570"/>
    <cellStyle name="Обычный 5 59 3 3" xfId="51571"/>
    <cellStyle name="Обычный 5 59 3 3 2" xfId="51572"/>
    <cellStyle name="Обычный 5 59 3 4" xfId="51573"/>
    <cellStyle name="Обычный 5 59 4" xfId="51574"/>
    <cellStyle name="Обычный 5 59 4 2" xfId="51575"/>
    <cellStyle name="Обычный 5 59 4 2 2" xfId="51576"/>
    <cellStyle name="Обычный 5 59 4 2 2 2" xfId="51577"/>
    <cellStyle name="Обычный 5 59 4 2 3" xfId="51578"/>
    <cellStyle name="Обычный 5 59 4 3" xfId="51579"/>
    <cellStyle name="Обычный 5 59 4 3 2" xfId="51580"/>
    <cellStyle name="Обычный 5 59 4 4" xfId="51581"/>
    <cellStyle name="Обычный 5 59 5" xfId="51582"/>
    <cellStyle name="Обычный 5 59 5 2" xfId="51583"/>
    <cellStyle name="Обычный 5 59 5 2 2" xfId="51584"/>
    <cellStyle name="Обычный 5 59 5 3" xfId="51585"/>
    <cellStyle name="Обычный 5 59 6" xfId="51586"/>
    <cellStyle name="Обычный 5 59 6 2" xfId="51587"/>
    <cellStyle name="Обычный 5 59 7" xfId="51588"/>
    <cellStyle name="Обычный 5 59 7 2" xfId="51589"/>
    <cellStyle name="Обычный 5 59 8" xfId="51590"/>
    <cellStyle name="Обычный 5 6" xfId="51591"/>
    <cellStyle name="Обычный 5 6 10" xfId="51592"/>
    <cellStyle name="Обычный 5 6 10 2" xfId="51593"/>
    <cellStyle name="Обычный 5 6 10 2 2" xfId="51594"/>
    <cellStyle name="Обычный 5 6 10 2 2 2" xfId="51595"/>
    <cellStyle name="Обычный 5 6 10 2 2 2 2" xfId="51596"/>
    <cellStyle name="Обычный 5 6 10 2 2 3" xfId="51597"/>
    <cellStyle name="Обычный 5 6 10 2 3" xfId="51598"/>
    <cellStyle name="Обычный 5 6 10 2 3 2" xfId="51599"/>
    <cellStyle name="Обычный 5 6 10 2 4" xfId="51600"/>
    <cellStyle name="Обычный 5 6 10 3" xfId="51601"/>
    <cellStyle name="Обычный 5 6 10 3 2" xfId="51602"/>
    <cellStyle name="Обычный 5 6 10 3 2 2" xfId="51603"/>
    <cellStyle name="Обычный 5 6 10 3 2 2 2" xfId="51604"/>
    <cellStyle name="Обычный 5 6 10 3 2 3" xfId="51605"/>
    <cellStyle name="Обычный 5 6 10 3 3" xfId="51606"/>
    <cellStyle name="Обычный 5 6 10 3 3 2" xfId="51607"/>
    <cellStyle name="Обычный 5 6 10 3 4" xfId="51608"/>
    <cellStyle name="Обычный 5 6 10 4" xfId="51609"/>
    <cellStyle name="Обычный 5 6 10 4 2" xfId="51610"/>
    <cellStyle name="Обычный 5 6 10 4 2 2" xfId="51611"/>
    <cellStyle name="Обычный 5 6 10 4 2 2 2" xfId="51612"/>
    <cellStyle name="Обычный 5 6 10 4 2 3" xfId="51613"/>
    <cellStyle name="Обычный 5 6 10 4 3" xfId="51614"/>
    <cellStyle name="Обычный 5 6 10 4 3 2" xfId="51615"/>
    <cellStyle name="Обычный 5 6 10 4 4" xfId="51616"/>
    <cellStyle name="Обычный 5 6 10 5" xfId="51617"/>
    <cellStyle name="Обычный 5 6 10 5 2" xfId="51618"/>
    <cellStyle name="Обычный 5 6 10 5 2 2" xfId="51619"/>
    <cellStyle name="Обычный 5 6 10 5 3" xfId="51620"/>
    <cellStyle name="Обычный 5 6 10 6" xfId="51621"/>
    <cellStyle name="Обычный 5 6 10 6 2" xfId="51622"/>
    <cellStyle name="Обычный 5 6 10 7" xfId="51623"/>
    <cellStyle name="Обычный 5 6 10 7 2" xfId="51624"/>
    <cellStyle name="Обычный 5 6 10 8" xfId="51625"/>
    <cellStyle name="Обычный 5 6 11" xfId="51626"/>
    <cellStyle name="Обычный 5 6 11 2" xfId="51627"/>
    <cellStyle name="Обычный 5 6 11 2 2" xfId="51628"/>
    <cellStyle name="Обычный 5 6 11 2 2 2" xfId="51629"/>
    <cellStyle name="Обычный 5 6 11 2 2 2 2" xfId="51630"/>
    <cellStyle name="Обычный 5 6 11 2 2 3" xfId="51631"/>
    <cellStyle name="Обычный 5 6 11 2 3" xfId="51632"/>
    <cellStyle name="Обычный 5 6 11 2 3 2" xfId="51633"/>
    <cellStyle name="Обычный 5 6 11 2 4" xfId="51634"/>
    <cellStyle name="Обычный 5 6 11 3" xfId="51635"/>
    <cellStyle name="Обычный 5 6 11 3 2" xfId="51636"/>
    <cellStyle name="Обычный 5 6 11 3 2 2" xfId="51637"/>
    <cellStyle name="Обычный 5 6 11 3 2 2 2" xfId="51638"/>
    <cellStyle name="Обычный 5 6 11 3 2 3" xfId="51639"/>
    <cellStyle name="Обычный 5 6 11 3 3" xfId="51640"/>
    <cellStyle name="Обычный 5 6 11 3 3 2" xfId="51641"/>
    <cellStyle name="Обычный 5 6 11 3 4" xfId="51642"/>
    <cellStyle name="Обычный 5 6 11 4" xfId="51643"/>
    <cellStyle name="Обычный 5 6 11 4 2" xfId="51644"/>
    <cellStyle name="Обычный 5 6 11 4 2 2" xfId="51645"/>
    <cellStyle name="Обычный 5 6 11 4 2 2 2" xfId="51646"/>
    <cellStyle name="Обычный 5 6 11 4 2 3" xfId="51647"/>
    <cellStyle name="Обычный 5 6 11 4 3" xfId="51648"/>
    <cellStyle name="Обычный 5 6 11 4 3 2" xfId="51649"/>
    <cellStyle name="Обычный 5 6 11 4 4" xfId="51650"/>
    <cellStyle name="Обычный 5 6 11 5" xfId="51651"/>
    <cellStyle name="Обычный 5 6 11 5 2" xfId="51652"/>
    <cellStyle name="Обычный 5 6 11 5 2 2" xfId="51653"/>
    <cellStyle name="Обычный 5 6 11 5 3" xfId="51654"/>
    <cellStyle name="Обычный 5 6 11 6" xfId="51655"/>
    <cellStyle name="Обычный 5 6 11 6 2" xfId="51656"/>
    <cellStyle name="Обычный 5 6 11 7" xfId="51657"/>
    <cellStyle name="Обычный 5 6 11 7 2" xfId="51658"/>
    <cellStyle name="Обычный 5 6 11 8" xfId="51659"/>
    <cellStyle name="Обычный 5 6 12" xfId="51660"/>
    <cellStyle name="Обычный 5 6 12 2" xfId="51661"/>
    <cellStyle name="Обычный 5 6 12 2 2" xfId="51662"/>
    <cellStyle name="Обычный 5 6 12 2 2 2" xfId="51663"/>
    <cellStyle name="Обычный 5 6 12 2 2 2 2" xfId="51664"/>
    <cellStyle name="Обычный 5 6 12 2 2 3" xfId="51665"/>
    <cellStyle name="Обычный 5 6 12 2 3" xfId="51666"/>
    <cellStyle name="Обычный 5 6 12 2 3 2" xfId="51667"/>
    <cellStyle name="Обычный 5 6 12 2 4" xfId="51668"/>
    <cellStyle name="Обычный 5 6 12 3" xfId="51669"/>
    <cellStyle name="Обычный 5 6 12 3 2" xfId="51670"/>
    <cellStyle name="Обычный 5 6 12 3 2 2" xfId="51671"/>
    <cellStyle name="Обычный 5 6 12 3 2 2 2" xfId="51672"/>
    <cellStyle name="Обычный 5 6 12 3 2 3" xfId="51673"/>
    <cellStyle name="Обычный 5 6 12 3 3" xfId="51674"/>
    <cellStyle name="Обычный 5 6 12 3 3 2" xfId="51675"/>
    <cellStyle name="Обычный 5 6 12 3 4" xfId="51676"/>
    <cellStyle name="Обычный 5 6 12 4" xfId="51677"/>
    <cellStyle name="Обычный 5 6 12 4 2" xfId="51678"/>
    <cellStyle name="Обычный 5 6 12 4 2 2" xfId="51679"/>
    <cellStyle name="Обычный 5 6 12 4 2 2 2" xfId="51680"/>
    <cellStyle name="Обычный 5 6 12 4 2 3" xfId="51681"/>
    <cellStyle name="Обычный 5 6 12 4 3" xfId="51682"/>
    <cellStyle name="Обычный 5 6 12 4 3 2" xfId="51683"/>
    <cellStyle name="Обычный 5 6 12 4 4" xfId="51684"/>
    <cellStyle name="Обычный 5 6 12 5" xfId="51685"/>
    <cellStyle name="Обычный 5 6 12 5 2" xfId="51686"/>
    <cellStyle name="Обычный 5 6 12 5 2 2" xfId="51687"/>
    <cellStyle name="Обычный 5 6 12 5 3" xfId="51688"/>
    <cellStyle name="Обычный 5 6 12 6" xfId="51689"/>
    <cellStyle name="Обычный 5 6 12 6 2" xfId="51690"/>
    <cellStyle name="Обычный 5 6 12 7" xfId="51691"/>
    <cellStyle name="Обычный 5 6 12 7 2" xfId="51692"/>
    <cellStyle name="Обычный 5 6 12 8" xfId="51693"/>
    <cellStyle name="Обычный 5 6 13" xfId="51694"/>
    <cellStyle name="Обычный 5 6 13 2" xfId="51695"/>
    <cellStyle name="Обычный 5 6 13 2 2" xfId="51696"/>
    <cellStyle name="Обычный 5 6 13 2 2 2" xfId="51697"/>
    <cellStyle name="Обычный 5 6 13 2 2 2 2" xfId="51698"/>
    <cellStyle name="Обычный 5 6 13 2 2 3" xfId="51699"/>
    <cellStyle name="Обычный 5 6 13 2 3" xfId="51700"/>
    <cellStyle name="Обычный 5 6 13 2 3 2" xfId="51701"/>
    <cellStyle name="Обычный 5 6 13 2 4" xfId="51702"/>
    <cellStyle name="Обычный 5 6 13 3" xfId="51703"/>
    <cellStyle name="Обычный 5 6 13 3 2" xfId="51704"/>
    <cellStyle name="Обычный 5 6 13 3 2 2" xfId="51705"/>
    <cellStyle name="Обычный 5 6 13 3 2 2 2" xfId="51706"/>
    <cellStyle name="Обычный 5 6 13 3 2 3" xfId="51707"/>
    <cellStyle name="Обычный 5 6 13 3 3" xfId="51708"/>
    <cellStyle name="Обычный 5 6 13 3 3 2" xfId="51709"/>
    <cellStyle name="Обычный 5 6 13 3 4" xfId="51710"/>
    <cellStyle name="Обычный 5 6 13 4" xfId="51711"/>
    <cellStyle name="Обычный 5 6 13 4 2" xfId="51712"/>
    <cellStyle name="Обычный 5 6 13 4 2 2" xfId="51713"/>
    <cellStyle name="Обычный 5 6 13 4 2 2 2" xfId="51714"/>
    <cellStyle name="Обычный 5 6 13 4 2 3" xfId="51715"/>
    <cellStyle name="Обычный 5 6 13 4 3" xfId="51716"/>
    <cellStyle name="Обычный 5 6 13 4 3 2" xfId="51717"/>
    <cellStyle name="Обычный 5 6 13 4 4" xfId="51718"/>
    <cellStyle name="Обычный 5 6 13 5" xfId="51719"/>
    <cellStyle name="Обычный 5 6 13 5 2" xfId="51720"/>
    <cellStyle name="Обычный 5 6 13 5 2 2" xfId="51721"/>
    <cellStyle name="Обычный 5 6 13 5 3" xfId="51722"/>
    <cellStyle name="Обычный 5 6 13 6" xfId="51723"/>
    <cellStyle name="Обычный 5 6 13 6 2" xfId="51724"/>
    <cellStyle name="Обычный 5 6 13 7" xfId="51725"/>
    <cellStyle name="Обычный 5 6 13 7 2" xfId="51726"/>
    <cellStyle name="Обычный 5 6 13 8" xfId="51727"/>
    <cellStyle name="Обычный 5 6 14" xfId="51728"/>
    <cellStyle name="Обычный 5 6 14 2" xfId="51729"/>
    <cellStyle name="Обычный 5 6 14 2 2" xfId="51730"/>
    <cellStyle name="Обычный 5 6 14 2 2 2" xfId="51731"/>
    <cellStyle name="Обычный 5 6 14 2 2 2 2" xfId="51732"/>
    <cellStyle name="Обычный 5 6 14 2 2 3" xfId="51733"/>
    <cellStyle name="Обычный 5 6 14 2 3" xfId="51734"/>
    <cellStyle name="Обычный 5 6 14 2 3 2" xfId="51735"/>
    <cellStyle name="Обычный 5 6 14 2 4" xfId="51736"/>
    <cellStyle name="Обычный 5 6 14 3" xfId="51737"/>
    <cellStyle name="Обычный 5 6 14 3 2" xfId="51738"/>
    <cellStyle name="Обычный 5 6 14 3 2 2" xfId="51739"/>
    <cellStyle name="Обычный 5 6 14 3 2 2 2" xfId="51740"/>
    <cellStyle name="Обычный 5 6 14 3 2 3" xfId="51741"/>
    <cellStyle name="Обычный 5 6 14 3 3" xfId="51742"/>
    <cellStyle name="Обычный 5 6 14 3 3 2" xfId="51743"/>
    <cellStyle name="Обычный 5 6 14 3 4" xfId="51744"/>
    <cellStyle name="Обычный 5 6 14 4" xfId="51745"/>
    <cellStyle name="Обычный 5 6 14 4 2" xfId="51746"/>
    <cellStyle name="Обычный 5 6 14 4 2 2" xfId="51747"/>
    <cellStyle name="Обычный 5 6 14 4 2 2 2" xfId="51748"/>
    <cellStyle name="Обычный 5 6 14 4 2 3" xfId="51749"/>
    <cellStyle name="Обычный 5 6 14 4 3" xfId="51750"/>
    <cellStyle name="Обычный 5 6 14 4 3 2" xfId="51751"/>
    <cellStyle name="Обычный 5 6 14 4 4" xfId="51752"/>
    <cellStyle name="Обычный 5 6 14 5" xfId="51753"/>
    <cellStyle name="Обычный 5 6 14 5 2" xfId="51754"/>
    <cellStyle name="Обычный 5 6 14 5 2 2" xfId="51755"/>
    <cellStyle name="Обычный 5 6 14 5 3" xfId="51756"/>
    <cellStyle name="Обычный 5 6 14 6" xfId="51757"/>
    <cellStyle name="Обычный 5 6 14 6 2" xfId="51758"/>
    <cellStyle name="Обычный 5 6 14 7" xfId="51759"/>
    <cellStyle name="Обычный 5 6 14 7 2" xfId="51760"/>
    <cellStyle name="Обычный 5 6 14 8" xfId="51761"/>
    <cellStyle name="Обычный 5 6 15" xfId="51762"/>
    <cellStyle name="Обычный 5 6 15 2" xfId="51763"/>
    <cellStyle name="Обычный 5 6 15 2 2" xfId="51764"/>
    <cellStyle name="Обычный 5 6 15 2 2 2" xfId="51765"/>
    <cellStyle name="Обычный 5 6 15 2 2 2 2" xfId="51766"/>
    <cellStyle name="Обычный 5 6 15 2 2 3" xfId="51767"/>
    <cellStyle name="Обычный 5 6 15 2 3" xfId="51768"/>
    <cellStyle name="Обычный 5 6 15 2 3 2" xfId="51769"/>
    <cellStyle name="Обычный 5 6 15 2 4" xfId="51770"/>
    <cellStyle name="Обычный 5 6 15 3" xfId="51771"/>
    <cellStyle name="Обычный 5 6 15 3 2" xfId="51772"/>
    <cellStyle name="Обычный 5 6 15 3 2 2" xfId="51773"/>
    <cellStyle name="Обычный 5 6 15 3 2 2 2" xfId="51774"/>
    <cellStyle name="Обычный 5 6 15 3 2 3" xfId="51775"/>
    <cellStyle name="Обычный 5 6 15 3 3" xfId="51776"/>
    <cellStyle name="Обычный 5 6 15 3 3 2" xfId="51777"/>
    <cellStyle name="Обычный 5 6 15 3 4" xfId="51778"/>
    <cellStyle name="Обычный 5 6 15 4" xfId="51779"/>
    <cellStyle name="Обычный 5 6 15 4 2" xfId="51780"/>
    <cellStyle name="Обычный 5 6 15 4 2 2" xfId="51781"/>
    <cellStyle name="Обычный 5 6 15 4 2 2 2" xfId="51782"/>
    <cellStyle name="Обычный 5 6 15 4 2 3" xfId="51783"/>
    <cellStyle name="Обычный 5 6 15 4 3" xfId="51784"/>
    <cellStyle name="Обычный 5 6 15 4 3 2" xfId="51785"/>
    <cellStyle name="Обычный 5 6 15 4 4" xfId="51786"/>
    <cellStyle name="Обычный 5 6 15 5" xfId="51787"/>
    <cellStyle name="Обычный 5 6 15 5 2" xfId="51788"/>
    <cellStyle name="Обычный 5 6 15 5 2 2" xfId="51789"/>
    <cellStyle name="Обычный 5 6 15 5 3" xfId="51790"/>
    <cellStyle name="Обычный 5 6 15 6" xfId="51791"/>
    <cellStyle name="Обычный 5 6 15 6 2" xfId="51792"/>
    <cellStyle name="Обычный 5 6 15 7" xfId="51793"/>
    <cellStyle name="Обычный 5 6 15 7 2" xfId="51794"/>
    <cellStyle name="Обычный 5 6 15 8" xfId="51795"/>
    <cellStyle name="Обычный 5 6 16" xfId="51796"/>
    <cellStyle name="Обычный 5 6 16 2" xfId="51797"/>
    <cellStyle name="Обычный 5 6 16 2 2" xfId="51798"/>
    <cellStyle name="Обычный 5 6 16 2 2 2" xfId="51799"/>
    <cellStyle name="Обычный 5 6 16 2 2 2 2" xfId="51800"/>
    <cellStyle name="Обычный 5 6 16 2 2 3" xfId="51801"/>
    <cellStyle name="Обычный 5 6 16 2 3" xfId="51802"/>
    <cellStyle name="Обычный 5 6 16 2 3 2" xfId="51803"/>
    <cellStyle name="Обычный 5 6 16 2 4" xfId="51804"/>
    <cellStyle name="Обычный 5 6 16 3" xfId="51805"/>
    <cellStyle name="Обычный 5 6 16 3 2" xfId="51806"/>
    <cellStyle name="Обычный 5 6 16 3 2 2" xfId="51807"/>
    <cellStyle name="Обычный 5 6 16 3 2 2 2" xfId="51808"/>
    <cellStyle name="Обычный 5 6 16 3 2 3" xfId="51809"/>
    <cellStyle name="Обычный 5 6 16 3 3" xfId="51810"/>
    <cellStyle name="Обычный 5 6 16 3 3 2" xfId="51811"/>
    <cellStyle name="Обычный 5 6 16 3 4" xfId="51812"/>
    <cellStyle name="Обычный 5 6 16 4" xfId="51813"/>
    <cellStyle name="Обычный 5 6 16 4 2" xfId="51814"/>
    <cellStyle name="Обычный 5 6 16 4 2 2" xfId="51815"/>
    <cellStyle name="Обычный 5 6 16 4 2 2 2" xfId="51816"/>
    <cellStyle name="Обычный 5 6 16 4 2 3" xfId="51817"/>
    <cellStyle name="Обычный 5 6 16 4 3" xfId="51818"/>
    <cellStyle name="Обычный 5 6 16 4 3 2" xfId="51819"/>
    <cellStyle name="Обычный 5 6 16 4 4" xfId="51820"/>
    <cellStyle name="Обычный 5 6 16 5" xfId="51821"/>
    <cellStyle name="Обычный 5 6 16 5 2" xfId="51822"/>
    <cellStyle name="Обычный 5 6 16 5 2 2" xfId="51823"/>
    <cellStyle name="Обычный 5 6 16 5 3" xfId="51824"/>
    <cellStyle name="Обычный 5 6 16 6" xfId="51825"/>
    <cellStyle name="Обычный 5 6 16 6 2" xfId="51826"/>
    <cellStyle name="Обычный 5 6 16 7" xfId="51827"/>
    <cellStyle name="Обычный 5 6 16 7 2" xfId="51828"/>
    <cellStyle name="Обычный 5 6 16 8" xfId="51829"/>
    <cellStyle name="Обычный 5 6 17" xfId="51830"/>
    <cellStyle name="Обычный 5 6 17 2" xfId="51831"/>
    <cellStyle name="Обычный 5 6 17 2 2" xfId="51832"/>
    <cellStyle name="Обычный 5 6 17 2 2 2" xfId="51833"/>
    <cellStyle name="Обычный 5 6 17 2 2 2 2" xfId="51834"/>
    <cellStyle name="Обычный 5 6 17 2 2 3" xfId="51835"/>
    <cellStyle name="Обычный 5 6 17 2 3" xfId="51836"/>
    <cellStyle name="Обычный 5 6 17 2 3 2" xfId="51837"/>
    <cellStyle name="Обычный 5 6 17 2 4" xfId="51838"/>
    <cellStyle name="Обычный 5 6 17 3" xfId="51839"/>
    <cellStyle name="Обычный 5 6 17 3 2" xfId="51840"/>
    <cellStyle name="Обычный 5 6 17 3 2 2" xfId="51841"/>
    <cellStyle name="Обычный 5 6 17 3 2 2 2" xfId="51842"/>
    <cellStyle name="Обычный 5 6 17 3 2 3" xfId="51843"/>
    <cellStyle name="Обычный 5 6 17 3 3" xfId="51844"/>
    <cellStyle name="Обычный 5 6 17 3 3 2" xfId="51845"/>
    <cellStyle name="Обычный 5 6 17 3 4" xfId="51846"/>
    <cellStyle name="Обычный 5 6 17 4" xfId="51847"/>
    <cellStyle name="Обычный 5 6 17 4 2" xfId="51848"/>
    <cellStyle name="Обычный 5 6 17 4 2 2" xfId="51849"/>
    <cellStyle name="Обычный 5 6 17 4 2 2 2" xfId="51850"/>
    <cellStyle name="Обычный 5 6 17 4 2 3" xfId="51851"/>
    <cellStyle name="Обычный 5 6 17 4 3" xfId="51852"/>
    <cellStyle name="Обычный 5 6 17 4 3 2" xfId="51853"/>
    <cellStyle name="Обычный 5 6 17 4 4" xfId="51854"/>
    <cellStyle name="Обычный 5 6 17 5" xfId="51855"/>
    <cellStyle name="Обычный 5 6 17 5 2" xfId="51856"/>
    <cellStyle name="Обычный 5 6 17 5 2 2" xfId="51857"/>
    <cellStyle name="Обычный 5 6 17 5 3" xfId="51858"/>
    <cellStyle name="Обычный 5 6 17 6" xfId="51859"/>
    <cellStyle name="Обычный 5 6 17 6 2" xfId="51860"/>
    <cellStyle name="Обычный 5 6 17 7" xfId="51861"/>
    <cellStyle name="Обычный 5 6 17 7 2" xfId="51862"/>
    <cellStyle name="Обычный 5 6 17 8" xfId="51863"/>
    <cellStyle name="Обычный 5 6 18" xfId="51864"/>
    <cellStyle name="Обычный 5 6 18 2" xfId="51865"/>
    <cellStyle name="Обычный 5 6 18 2 2" xfId="51866"/>
    <cellStyle name="Обычный 5 6 18 2 2 2" xfId="51867"/>
    <cellStyle name="Обычный 5 6 18 2 2 2 2" xfId="51868"/>
    <cellStyle name="Обычный 5 6 18 2 2 3" xfId="51869"/>
    <cellStyle name="Обычный 5 6 18 2 3" xfId="51870"/>
    <cellStyle name="Обычный 5 6 18 2 3 2" xfId="51871"/>
    <cellStyle name="Обычный 5 6 18 2 4" xfId="51872"/>
    <cellStyle name="Обычный 5 6 18 3" xfId="51873"/>
    <cellStyle name="Обычный 5 6 18 3 2" xfId="51874"/>
    <cellStyle name="Обычный 5 6 18 3 2 2" xfId="51875"/>
    <cellStyle name="Обычный 5 6 18 3 2 2 2" xfId="51876"/>
    <cellStyle name="Обычный 5 6 18 3 2 3" xfId="51877"/>
    <cellStyle name="Обычный 5 6 18 3 3" xfId="51878"/>
    <cellStyle name="Обычный 5 6 18 3 3 2" xfId="51879"/>
    <cellStyle name="Обычный 5 6 18 3 4" xfId="51880"/>
    <cellStyle name="Обычный 5 6 18 4" xfId="51881"/>
    <cellStyle name="Обычный 5 6 18 4 2" xfId="51882"/>
    <cellStyle name="Обычный 5 6 18 4 2 2" xfId="51883"/>
    <cellStyle name="Обычный 5 6 18 4 2 2 2" xfId="51884"/>
    <cellStyle name="Обычный 5 6 18 4 2 3" xfId="51885"/>
    <cellStyle name="Обычный 5 6 18 4 3" xfId="51886"/>
    <cellStyle name="Обычный 5 6 18 4 3 2" xfId="51887"/>
    <cellStyle name="Обычный 5 6 18 4 4" xfId="51888"/>
    <cellStyle name="Обычный 5 6 18 5" xfId="51889"/>
    <cellStyle name="Обычный 5 6 18 5 2" xfId="51890"/>
    <cellStyle name="Обычный 5 6 18 5 2 2" xfId="51891"/>
    <cellStyle name="Обычный 5 6 18 5 3" xfId="51892"/>
    <cellStyle name="Обычный 5 6 18 6" xfId="51893"/>
    <cellStyle name="Обычный 5 6 18 6 2" xfId="51894"/>
    <cellStyle name="Обычный 5 6 18 7" xfId="51895"/>
    <cellStyle name="Обычный 5 6 18 7 2" xfId="51896"/>
    <cellStyle name="Обычный 5 6 18 8" xfId="51897"/>
    <cellStyle name="Обычный 5 6 19" xfId="51898"/>
    <cellStyle name="Обычный 5 6 19 2" xfId="51899"/>
    <cellStyle name="Обычный 5 6 19 2 2" xfId="51900"/>
    <cellStyle name="Обычный 5 6 19 2 2 2" xfId="51901"/>
    <cellStyle name="Обычный 5 6 19 2 2 2 2" xfId="51902"/>
    <cellStyle name="Обычный 5 6 19 2 2 3" xfId="51903"/>
    <cellStyle name="Обычный 5 6 19 2 3" xfId="51904"/>
    <cellStyle name="Обычный 5 6 19 2 3 2" xfId="51905"/>
    <cellStyle name="Обычный 5 6 19 2 4" xfId="51906"/>
    <cellStyle name="Обычный 5 6 19 3" xfId="51907"/>
    <cellStyle name="Обычный 5 6 19 3 2" xfId="51908"/>
    <cellStyle name="Обычный 5 6 19 3 2 2" xfId="51909"/>
    <cellStyle name="Обычный 5 6 19 3 2 2 2" xfId="51910"/>
    <cellStyle name="Обычный 5 6 19 3 2 3" xfId="51911"/>
    <cellStyle name="Обычный 5 6 19 3 3" xfId="51912"/>
    <cellStyle name="Обычный 5 6 19 3 3 2" xfId="51913"/>
    <cellStyle name="Обычный 5 6 19 3 4" xfId="51914"/>
    <cellStyle name="Обычный 5 6 19 4" xfId="51915"/>
    <cellStyle name="Обычный 5 6 19 4 2" xfId="51916"/>
    <cellStyle name="Обычный 5 6 19 4 2 2" xfId="51917"/>
    <cellStyle name="Обычный 5 6 19 4 2 2 2" xfId="51918"/>
    <cellStyle name="Обычный 5 6 19 4 2 3" xfId="51919"/>
    <cellStyle name="Обычный 5 6 19 4 3" xfId="51920"/>
    <cellStyle name="Обычный 5 6 19 4 3 2" xfId="51921"/>
    <cellStyle name="Обычный 5 6 19 4 4" xfId="51922"/>
    <cellStyle name="Обычный 5 6 19 5" xfId="51923"/>
    <cellStyle name="Обычный 5 6 19 5 2" xfId="51924"/>
    <cellStyle name="Обычный 5 6 19 5 2 2" xfId="51925"/>
    <cellStyle name="Обычный 5 6 19 5 3" xfId="51926"/>
    <cellStyle name="Обычный 5 6 19 6" xfId="51927"/>
    <cellStyle name="Обычный 5 6 19 6 2" xfId="51928"/>
    <cellStyle name="Обычный 5 6 19 7" xfId="51929"/>
    <cellStyle name="Обычный 5 6 19 7 2" xfId="51930"/>
    <cellStyle name="Обычный 5 6 19 8" xfId="51931"/>
    <cellStyle name="Обычный 5 6 2" xfId="51932"/>
    <cellStyle name="Обычный 5 6 2 2" xfId="51933"/>
    <cellStyle name="Обычный 5 6 2 2 2" xfId="51934"/>
    <cellStyle name="Обычный 5 6 2 2 2 2" xfId="51935"/>
    <cellStyle name="Обычный 5 6 2 2 2 2 2" xfId="51936"/>
    <cellStyle name="Обычный 5 6 2 2 2 3" xfId="51937"/>
    <cellStyle name="Обычный 5 6 2 2 3" xfId="51938"/>
    <cellStyle name="Обычный 5 6 2 2 3 2" xfId="51939"/>
    <cellStyle name="Обычный 5 6 2 2 4" xfId="51940"/>
    <cellStyle name="Обычный 5 6 2 3" xfId="51941"/>
    <cellStyle name="Обычный 5 6 2 3 2" xfId="51942"/>
    <cellStyle name="Обычный 5 6 2 3 2 2" xfId="51943"/>
    <cellStyle name="Обычный 5 6 2 3 2 2 2" xfId="51944"/>
    <cellStyle name="Обычный 5 6 2 3 2 3" xfId="51945"/>
    <cellStyle name="Обычный 5 6 2 3 3" xfId="51946"/>
    <cellStyle name="Обычный 5 6 2 3 3 2" xfId="51947"/>
    <cellStyle name="Обычный 5 6 2 3 4" xfId="51948"/>
    <cellStyle name="Обычный 5 6 2 4" xfId="51949"/>
    <cellStyle name="Обычный 5 6 2 4 2" xfId="51950"/>
    <cellStyle name="Обычный 5 6 2 4 2 2" xfId="51951"/>
    <cellStyle name="Обычный 5 6 2 4 2 2 2" xfId="51952"/>
    <cellStyle name="Обычный 5 6 2 4 2 3" xfId="51953"/>
    <cellStyle name="Обычный 5 6 2 4 3" xfId="51954"/>
    <cellStyle name="Обычный 5 6 2 4 3 2" xfId="51955"/>
    <cellStyle name="Обычный 5 6 2 4 4" xfId="51956"/>
    <cellStyle name="Обычный 5 6 2 5" xfId="51957"/>
    <cellStyle name="Обычный 5 6 2 5 2" xfId="51958"/>
    <cellStyle name="Обычный 5 6 2 5 2 2" xfId="51959"/>
    <cellStyle name="Обычный 5 6 2 5 3" xfId="51960"/>
    <cellStyle name="Обычный 5 6 2 6" xfId="51961"/>
    <cellStyle name="Обычный 5 6 2 6 2" xfId="51962"/>
    <cellStyle name="Обычный 5 6 2 7" xfId="51963"/>
    <cellStyle name="Обычный 5 6 2 7 2" xfId="51964"/>
    <cellStyle name="Обычный 5 6 2 8" xfId="51965"/>
    <cellStyle name="Обычный 5 6 20" xfId="51966"/>
    <cellStyle name="Обычный 5 6 20 2" xfId="51967"/>
    <cellStyle name="Обычный 5 6 20 2 2" xfId="51968"/>
    <cellStyle name="Обычный 5 6 20 2 2 2" xfId="51969"/>
    <cellStyle name="Обычный 5 6 20 2 2 2 2" xfId="51970"/>
    <cellStyle name="Обычный 5 6 20 2 2 3" xfId="51971"/>
    <cellStyle name="Обычный 5 6 20 2 3" xfId="51972"/>
    <cellStyle name="Обычный 5 6 20 2 3 2" xfId="51973"/>
    <cellStyle name="Обычный 5 6 20 2 4" xfId="51974"/>
    <cellStyle name="Обычный 5 6 20 3" xfId="51975"/>
    <cellStyle name="Обычный 5 6 20 3 2" xfId="51976"/>
    <cellStyle name="Обычный 5 6 20 3 2 2" xfId="51977"/>
    <cellStyle name="Обычный 5 6 20 3 2 2 2" xfId="51978"/>
    <cellStyle name="Обычный 5 6 20 3 2 3" xfId="51979"/>
    <cellStyle name="Обычный 5 6 20 3 3" xfId="51980"/>
    <cellStyle name="Обычный 5 6 20 3 3 2" xfId="51981"/>
    <cellStyle name="Обычный 5 6 20 3 4" xfId="51982"/>
    <cellStyle name="Обычный 5 6 20 4" xfId="51983"/>
    <cellStyle name="Обычный 5 6 20 4 2" xfId="51984"/>
    <cellStyle name="Обычный 5 6 20 4 2 2" xfId="51985"/>
    <cellStyle name="Обычный 5 6 20 4 2 2 2" xfId="51986"/>
    <cellStyle name="Обычный 5 6 20 4 2 3" xfId="51987"/>
    <cellStyle name="Обычный 5 6 20 4 3" xfId="51988"/>
    <cellStyle name="Обычный 5 6 20 4 3 2" xfId="51989"/>
    <cellStyle name="Обычный 5 6 20 4 4" xfId="51990"/>
    <cellStyle name="Обычный 5 6 20 5" xfId="51991"/>
    <cellStyle name="Обычный 5 6 20 5 2" xfId="51992"/>
    <cellStyle name="Обычный 5 6 20 5 2 2" xfId="51993"/>
    <cellStyle name="Обычный 5 6 20 5 3" xfId="51994"/>
    <cellStyle name="Обычный 5 6 20 6" xfId="51995"/>
    <cellStyle name="Обычный 5 6 20 6 2" xfId="51996"/>
    <cellStyle name="Обычный 5 6 20 7" xfId="51997"/>
    <cellStyle name="Обычный 5 6 20 7 2" xfId="51998"/>
    <cellStyle name="Обычный 5 6 20 8" xfId="51999"/>
    <cellStyle name="Обычный 5 6 21" xfId="52000"/>
    <cellStyle name="Обычный 5 6 21 2" xfId="52001"/>
    <cellStyle name="Обычный 5 6 21 2 2" xfId="52002"/>
    <cellStyle name="Обычный 5 6 21 2 2 2" xfId="52003"/>
    <cellStyle name="Обычный 5 6 21 2 2 2 2" xfId="52004"/>
    <cellStyle name="Обычный 5 6 21 2 2 3" xfId="52005"/>
    <cellStyle name="Обычный 5 6 21 2 3" xfId="52006"/>
    <cellStyle name="Обычный 5 6 21 2 3 2" xfId="52007"/>
    <cellStyle name="Обычный 5 6 21 2 4" xfId="52008"/>
    <cellStyle name="Обычный 5 6 21 3" xfId="52009"/>
    <cellStyle name="Обычный 5 6 21 3 2" xfId="52010"/>
    <cellStyle name="Обычный 5 6 21 3 2 2" xfId="52011"/>
    <cellStyle name="Обычный 5 6 21 3 2 2 2" xfId="52012"/>
    <cellStyle name="Обычный 5 6 21 3 2 3" xfId="52013"/>
    <cellStyle name="Обычный 5 6 21 3 3" xfId="52014"/>
    <cellStyle name="Обычный 5 6 21 3 3 2" xfId="52015"/>
    <cellStyle name="Обычный 5 6 21 3 4" xfId="52016"/>
    <cellStyle name="Обычный 5 6 21 4" xfId="52017"/>
    <cellStyle name="Обычный 5 6 21 4 2" xfId="52018"/>
    <cellStyle name="Обычный 5 6 21 4 2 2" xfId="52019"/>
    <cellStyle name="Обычный 5 6 21 4 2 2 2" xfId="52020"/>
    <cellStyle name="Обычный 5 6 21 4 2 3" xfId="52021"/>
    <cellStyle name="Обычный 5 6 21 4 3" xfId="52022"/>
    <cellStyle name="Обычный 5 6 21 4 3 2" xfId="52023"/>
    <cellStyle name="Обычный 5 6 21 4 4" xfId="52024"/>
    <cellStyle name="Обычный 5 6 21 5" xfId="52025"/>
    <cellStyle name="Обычный 5 6 21 5 2" xfId="52026"/>
    <cellStyle name="Обычный 5 6 21 5 2 2" xfId="52027"/>
    <cellStyle name="Обычный 5 6 21 5 3" xfId="52028"/>
    <cellStyle name="Обычный 5 6 21 6" xfId="52029"/>
    <cellStyle name="Обычный 5 6 21 6 2" xfId="52030"/>
    <cellStyle name="Обычный 5 6 21 7" xfId="52031"/>
    <cellStyle name="Обычный 5 6 21 7 2" xfId="52032"/>
    <cellStyle name="Обычный 5 6 21 8" xfId="52033"/>
    <cellStyle name="Обычный 5 6 22" xfId="52034"/>
    <cellStyle name="Обычный 5 6 22 2" xfId="52035"/>
    <cellStyle name="Обычный 5 6 22 2 2" xfId="52036"/>
    <cellStyle name="Обычный 5 6 22 2 2 2" xfId="52037"/>
    <cellStyle name="Обычный 5 6 22 2 2 2 2" xfId="52038"/>
    <cellStyle name="Обычный 5 6 22 2 2 3" xfId="52039"/>
    <cellStyle name="Обычный 5 6 22 2 3" xfId="52040"/>
    <cellStyle name="Обычный 5 6 22 2 3 2" xfId="52041"/>
    <cellStyle name="Обычный 5 6 22 2 4" xfId="52042"/>
    <cellStyle name="Обычный 5 6 22 3" xfId="52043"/>
    <cellStyle name="Обычный 5 6 22 3 2" xfId="52044"/>
    <cellStyle name="Обычный 5 6 22 3 2 2" xfId="52045"/>
    <cellStyle name="Обычный 5 6 22 3 2 2 2" xfId="52046"/>
    <cellStyle name="Обычный 5 6 22 3 2 3" xfId="52047"/>
    <cellStyle name="Обычный 5 6 22 3 3" xfId="52048"/>
    <cellStyle name="Обычный 5 6 22 3 3 2" xfId="52049"/>
    <cellStyle name="Обычный 5 6 22 3 4" xfId="52050"/>
    <cellStyle name="Обычный 5 6 22 4" xfId="52051"/>
    <cellStyle name="Обычный 5 6 22 4 2" xfId="52052"/>
    <cellStyle name="Обычный 5 6 22 4 2 2" xfId="52053"/>
    <cellStyle name="Обычный 5 6 22 4 2 2 2" xfId="52054"/>
    <cellStyle name="Обычный 5 6 22 4 2 3" xfId="52055"/>
    <cellStyle name="Обычный 5 6 22 4 3" xfId="52056"/>
    <cellStyle name="Обычный 5 6 22 4 3 2" xfId="52057"/>
    <cellStyle name="Обычный 5 6 22 4 4" xfId="52058"/>
    <cellStyle name="Обычный 5 6 22 5" xfId="52059"/>
    <cellStyle name="Обычный 5 6 22 5 2" xfId="52060"/>
    <cellStyle name="Обычный 5 6 22 5 2 2" xfId="52061"/>
    <cellStyle name="Обычный 5 6 22 5 3" xfId="52062"/>
    <cellStyle name="Обычный 5 6 22 6" xfId="52063"/>
    <cellStyle name="Обычный 5 6 22 6 2" xfId="52064"/>
    <cellStyle name="Обычный 5 6 22 7" xfId="52065"/>
    <cellStyle name="Обычный 5 6 22 7 2" xfId="52066"/>
    <cellStyle name="Обычный 5 6 22 8" xfId="52067"/>
    <cellStyle name="Обычный 5 6 23" xfId="52068"/>
    <cellStyle name="Обычный 5 6 23 2" xfId="52069"/>
    <cellStyle name="Обычный 5 6 23 2 2" xfId="52070"/>
    <cellStyle name="Обычный 5 6 23 2 2 2" xfId="52071"/>
    <cellStyle name="Обычный 5 6 23 2 2 2 2" xfId="52072"/>
    <cellStyle name="Обычный 5 6 23 2 2 3" xfId="52073"/>
    <cellStyle name="Обычный 5 6 23 2 3" xfId="52074"/>
    <cellStyle name="Обычный 5 6 23 2 3 2" xfId="52075"/>
    <cellStyle name="Обычный 5 6 23 2 4" xfId="52076"/>
    <cellStyle name="Обычный 5 6 23 3" xfId="52077"/>
    <cellStyle name="Обычный 5 6 23 3 2" xfId="52078"/>
    <cellStyle name="Обычный 5 6 23 3 2 2" xfId="52079"/>
    <cellStyle name="Обычный 5 6 23 3 2 2 2" xfId="52080"/>
    <cellStyle name="Обычный 5 6 23 3 2 3" xfId="52081"/>
    <cellStyle name="Обычный 5 6 23 3 3" xfId="52082"/>
    <cellStyle name="Обычный 5 6 23 3 3 2" xfId="52083"/>
    <cellStyle name="Обычный 5 6 23 3 4" xfId="52084"/>
    <cellStyle name="Обычный 5 6 23 4" xfId="52085"/>
    <cellStyle name="Обычный 5 6 23 4 2" xfId="52086"/>
    <cellStyle name="Обычный 5 6 23 4 2 2" xfId="52087"/>
    <cellStyle name="Обычный 5 6 23 4 2 2 2" xfId="52088"/>
    <cellStyle name="Обычный 5 6 23 4 2 3" xfId="52089"/>
    <cellStyle name="Обычный 5 6 23 4 3" xfId="52090"/>
    <cellStyle name="Обычный 5 6 23 4 3 2" xfId="52091"/>
    <cellStyle name="Обычный 5 6 23 4 4" xfId="52092"/>
    <cellStyle name="Обычный 5 6 23 5" xfId="52093"/>
    <cellStyle name="Обычный 5 6 23 5 2" xfId="52094"/>
    <cellStyle name="Обычный 5 6 23 5 2 2" xfId="52095"/>
    <cellStyle name="Обычный 5 6 23 5 3" xfId="52096"/>
    <cellStyle name="Обычный 5 6 23 6" xfId="52097"/>
    <cellStyle name="Обычный 5 6 23 6 2" xfId="52098"/>
    <cellStyle name="Обычный 5 6 23 7" xfId="52099"/>
    <cellStyle name="Обычный 5 6 23 7 2" xfId="52100"/>
    <cellStyle name="Обычный 5 6 23 8" xfId="52101"/>
    <cellStyle name="Обычный 5 6 24" xfId="52102"/>
    <cellStyle name="Обычный 5 6 24 2" xfId="52103"/>
    <cellStyle name="Обычный 5 6 24 2 2" xfId="52104"/>
    <cellStyle name="Обычный 5 6 24 2 2 2" xfId="52105"/>
    <cellStyle name="Обычный 5 6 24 2 2 2 2" xfId="52106"/>
    <cellStyle name="Обычный 5 6 24 2 2 3" xfId="52107"/>
    <cellStyle name="Обычный 5 6 24 2 3" xfId="52108"/>
    <cellStyle name="Обычный 5 6 24 2 3 2" xfId="52109"/>
    <cellStyle name="Обычный 5 6 24 2 4" xfId="52110"/>
    <cellStyle name="Обычный 5 6 24 3" xfId="52111"/>
    <cellStyle name="Обычный 5 6 24 3 2" xfId="52112"/>
    <cellStyle name="Обычный 5 6 24 3 2 2" xfId="52113"/>
    <cellStyle name="Обычный 5 6 24 3 2 2 2" xfId="52114"/>
    <cellStyle name="Обычный 5 6 24 3 2 3" xfId="52115"/>
    <cellStyle name="Обычный 5 6 24 3 3" xfId="52116"/>
    <cellStyle name="Обычный 5 6 24 3 3 2" xfId="52117"/>
    <cellStyle name="Обычный 5 6 24 3 4" xfId="52118"/>
    <cellStyle name="Обычный 5 6 24 4" xfId="52119"/>
    <cellStyle name="Обычный 5 6 24 4 2" xfId="52120"/>
    <cellStyle name="Обычный 5 6 24 4 2 2" xfId="52121"/>
    <cellStyle name="Обычный 5 6 24 4 2 2 2" xfId="52122"/>
    <cellStyle name="Обычный 5 6 24 4 2 3" xfId="52123"/>
    <cellStyle name="Обычный 5 6 24 4 3" xfId="52124"/>
    <cellStyle name="Обычный 5 6 24 4 3 2" xfId="52125"/>
    <cellStyle name="Обычный 5 6 24 4 4" xfId="52126"/>
    <cellStyle name="Обычный 5 6 24 5" xfId="52127"/>
    <cellStyle name="Обычный 5 6 24 5 2" xfId="52128"/>
    <cellStyle name="Обычный 5 6 24 5 2 2" xfId="52129"/>
    <cellStyle name="Обычный 5 6 24 5 3" xfId="52130"/>
    <cellStyle name="Обычный 5 6 24 6" xfId="52131"/>
    <cellStyle name="Обычный 5 6 24 6 2" xfId="52132"/>
    <cellStyle name="Обычный 5 6 24 7" xfId="52133"/>
    <cellStyle name="Обычный 5 6 24 7 2" xfId="52134"/>
    <cellStyle name="Обычный 5 6 24 8" xfId="52135"/>
    <cellStyle name="Обычный 5 6 25" xfId="52136"/>
    <cellStyle name="Обычный 5 6 25 2" xfId="52137"/>
    <cellStyle name="Обычный 5 6 25 2 2" xfId="52138"/>
    <cellStyle name="Обычный 5 6 25 2 2 2" xfId="52139"/>
    <cellStyle name="Обычный 5 6 25 2 2 2 2" xfId="52140"/>
    <cellStyle name="Обычный 5 6 25 2 2 3" xfId="52141"/>
    <cellStyle name="Обычный 5 6 25 2 3" xfId="52142"/>
    <cellStyle name="Обычный 5 6 25 2 3 2" xfId="52143"/>
    <cellStyle name="Обычный 5 6 25 2 4" xfId="52144"/>
    <cellStyle name="Обычный 5 6 25 3" xfId="52145"/>
    <cellStyle name="Обычный 5 6 25 3 2" xfId="52146"/>
    <cellStyle name="Обычный 5 6 25 3 2 2" xfId="52147"/>
    <cellStyle name="Обычный 5 6 25 3 2 2 2" xfId="52148"/>
    <cellStyle name="Обычный 5 6 25 3 2 3" xfId="52149"/>
    <cellStyle name="Обычный 5 6 25 3 3" xfId="52150"/>
    <cellStyle name="Обычный 5 6 25 3 3 2" xfId="52151"/>
    <cellStyle name="Обычный 5 6 25 3 4" xfId="52152"/>
    <cellStyle name="Обычный 5 6 25 4" xfId="52153"/>
    <cellStyle name="Обычный 5 6 25 4 2" xfId="52154"/>
    <cellStyle name="Обычный 5 6 25 4 2 2" xfId="52155"/>
    <cellStyle name="Обычный 5 6 25 4 2 2 2" xfId="52156"/>
    <cellStyle name="Обычный 5 6 25 4 2 3" xfId="52157"/>
    <cellStyle name="Обычный 5 6 25 4 3" xfId="52158"/>
    <cellStyle name="Обычный 5 6 25 4 3 2" xfId="52159"/>
    <cellStyle name="Обычный 5 6 25 4 4" xfId="52160"/>
    <cellStyle name="Обычный 5 6 25 5" xfId="52161"/>
    <cellStyle name="Обычный 5 6 25 5 2" xfId="52162"/>
    <cellStyle name="Обычный 5 6 25 5 2 2" xfId="52163"/>
    <cellStyle name="Обычный 5 6 25 5 3" xfId="52164"/>
    <cellStyle name="Обычный 5 6 25 6" xfId="52165"/>
    <cellStyle name="Обычный 5 6 25 6 2" xfId="52166"/>
    <cellStyle name="Обычный 5 6 25 7" xfId="52167"/>
    <cellStyle name="Обычный 5 6 25 7 2" xfId="52168"/>
    <cellStyle name="Обычный 5 6 25 8" xfId="52169"/>
    <cellStyle name="Обычный 5 6 26" xfId="52170"/>
    <cellStyle name="Обычный 5 6 26 2" xfId="52171"/>
    <cellStyle name="Обычный 5 6 26 2 2" xfId="52172"/>
    <cellStyle name="Обычный 5 6 26 2 2 2" xfId="52173"/>
    <cellStyle name="Обычный 5 6 26 2 2 2 2" xfId="52174"/>
    <cellStyle name="Обычный 5 6 26 2 2 3" xfId="52175"/>
    <cellStyle name="Обычный 5 6 26 2 3" xfId="52176"/>
    <cellStyle name="Обычный 5 6 26 2 3 2" xfId="52177"/>
    <cellStyle name="Обычный 5 6 26 2 4" xfId="52178"/>
    <cellStyle name="Обычный 5 6 26 3" xfId="52179"/>
    <cellStyle name="Обычный 5 6 26 3 2" xfId="52180"/>
    <cellStyle name="Обычный 5 6 26 3 2 2" xfId="52181"/>
    <cellStyle name="Обычный 5 6 26 3 2 2 2" xfId="52182"/>
    <cellStyle name="Обычный 5 6 26 3 2 3" xfId="52183"/>
    <cellStyle name="Обычный 5 6 26 3 3" xfId="52184"/>
    <cellStyle name="Обычный 5 6 26 3 3 2" xfId="52185"/>
    <cellStyle name="Обычный 5 6 26 3 4" xfId="52186"/>
    <cellStyle name="Обычный 5 6 26 4" xfId="52187"/>
    <cellStyle name="Обычный 5 6 26 4 2" xfId="52188"/>
    <cellStyle name="Обычный 5 6 26 4 2 2" xfId="52189"/>
    <cellStyle name="Обычный 5 6 26 4 2 2 2" xfId="52190"/>
    <cellStyle name="Обычный 5 6 26 4 2 3" xfId="52191"/>
    <cellStyle name="Обычный 5 6 26 4 3" xfId="52192"/>
    <cellStyle name="Обычный 5 6 26 4 3 2" xfId="52193"/>
    <cellStyle name="Обычный 5 6 26 4 4" xfId="52194"/>
    <cellStyle name="Обычный 5 6 26 5" xfId="52195"/>
    <cellStyle name="Обычный 5 6 26 5 2" xfId="52196"/>
    <cellStyle name="Обычный 5 6 26 5 2 2" xfId="52197"/>
    <cellStyle name="Обычный 5 6 26 5 3" xfId="52198"/>
    <cellStyle name="Обычный 5 6 26 6" xfId="52199"/>
    <cellStyle name="Обычный 5 6 26 6 2" xfId="52200"/>
    <cellStyle name="Обычный 5 6 26 7" xfId="52201"/>
    <cellStyle name="Обычный 5 6 26 7 2" xfId="52202"/>
    <cellStyle name="Обычный 5 6 26 8" xfId="52203"/>
    <cellStyle name="Обычный 5 6 27" xfId="52204"/>
    <cellStyle name="Обычный 5 6 27 2" xfId="52205"/>
    <cellStyle name="Обычный 5 6 27 2 2" xfId="52206"/>
    <cellStyle name="Обычный 5 6 27 2 2 2" xfId="52207"/>
    <cellStyle name="Обычный 5 6 27 2 2 2 2" xfId="52208"/>
    <cellStyle name="Обычный 5 6 27 2 2 3" xfId="52209"/>
    <cellStyle name="Обычный 5 6 27 2 3" xfId="52210"/>
    <cellStyle name="Обычный 5 6 27 2 3 2" xfId="52211"/>
    <cellStyle name="Обычный 5 6 27 2 4" xfId="52212"/>
    <cellStyle name="Обычный 5 6 27 3" xfId="52213"/>
    <cellStyle name="Обычный 5 6 27 3 2" xfId="52214"/>
    <cellStyle name="Обычный 5 6 27 3 2 2" xfId="52215"/>
    <cellStyle name="Обычный 5 6 27 3 2 2 2" xfId="52216"/>
    <cellStyle name="Обычный 5 6 27 3 2 3" xfId="52217"/>
    <cellStyle name="Обычный 5 6 27 3 3" xfId="52218"/>
    <cellStyle name="Обычный 5 6 27 3 3 2" xfId="52219"/>
    <cellStyle name="Обычный 5 6 27 3 4" xfId="52220"/>
    <cellStyle name="Обычный 5 6 27 4" xfId="52221"/>
    <cellStyle name="Обычный 5 6 27 4 2" xfId="52222"/>
    <cellStyle name="Обычный 5 6 27 4 2 2" xfId="52223"/>
    <cellStyle name="Обычный 5 6 27 4 2 2 2" xfId="52224"/>
    <cellStyle name="Обычный 5 6 27 4 2 3" xfId="52225"/>
    <cellStyle name="Обычный 5 6 27 4 3" xfId="52226"/>
    <cellStyle name="Обычный 5 6 27 4 3 2" xfId="52227"/>
    <cellStyle name="Обычный 5 6 27 4 4" xfId="52228"/>
    <cellStyle name="Обычный 5 6 27 5" xfId="52229"/>
    <cellStyle name="Обычный 5 6 27 5 2" xfId="52230"/>
    <cellStyle name="Обычный 5 6 27 5 2 2" xfId="52231"/>
    <cellStyle name="Обычный 5 6 27 5 3" xfId="52232"/>
    <cellStyle name="Обычный 5 6 27 6" xfId="52233"/>
    <cellStyle name="Обычный 5 6 27 6 2" xfId="52234"/>
    <cellStyle name="Обычный 5 6 27 7" xfId="52235"/>
    <cellStyle name="Обычный 5 6 27 7 2" xfId="52236"/>
    <cellStyle name="Обычный 5 6 27 8" xfId="52237"/>
    <cellStyle name="Обычный 5 6 28" xfId="52238"/>
    <cellStyle name="Обычный 5 6 28 2" xfId="52239"/>
    <cellStyle name="Обычный 5 6 28 2 2" xfId="52240"/>
    <cellStyle name="Обычный 5 6 28 2 2 2" xfId="52241"/>
    <cellStyle name="Обычный 5 6 28 2 2 2 2" xfId="52242"/>
    <cellStyle name="Обычный 5 6 28 2 2 3" xfId="52243"/>
    <cellStyle name="Обычный 5 6 28 2 3" xfId="52244"/>
    <cellStyle name="Обычный 5 6 28 2 3 2" xfId="52245"/>
    <cellStyle name="Обычный 5 6 28 2 4" xfId="52246"/>
    <cellStyle name="Обычный 5 6 28 3" xfId="52247"/>
    <cellStyle name="Обычный 5 6 28 3 2" xfId="52248"/>
    <cellStyle name="Обычный 5 6 28 3 2 2" xfId="52249"/>
    <cellStyle name="Обычный 5 6 28 3 2 2 2" xfId="52250"/>
    <cellStyle name="Обычный 5 6 28 3 2 3" xfId="52251"/>
    <cellStyle name="Обычный 5 6 28 3 3" xfId="52252"/>
    <cellStyle name="Обычный 5 6 28 3 3 2" xfId="52253"/>
    <cellStyle name="Обычный 5 6 28 3 4" xfId="52254"/>
    <cellStyle name="Обычный 5 6 28 4" xfId="52255"/>
    <cellStyle name="Обычный 5 6 28 4 2" xfId="52256"/>
    <cellStyle name="Обычный 5 6 28 4 2 2" xfId="52257"/>
    <cellStyle name="Обычный 5 6 28 4 2 2 2" xfId="52258"/>
    <cellStyle name="Обычный 5 6 28 4 2 3" xfId="52259"/>
    <cellStyle name="Обычный 5 6 28 4 3" xfId="52260"/>
    <cellStyle name="Обычный 5 6 28 4 3 2" xfId="52261"/>
    <cellStyle name="Обычный 5 6 28 4 4" xfId="52262"/>
    <cellStyle name="Обычный 5 6 28 5" xfId="52263"/>
    <cellStyle name="Обычный 5 6 28 5 2" xfId="52264"/>
    <cellStyle name="Обычный 5 6 28 5 2 2" xfId="52265"/>
    <cellStyle name="Обычный 5 6 28 5 3" xfId="52266"/>
    <cellStyle name="Обычный 5 6 28 6" xfId="52267"/>
    <cellStyle name="Обычный 5 6 28 6 2" xfId="52268"/>
    <cellStyle name="Обычный 5 6 28 7" xfId="52269"/>
    <cellStyle name="Обычный 5 6 28 7 2" xfId="52270"/>
    <cellStyle name="Обычный 5 6 28 8" xfId="52271"/>
    <cellStyle name="Обычный 5 6 29" xfId="52272"/>
    <cellStyle name="Обычный 5 6 29 2" xfId="52273"/>
    <cellStyle name="Обычный 5 6 29 2 2" xfId="52274"/>
    <cellStyle name="Обычный 5 6 29 2 2 2" xfId="52275"/>
    <cellStyle name="Обычный 5 6 29 2 2 2 2" xfId="52276"/>
    <cellStyle name="Обычный 5 6 29 2 2 3" xfId="52277"/>
    <cellStyle name="Обычный 5 6 29 2 3" xfId="52278"/>
    <cellStyle name="Обычный 5 6 29 2 3 2" xfId="52279"/>
    <cellStyle name="Обычный 5 6 29 2 4" xfId="52280"/>
    <cellStyle name="Обычный 5 6 29 3" xfId="52281"/>
    <cellStyle name="Обычный 5 6 29 3 2" xfId="52282"/>
    <cellStyle name="Обычный 5 6 29 3 2 2" xfId="52283"/>
    <cellStyle name="Обычный 5 6 29 3 2 2 2" xfId="52284"/>
    <cellStyle name="Обычный 5 6 29 3 2 3" xfId="52285"/>
    <cellStyle name="Обычный 5 6 29 3 3" xfId="52286"/>
    <cellStyle name="Обычный 5 6 29 3 3 2" xfId="52287"/>
    <cellStyle name="Обычный 5 6 29 3 4" xfId="52288"/>
    <cellStyle name="Обычный 5 6 29 4" xfId="52289"/>
    <cellStyle name="Обычный 5 6 29 4 2" xfId="52290"/>
    <cellStyle name="Обычный 5 6 29 4 2 2" xfId="52291"/>
    <cellStyle name="Обычный 5 6 29 4 2 2 2" xfId="52292"/>
    <cellStyle name="Обычный 5 6 29 4 2 3" xfId="52293"/>
    <cellStyle name="Обычный 5 6 29 4 3" xfId="52294"/>
    <cellStyle name="Обычный 5 6 29 4 3 2" xfId="52295"/>
    <cellStyle name="Обычный 5 6 29 4 4" xfId="52296"/>
    <cellStyle name="Обычный 5 6 29 5" xfId="52297"/>
    <cellStyle name="Обычный 5 6 29 5 2" xfId="52298"/>
    <cellStyle name="Обычный 5 6 29 5 2 2" xfId="52299"/>
    <cellStyle name="Обычный 5 6 29 5 3" xfId="52300"/>
    <cellStyle name="Обычный 5 6 29 6" xfId="52301"/>
    <cellStyle name="Обычный 5 6 29 6 2" xfId="52302"/>
    <cellStyle name="Обычный 5 6 29 7" xfId="52303"/>
    <cellStyle name="Обычный 5 6 29 7 2" xfId="52304"/>
    <cellStyle name="Обычный 5 6 29 8" xfId="52305"/>
    <cellStyle name="Обычный 5 6 3" xfId="52306"/>
    <cellStyle name="Обычный 5 6 3 2" xfId="52307"/>
    <cellStyle name="Обычный 5 6 3 2 2" xfId="52308"/>
    <cellStyle name="Обычный 5 6 3 2 2 2" xfId="52309"/>
    <cellStyle name="Обычный 5 6 3 2 2 2 2" xfId="52310"/>
    <cellStyle name="Обычный 5 6 3 2 2 3" xfId="52311"/>
    <cellStyle name="Обычный 5 6 3 2 3" xfId="52312"/>
    <cellStyle name="Обычный 5 6 3 2 3 2" xfId="52313"/>
    <cellStyle name="Обычный 5 6 3 2 4" xfId="52314"/>
    <cellStyle name="Обычный 5 6 3 3" xfId="52315"/>
    <cellStyle name="Обычный 5 6 3 3 2" xfId="52316"/>
    <cellStyle name="Обычный 5 6 3 3 2 2" xfId="52317"/>
    <cellStyle name="Обычный 5 6 3 3 2 2 2" xfId="52318"/>
    <cellStyle name="Обычный 5 6 3 3 2 3" xfId="52319"/>
    <cellStyle name="Обычный 5 6 3 3 3" xfId="52320"/>
    <cellStyle name="Обычный 5 6 3 3 3 2" xfId="52321"/>
    <cellStyle name="Обычный 5 6 3 3 4" xfId="52322"/>
    <cellStyle name="Обычный 5 6 3 4" xfId="52323"/>
    <cellStyle name="Обычный 5 6 3 4 2" xfId="52324"/>
    <cellStyle name="Обычный 5 6 3 4 2 2" xfId="52325"/>
    <cellStyle name="Обычный 5 6 3 4 2 2 2" xfId="52326"/>
    <cellStyle name="Обычный 5 6 3 4 2 3" xfId="52327"/>
    <cellStyle name="Обычный 5 6 3 4 3" xfId="52328"/>
    <cellStyle name="Обычный 5 6 3 4 3 2" xfId="52329"/>
    <cellStyle name="Обычный 5 6 3 4 4" xfId="52330"/>
    <cellStyle name="Обычный 5 6 3 5" xfId="52331"/>
    <cellStyle name="Обычный 5 6 3 5 2" xfId="52332"/>
    <cellStyle name="Обычный 5 6 3 5 2 2" xfId="52333"/>
    <cellStyle name="Обычный 5 6 3 5 3" xfId="52334"/>
    <cellStyle name="Обычный 5 6 3 6" xfId="52335"/>
    <cellStyle name="Обычный 5 6 3 6 2" xfId="52336"/>
    <cellStyle name="Обычный 5 6 3 7" xfId="52337"/>
    <cellStyle name="Обычный 5 6 3 7 2" xfId="52338"/>
    <cellStyle name="Обычный 5 6 3 8" xfId="52339"/>
    <cellStyle name="Обычный 5 6 30" xfId="52340"/>
    <cellStyle name="Обычный 5 6 30 2" xfId="52341"/>
    <cellStyle name="Обычный 5 6 30 2 2" xfId="52342"/>
    <cellStyle name="Обычный 5 6 30 2 2 2" xfId="52343"/>
    <cellStyle name="Обычный 5 6 30 2 3" xfId="52344"/>
    <cellStyle name="Обычный 5 6 30 3" xfId="52345"/>
    <cellStyle name="Обычный 5 6 30 3 2" xfId="52346"/>
    <cellStyle name="Обычный 5 6 30 4" xfId="52347"/>
    <cellStyle name="Обычный 5 6 31" xfId="52348"/>
    <cellStyle name="Обычный 5 6 31 2" xfId="52349"/>
    <cellStyle name="Обычный 5 6 31 2 2" xfId="52350"/>
    <cellStyle name="Обычный 5 6 31 2 2 2" xfId="52351"/>
    <cellStyle name="Обычный 5 6 31 2 3" xfId="52352"/>
    <cellStyle name="Обычный 5 6 31 3" xfId="52353"/>
    <cellStyle name="Обычный 5 6 31 3 2" xfId="52354"/>
    <cellStyle name="Обычный 5 6 31 4" xfId="52355"/>
    <cellStyle name="Обычный 5 6 32" xfId="52356"/>
    <cellStyle name="Обычный 5 6 32 2" xfId="52357"/>
    <cellStyle name="Обычный 5 6 32 2 2" xfId="52358"/>
    <cellStyle name="Обычный 5 6 32 2 2 2" xfId="52359"/>
    <cellStyle name="Обычный 5 6 32 2 3" xfId="52360"/>
    <cellStyle name="Обычный 5 6 32 3" xfId="52361"/>
    <cellStyle name="Обычный 5 6 32 3 2" xfId="52362"/>
    <cellStyle name="Обычный 5 6 32 4" xfId="52363"/>
    <cellStyle name="Обычный 5 6 33" xfId="52364"/>
    <cellStyle name="Обычный 5 6 33 2" xfId="52365"/>
    <cellStyle name="Обычный 5 6 33 2 2" xfId="52366"/>
    <cellStyle name="Обычный 5 6 33 2 2 2" xfId="52367"/>
    <cellStyle name="Обычный 5 6 33 2 3" xfId="52368"/>
    <cellStyle name="Обычный 5 6 33 3" xfId="52369"/>
    <cellStyle name="Обычный 5 6 33 3 2" xfId="52370"/>
    <cellStyle name="Обычный 5 6 33 4" xfId="52371"/>
    <cellStyle name="Обычный 5 6 34" xfId="52372"/>
    <cellStyle name="Обычный 5 6 34 2" xfId="52373"/>
    <cellStyle name="Обычный 5 6 34 2 2" xfId="52374"/>
    <cellStyle name="Обычный 5 6 34 3" xfId="52375"/>
    <cellStyle name="Обычный 5 6 35" xfId="52376"/>
    <cellStyle name="Обычный 5 6 35 2" xfId="52377"/>
    <cellStyle name="Обычный 5 6 36" xfId="52378"/>
    <cellStyle name="Обычный 5 6 36 2" xfId="52379"/>
    <cellStyle name="Обычный 5 6 37" xfId="52380"/>
    <cellStyle name="Обычный 5 6 38" xfId="52381"/>
    <cellStyle name="Обычный 5 6 4" xfId="52382"/>
    <cellStyle name="Обычный 5 6 4 2" xfId="52383"/>
    <cellStyle name="Обычный 5 6 4 2 2" xfId="52384"/>
    <cellStyle name="Обычный 5 6 4 2 2 2" xfId="52385"/>
    <cellStyle name="Обычный 5 6 4 2 2 2 2" xfId="52386"/>
    <cellStyle name="Обычный 5 6 4 2 2 3" xfId="52387"/>
    <cellStyle name="Обычный 5 6 4 2 3" xfId="52388"/>
    <cellStyle name="Обычный 5 6 4 2 3 2" xfId="52389"/>
    <cellStyle name="Обычный 5 6 4 2 4" xfId="52390"/>
    <cellStyle name="Обычный 5 6 4 3" xfId="52391"/>
    <cellStyle name="Обычный 5 6 4 3 2" xfId="52392"/>
    <cellStyle name="Обычный 5 6 4 3 2 2" xfId="52393"/>
    <cellStyle name="Обычный 5 6 4 3 2 2 2" xfId="52394"/>
    <cellStyle name="Обычный 5 6 4 3 2 3" xfId="52395"/>
    <cellStyle name="Обычный 5 6 4 3 3" xfId="52396"/>
    <cellStyle name="Обычный 5 6 4 3 3 2" xfId="52397"/>
    <cellStyle name="Обычный 5 6 4 3 4" xfId="52398"/>
    <cellStyle name="Обычный 5 6 4 4" xfId="52399"/>
    <cellStyle name="Обычный 5 6 4 4 2" xfId="52400"/>
    <cellStyle name="Обычный 5 6 4 4 2 2" xfId="52401"/>
    <cellStyle name="Обычный 5 6 4 4 2 2 2" xfId="52402"/>
    <cellStyle name="Обычный 5 6 4 4 2 3" xfId="52403"/>
    <cellStyle name="Обычный 5 6 4 4 3" xfId="52404"/>
    <cellStyle name="Обычный 5 6 4 4 3 2" xfId="52405"/>
    <cellStyle name="Обычный 5 6 4 4 4" xfId="52406"/>
    <cellStyle name="Обычный 5 6 4 5" xfId="52407"/>
    <cellStyle name="Обычный 5 6 4 5 2" xfId="52408"/>
    <cellStyle name="Обычный 5 6 4 5 2 2" xfId="52409"/>
    <cellStyle name="Обычный 5 6 4 5 3" xfId="52410"/>
    <cellStyle name="Обычный 5 6 4 6" xfId="52411"/>
    <cellStyle name="Обычный 5 6 4 6 2" xfId="52412"/>
    <cellStyle name="Обычный 5 6 4 7" xfId="52413"/>
    <cellStyle name="Обычный 5 6 4 7 2" xfId="52414"/>
    <cellStyle name="Обычный 5 6 4 8" xfId="52415"/>
    <cellStyle name="Обычный 5 6 5" xfId="52416"/>
    <cellStyle name="Обычный 5 6 5 2" xfId="52417"/>
    <cellStyle name="Обычный 5 6 5 2 2" xfId="52418"/>
    <cellStyle name="Обычный 5 6 5 2 2 2" xfId="52419"/>
    <cellStyle name="Обычный 5 6 5 2 2 2 2" xfId="52420"/>
    <cellStyle name="Обычный 5 6 5 2 2 3" xfId="52421"/>
    <cellStyle name="Обычный 5 6 5 2 3" xfId="52422"/>
    <cellStyle name="Обычный 5 6 5 2 3 2" xfId="52423"/>
    <cellStyle name="Обычный 5 6 5 2 4" xfId="52424"/>
    <cellStyle name="Обычный 5 6 5 3" xfId="52425"/>
    <cellStyle name="Обычный 5 6 5 3 2" xfId="52426"/>
    <cellStyle name="Обычный 5 6 5 3 2 2" xfId="52427"/>
    <cellStyle name="Обычный 5 6 5 3 2 2 2" xfId="52428"/>
    <cellStyle name="Обычный 5 6 5 3 2 3" xfId="52429"/>
    <cellStyle name="Обычный 5 6 5 3 3" xfId="52430"/>
    <cellStyle name="Обычный 5 6 5 3 3 2" xfId="52431"/>
    <cellStyle name="Обычный 5 6 5 3 4" xfId="52432"/>
    <cellStyle name="Обычный 5 6 5 4" xfId="52433"/>
    <cellStyle name="Обычный 5 6 5 4 2" xfId="52434"/>
    <cellStyle name="Обычный 5 6 5 4 2 2" xfId="52435"/>
    <cellStyle name="Обычный 5 6 5 4 2 2 2" xfId="52436"/>
    <cellStyle name="Обычный 5 6 5 4 2 3" xfId="52437"/>
    <cellStyle name="Обычный 5 6 5 4 3" xfId="52438"/>
    <cellStyle name="Обычный 5 6 5 4 3 2" xfId="52439"/>
    <cellStyle name="Обычный 5 6 5 4 4" xfId="52440"/>
    <cellStyle name="Обычный 5 6 5 5" xfId="52441"/>
    <cellStyle name="Обычный 5 6 5 5 2" xfId="52442"/>
    <cellStyle name="Обычный 5 6 5 5 2 2" xfId="52443"/>
    <cellStyle name="Обычный 5 6 5 5 3" xfId="52444"/>
    <cellStyle name="Обычный 5 6 5 6" xfId="52445"/>
    <cellStyle name="Обычный 5 6 5 6 2" xfId="52446"/>
    <cellStyle name="Обычный 5 6 5 7" xfId="52447"/>
    <cellStyle name="Обычный 5 6 5 7 2" xfId="52448"/>
    <cellStyle name="Обычный 5 6 5 8" xfId="52449"/>
    <cellStyle name="Обычный 5 6 6" xfId="52450"/>
    <cellStyle name="Обычный 5 6 6 2" xfId="52451"/>
    <cellStyle name="Обычный 5 6 6 2 2" xfId="52452"/>
    <cellStyle name="Обычный 5 6 6 2 2 2" xfId="52453"/>
    <cellStyle name="Обычный 5 6 6 2 2 2 2" xfId="52454"/>
    <cellStyle name="Обычный 5 6 6 2 2 3" xfId="52455"/>
    <cellStyle name="Обычный 5 6 6 2 3" xfId="52456"/>
    <cellStyle name="Обычный 5 6 6 2 3 2" xfId="52457"/>
    <cellStyle name="Обычный 5 6 6 2 4" xfId="52458"/>
    <cellStyle name="Обычный 5 6 6 3" xfId="52459"/>
    <cellStyle name="Обычный 5 6 6 3 2" xfId="52460"/>
    <cellStyle name="Обычный 5 6 6 3 2 2" xfId="52461"/>
    <cellStyle name="Обычный 5 6 6 3 2 2 2" xfId="52462"/>
    <cellStyle name="Обычный 5 6 6 3 2 3" xfId="52463"/>
    <cellStyle name="Обычный 5 6 6 3 3" xfId="52464"/>
    <cellStyle name="Обычный 5 6 6 3 3 2" xfId="52465"/>
    <cellStyle name="Обычный 5 6 6 3 4" xfId="52466"/>
    <cellStyle name="Обычный 5 6 6 4" xfId="52467"/>
    <cellStyle name="Обычный 5 6 6 4 2" xfId="52468"/>
    <cellStyle name="Обычный 5 6 6 4 2 2" xfId="52469"/>
    <cellStyle name="Обычный 5 6 6 4 2 2 2" xfId="52470"/>
    <cellStyle name="Обычный 5 6 6 4 2 3" xfId="52471"/>
    <cellStyle name="Обычный 5 6 6 4 3" xfId="52472"/>
    <cellStyle name="Обычный 5 6 6 4 3 2" xfId="52473"/>
    <cellStyle name="Обычный 5 6 6 4 4" xfId="52474"/>
    <cellStyle name="Обычный 5 6 6 5" xfId="52475"/>
    <cellStyle name="Обычный 5 6 6 5 2" xfId="52476"/>
    <cellStyle name="Обычный 5 6 6 5 2 2" xfId="52477"/>
    <cellStyle name="Обычный 5 6 6 5 3" xfId="52478"/>
    <cellStyle name="Обычный 5 6 6 6" xfId="52479"/>
    <cellStyle name="Обычный 5 6 6 6 2" xfId="52480"/>
    <cellStyle name="Обычный 5 6 6 7" xfId="52481"/>
    <cellStyle name="Обычный 5 6 6 7 2" xfId="52482"/>
    <cellStyle name="Обычный 5 6 6 8" xfId="52483"/>
    <cellStyle name="Обычный 5 6 7" xfId="52484"/>
    <cellStyle name="Обычный 5 6 7 2" xfId="52485"/>
    <cellStyle name="Обычный 5 6 7 2 2" xfId="52486"/>
    <cellStyle name="Обычный 5 6 7 2 2 2" xfId="52487"/>
    <cellStyle name="Обычный 5 6 7 2 2 2 2" xfId="52488"/>
    <cellStyle name="Обычный 5 6 7 2 2 3" xfId="52489"/>
    <cellStyle name="Обычный 5 6 7 2 3" xfId="52490"/>
    <cellStyle name="Обычный 5 6 7 2 3 2" xfId="52491"/>
    <cellStyle name="Обычный 5 6 7 2 4" xfId="52492"/>
    <cellStyle name="Обычный 5 6 7 3" xfId="52493"/>
    <cellStyle name="Обычный 5 6 7 3 2" xfId="52494"/>
    <cellStyle name="Обычный 5 6 7 3 2 2" xfId="52495"/>
    <cellStyle name="Обычный 5 6 7 3 2 2 2" xfId="52496"/>
    <cellStyle name="Обычный 5 6 7 3 2 3" xfId="52497"/>
    <cellStyle name="Обычный 5 6 7 3 3" xfId="52498"/>
    <cellStyle name="Обычный 5 6 7 3 3 2" xfId="52499"/>
    <cellStyle name="Обычный 5 6 7 3 4" xfId="52500"/>
    <cellStyle name="Обычный 5 6 7 4" xfId="52501"/>
    <cellStyle name="Обычный 5 6 7 4 2" xfId="52502"/>
    <cellStyle name="Обычный 5 6 7 4 2 2" xfId="52503"/>
    <cellStyle name="Обычный 5 6 7 4 2 2 2" xfId="52504"/>
    <cellStyle name="Обычный 5 6 7 4 2 3" xfId="52505"/>
    <cellStyle name="Обычный 5 6 7 4 3" xfId="52506"/>
    <cellStyle name="Обычный 5 6 7 4 3 2" xfId="52507"/>
    <cellStyle name="Обычный 5 6 7 4 4" xfId="52508"/>
    <cellStyle name="Обычный 5 6 7 5" xfId="52509"/>
    <cellStyle name="Обычный 5 6 7 5 2" xfId="52510"/>
    <cellStyle name="Обычный 5 6 7 5 2 2" xfId="52511"/>
    <cellStyle name="Обычный 5 6 7 5 3" xfId="52512"/>
    <cellStyle name="Обычный 5 6 7 6" xfId="52513"/>
    <cellStyle name="Обычный 5 6 7 6 2" xfId="52514"/>
    <cellStyle name="Обычный 5 6 7 7" xfId="52515"/>
    <cellStyle name="Обычный 5 6 7 7 2" xfId="52516"/>
    <cellStyle name="Обычный 5 6 7 8" xfId="52517"/>
    <cellStyle name="Обычный 5 6 8" xfId="52518"/>
    <cellStyle name="Обычный 5 6 8 2" xfId="52519"/>
    <cellStyle name="Обычный 5 6 8 2 2" xfId="52520"/>
    <cellStyle name="Обычный 5 6 8 2 2 2" xfId="52521"/>
    <cellStyle name="Обычный 5 6 8 2 2 2 2" xfId="52522"/>
    <cellStyle name="Обычный 5 6 8 2 2 3" xfId="52523"/>
    <cellStyle name="Обычный 5 6 8 2 3" xfId="52524"/>
    <cellStyle name="Обычный 5 6 8 2 3 2" xfId="52525"/>
    <cellStyle name="Обычный 5 6 8 2 4" xfId="52526"/>
    <cellStyle name="Обычный 5 6 8 3" xfId="52527"/>
    <cellStyle name="Обычный 5 6 8 3 2" xfId="52528"/>
    <cellStyle name="Обычный 5 6 8 3 2 2" xfId="52529"/>
    <cellStyle name="Обычный 5 6 8 3 2 2 2" xfId="52530"/>
    <cellStyle name="Обычный 5 6 8 3 2 3" xfId="52531"/>
    <cellStyle name="Обычный 5 6 8 3 3" xfId="52532"/>
    <cellStyle name="Обычный 5 6 8 3 3 2" xfId="52533"/>
    <cellStyle name="Обычный 5 6 8 3 4" xfId="52534"/>
    <cellStyle name="Обычный 5 6 8 4" xfId="52535"/>
    <cellStyle name="Обычный 5 6 8 4 2" xfId="52536"/>
    <cellStyle name="Обычный 5 6 8 4 2 2" xfId="52537"/>
    <cellStyle name="Обычный 5 6 8 4 2 2 2" xfId="52538"/>
    <cellStyle name="Обычный 5 6 8 4 2 3" xfId="52539"/>
    <cellStyle name="Обычный 5 6 8 4 3" xfId="52540"/>
    <cellStyle name="Обычный 5 6 8 4 3 2" xfId="52541"/>
    <cellStyle name="Обычный 5 6 8 4 4" xfId="52542"/>
    <cellStyle name="Обычный 5 6 8 5" xfId="52543"/>
    <cellStyle name="Обычный 5 6 8 5 2" xfId="52544"/>
    <cellStyle name="Обычный 5 6 8 5 2 2" xfId="52545"/>
    <cellStyle name="Обычный 5 6 8 5 3" xfId="52546"/>
    <cellStyle name="Обычный 5 6 8 6" xfId="52547"/>
    <cellStyle name="Обычный 5 6 8 6 2" xfId="52548"/>
    <cellStyle name="Обычный 5 6 8 7" xfId="52549"/>
    <cellStyle name="Обычный 5 6 8 7 2" xfId="52550"/>
    <cellStyle name="Обычный 5 6 8 8" xfId="52551"/>
    <cellStyle name="Обычный 5 6 9" xfId="52552"/>
    <cellStyle name="Обычный 5 6 9 2" xfId="52553"/>
    <cellStyle name="Обычный 5 6 9 2 2" xfId="52554"/>
    <cellStyle name="Обычный 5 6 9 2 2 2" xfId="52555"/>
    <cellStyle name="Обычный 5 6 9 2 2 2 2" xfId="52556"/>
    <cellStyle name="Обычный 5 6 9 2 2 3" xfId="52557"/>
    <cellStyle name="Обычный 5 6 9 2 3" xfId="52558"/>
    <cellStyle name="Обычный 5 6 9 2 3 2" xfId="52559"/>
    <cellStyle name="Обычный 5 6 9 2 4" xfId="52560"/>
    <cellStyle name="Обычный 5 6 9 3" xfId="52561"/>
    <cellStyle name="Обычный 5 6 9 3 2" xfId="52562"/>
    <cellStyle name="Обычный 5 6 9 3 2 2" xfId="52563"/>
    <cellStyle name="Обычный 5 6 9 3 2 2 2" xfId="52564"/>
    <cellStyle name="Обычный 5 6 9 3 2 3" xfId="52565"/>
    <cellStyle name="Обычный 5 6 9 3 3" xfId="52566"/>
    <cellStyle name="Обычный 5 6 9 3 3 2" xfId="52567"/>
    <cellStyle name="Обычный 5 6 9 3 4" xfId="52568"/>
    <cellStyle name="Обычный 5 6 9 4" xfId="52569"/>
    <cellStyle name="Обычный 5 6 9 4 2" xfId="52570"/>
    <cellStyle name="Обычный 5 6 9 4 2 2" xfId="52571"/>
    <cellStyle name="Обычный 5 6 9 4 2 2 2" xfId="52572"/>
    <cellStyle name="Обычный 5 6 9 4 2 3" xfId="52573"/>
    <cellStyle name="Обычный 5 6 9 4 3" xfId="52574"/>
    <cellStyle name="Обычный 5 6 9 4 3 2" xfId="52575"/>
    <cellStyle name="Обычный 5 6 9 4 4" xfId="52576"/>
    <cellStyle name="Обычный 5 6 9 5" xfId="52577"/>
    <cellStyle name="Обычный 5 6 9 5 2" xfId="52578"/>
    <cellStyle name="Обычный 5 6 9 5 2 2" xfId="52579"/>
    <cellStyle name="Обычный 5 6 9 5 3" xfId="52580"/>
    <cellStyle name="Обычный 5 6 9 6" xfId="52581"/>
    <cellStyle name="Обычный 5 6 9 6 2" xfId="52582"/>
    <cellStyle name="Обычный 5 6 9 7" xfId="52583"/>
    <cellStyle name="Обычный 5 6 9 7 2" xfId="52584"/>
    <cellStyle name="Обычный 5 6 9 8" xfId="52585"/>
    <cellStyle name="Обычный 5 60" xfId="52586"/>
    <cellStyle name="Обычный 5 60 2" xfId="52587"/>
    <cellStyle name="Обычный 5 60 2 2" xfId="52588"/>
    <cellStyle name="Обычный 5 60 2 2 2" xfId="52589"/>
    <cellStyle name="Обычный 5 60 2 2 2 2" xfId="52590"/>
    <cellStyle name="Обычный 5 60 2 2 3" xfId="52591"/>
    <cellStyle name="Обычный 5 60 2 3" xfId="52592"/>
    <cellStyle name="Обычный 5 60 2 3 2" xfId="52593"/>
    <cellStyle name="Обычный 5 60 2 4" xfId="52594"/>
    <cellStyle name="Обычный 5 60 3" xfId="52595"/>
    <cellStyle name="Обычный 5 60 3 2" xfId="52596"/>
    <cellStyle name="Обычный 5 60 3 2 2" xfId="52597"/>
    <cellStyle name="Обычный 5 60 3 2 2 2" xfId="52598"/>
    <cellStyle name="Обычный 5 60 3 2 3" xfId="52599"/>
    <cellStyle name="Обычный 5 60 3 3" xfId="52600"/>
    <cellStyle name="Обычный 5 60 3 3 2" xfId="52601"/>
    <cellStyle name="Обычный 5 60 3 4" xfId="52602"/>
    <cellStyle name="Обычный 5 60 4" xfId="52603"/>
    <cellStyle name="Обычный 5 60 4 2" xfId="52604"/>
    <cellStyle name="Обычный 5 60 4 2 2" xfId="52605"/>
    <cellStyle name="Обычный 5 60 4 2 2 2" xfId="52606"/>
    <cellStyle name="Обычный 5 60 4 2 3" xfId="52607"/>
    <cellStyle name="Обычный 5 60 4 3" xfId="52608"/>
    <cellStyle name="Обычный 5 60 4 3 2" xfId="52609"/>
    <cellStyle name="Обычный 5 60 4 4" xfId="52610"/>
    <cellStyle name="Обычный 5 60 5" xfId="52611"/>
    <cellStyle name="Обычный 5 60 5 2" xfId="52612"/>
    <cellStyle name="Обычный 5 60 5 2 2" xfId="52613"/>
    <cellStyle name="Обычный 5 60 5 3" xfId="52614"/>
    <cellStyle name="Обычный 5 60 6" xfId="52615"/>
    <cellStyle name="Обычный 5 60 6 2" xfId="52616"/>
    <cellStyle name="Обычный 5 60 7" xfId="52617"/>
    <cellStyle name="Обычный 5 60 7 2" xfId="52618"/>
    <cellStyle name="Обычный 5 60 8" xfId="52619"/>
    <cellStyle name="Обычный 5 61" xfId="52620"/>
    <cellStyle name="Обычный 5 61 2" xfId="52621"/>
    <cellStyle name="Обычный 5 61 2 2" xfId="52622"/>
    <cellStyle name="Обычный 5 61 2 2 2" xfId="52623"/>
    <cellStyle name="Обычный 5 61 2 2 2 2" xfId="52624"/>
    <cellStyle name="Обычный 5 61 2 2 3" xfId="52625"/>
    <cellStyle name="Обычный 5 61 2 3" xfId="52626"/>
    <cellStyle name="Обычный 5 61 2 3 2" xfId="52627"/>
    <cellStyle name="Обычный 5 61 2 4" xfId="52628"/>
    <cellStyle name="Обычный 5 61 3" xfId="52629"/>
    <cellStyle name="Обычный 5 61 3 2" xfId="52630"/>
    <cellStyle name="Обычный 5 61 3 2 2" xfId="52631"/>
    <cellStyle name="Обычный 5 61 3 2 2 2" xfId="52632"/>
    <cellStyle name="Обычный 5 61 3 2 3" xfId="52633"/>
    <cellStyle name="Обычный 5 61 3 3" xfId="52634"/>
    <cellStyle name="Обычный 5 61 3 3 2" xfId="52635"/>
    <cellStyle name="Обычный 5 61 3 4" xfId="52636"/>
    <cellStyle name="Обычный 5 61 4" xfId="52637"/>
    <cellStyle name="Обычный 5 61 4 2" xfId="52638"/>
    <cellStyle name="Обычный 5 61 4 2 2" xfId="52639"/>
    <cellStyle name="Обычный 5 61 4 2 2 2" xfId="52640"/>
    <cellStyle name="Обычный 5 61 4 2 3" xfId="52641"/>
    <cellStyle name="Обычный 5 61 4 3" xfId="52642"/>
    <cellStyle name="Обычный 5 61 4 3 2" xfId="52643"/>
    <cellStyle name="Обычный 5 61 4 4" xfId="52644"/>
    <cellStyle name="Обычный 5 61 5" xfId="52645"/>
    <cellStyle name="Обычный 5 61 5 2" xfId="52646"/>
    <cellStyle name="Обычный 5 61 5 2 2" xfId="52647"/>
    <cellStyle name="Обычный 5 61 5 3" xfId="52648"/>
    <cellStyle name="Обычный 5 61 6" xfId="52649"/>
    <cellStyle name="Обычный 5 61 6 2" xfId="52650"/>
    <cellStyle name="Обычный 5 61 7" xfId="52651"/>
    <cellStyle name="Обычный 5 61 7 2" xfId="52652"/>
    <cellStyle name="Обычный 5 61 8" xfId="52653"/>
    <cellStyle name="Обычный 5 62" xfId="52654"/>
    <cellStyle name="Обычный 5 62 2" xfId="52655"/>
    <cellStyle name="Обычный 5 62 2 2" xfId="52656"/>
    <cellStyle name="Обычный 5 62 2 2 2" xfId="52657"/>
    <cellStyle name="Обычный 5 62 2 2 2 2" xfId="52658"/>
    <cellStyle name="Обычный 5 62 2 2 3" xfId="52659"/>
    <cellStyle name="Обычный 5 62 2 3" xfId="52660"/>
    <cellStyle name="Обычный 5 62 2 3 2" xfId="52661"/>
    <cellStyle name="Обычный 5 62 2 4" xfId="52662"/>
    <cellStyle name="Обычный 5 62 3" xfId="52663"/>
    <cellStyle name="Обычный 5 62 3 2" xfId="52664"/>
    <cellStyle name="Обычный 5 62 3 2 2" xfId="52665"/>
    <cellStyle name="Обычный 5 62 3 2 2 2" xfId="52666"/>
    <cellStyle name="Обычный 5 62 3 2 3" xfId="52667"/>
    <cellStyle name="Обычный 5 62 3 3" xfId="52668"/>
    <cellStyle name="Обычный 5 62 3 3 2" xfId="52669"/>
    <cellStyle name="Обычный 5 62 3 4" xfId="52670"/>
    <cellStyle name="Обычный 5 62 4" xfId="52671"/>
    <cellStyle name="Обычный 5 62 4 2" xfId="52672"/>
    <cellStyle name="Обычный 5 62 4 2 2" xfId="52673"/>
    <cellStyle name="Обычный 5 62 4 2 2 2" xfId="52674"/>
    <cellStyle name="Обычный 5 62 4 2 3" xfId="52675"/>
    <cellStyle name="Обычный 5 62 4 3" xfId="52676"/>
    <cellStyle name="Обычный 5 62 4 3 2" xfId="52677"/>
    <cellStyle name="Обычный 5 62 4 4" xfId="52678"/>
    <cellStyle name="Обычный 5 62 5" xfId="52679"/>
    <cellStyle name="Обычный 5 62 5 2" xfId="52680"/>
    <cellStyle name="Обычный 5 62 5 2 2" xfId="52681"/>
    <cellStyle name="Обычный 5 62 5 3" xfId="52682"/>
    <cellStyle name="Обычный 5 62 6" xfId="52683"/>
    <cellStyle name="Обычный 5 62 6 2" xfId="52684"/>
    <cellStyle name="Обычный 5 62 7" xfId="52685"/>
    <cellStyle name="Обычный 5 62 7 2" xfId="52686"/>
    <cellStyle name="Обычный 5 62 8" xfId="52687"/>
    <cellStyle name="Обычный 5 63" xfId="52688"/>
    <cellStyle name="Обычный 5 63 2" xfId="52689"/>
    <cellStyle name="Обычный 5 63 2 2" xfId="52690"/>
    <cellStyle name="Обычный 5 63 2 2 2" xfId="52691"/>
    <cellStyle name="Обычный 5 63 2 2 2 2" xfId="52692"/>
    <cellStyle name="Обычный 5 63 2 2 3" xfId="52693"/>
    <cellStyle name="Обычный 5 63 2 3" xfId="52694"/>
    <cellStyle name="Обычный 5 63 2 3 2" xfId="52695"/>
    <cellStyle name="Обычный 5 63 2 4" xfId="52696"/>
    <cellStyle name="Обычный 5 63 3" xfId="52697"/>
    <cellStyle name="Обычный 5 63 3 2" xfId="52698"/>
    <cellStyle name="Обычный 5 63 3 2 2" xfId="52699"/>
    <cellStyle name="Обычный 5 63 3 2 2 2" xfId="52700"/>
    <cellStyle name="Обычный 5 63 3 2 3" xfId="52701"/>
    <cellStyle name="Обычный 5 63 3 3" xfId="52702"/>
    <cellStyle name="Обычный 5 63 3 3 2" xfId="52703"/>
    <cellStyle name="Обычный 5 63 3 4" xfId="52704"/>
    <cellStyle name="Обычный 5 63 4" xfId="52705"/>
    <cellStyle name="Обычный 5 63 4 2" xfId="52706"/>
    <cellStyle name="Обычный 5 63 4 2 2" xfId="52707"/>
    <cellStyle name="Обычный 5 63 4 2 2 2" xfId="52708"/>
    <cellStyle name="Обычный 5 63 4 2 3" xfId="52709"/>
    <cellStyle name="Обычный 5 63 4 3" xfId="52710"/>
    <cellStyle name="Обычный 5 63 4 3 2" xfId="52711"/>
    <cellStyle name="Обычный 5 63 4 4" xfId="52712"/>
    <cellStyle name="Обычный 5 63 5" xfId="52713"/>
    <cellStyle name="Обычный 5 63 5 2" xfId="52714"/>
    <cellStyle name="Обычный 5 63 5 2 2" xfId="52715"/>
    <cellStyle name="Обычный 5 63 5 3" xfId="52716"/>
    <cellStyle name="Обычный 5 63 6" xfId="52717"/>
    <cellStyle name="Обычный 5 63 6 2" xfId="52718"/>
    <cellStyle name="Обычный 5 63 7" xfId="52719"/>
    <cellStyle name="Обычный 5 63 7 2" xfId="52720"/>
    <cellStyle name="Обычный 5 63 8" xfId="52721"/>
    <cellStyle name="Обычный 5 64" xfId="52722"/>
    <cellStyle name="Обычный 5 64 2" xfId="52723"/>
    <cellStyle name="Обычный 5 64 2 2" xfId="52724"/>
    <cellStyle name="Обычный 5 64 2 2 2" xfId="52725"/>
    <cellStyle name="Обычный 5 64 2 2 2 2" xfId="52726"/>
    <cellStyle name="Обычный 5 64 2 2 3" xfId="52727"/>
    <cellStyle name="Обычный 5 64 2 3" xfId="52728"/>
    <cellStyle name="Обычный 5 64 2 3 2" xfId="52729"/>
    <cellStyle name="Обычный 5 64 2 4" xfId="52730"/>
    <cellStyle name="Обычный 5 64 3" xfId="52731"/>
    <cellStyle name="Обычный 5 64 3 2" xfId="52732"/>
    <cellStyle name="Обычный 5 64 3 2 2" xfId="52733"/>
    <cellStyle name="Обычный 5 64 3 2 2 2" xfId="52734"/>
    <cellStyle name="Обычный 5 64 3 2 3" xfId="52735"/>
    <cellStyle name="Обычный 5 64 3 3" xfId="52736"/>
    <cellStyle name="Обычный 5 64 3 3 2" xfId="52737"/>
    <cellStyle name="Обычный 5 64 3 4" xfId="52738"/>
    <cellStyle name="Обычный 5 64 4" xfId="52739"/>
    <cellStyle name="Обычный 5 64 4 2" xfId="52740"/>
    <cellStyle name="Обычный 5 64 4 2 2" xfId="52741"/>
    <cellStyle name="Обычный 5 64 4 2 2 2" xfId="52742"/>
    <cellStyle name="Обычный 5 64 4 2 3" xfId="52743"/>
    <cellStyle name="Обычный 5 64 4 3" xfId="52744"/>
    <cellStyle name="Обычный 5 64 4 3 2" xfId="52745"/>
    <cellStyle name="Обычный 5 64 4 4" xfId="52746"/>
    <cellStyle name="Обычный 5 64 5" xfId="52747"/>
    <cellStyle name="Обычный 5 64 5 2" xfId="52748"/>
    <cellStyle name="Обычный 5 64 5 2 2" xfId="52749"/>
    <cellStyle name="Обычный 5 64 5 3" xfId="52750"/>
    <cellStyle name="Обычный 5 64 6" xfId="52751"/>
    <cellStyle name="Обычный 5 64 6 2" xfId="52752"/>
    <cellStyle name="Обычный 5 64 7" xfId="52753"/>
    <cellStyle name="Обычный 5 64 7 2" xfId="52754"/>
    <cellStyle name="Обычный 5 64 8" xfId="52755"/>
    <cellStyle name="Обычный 5 65" xfId="52756"/>
    <cellStyle name="Обычный 5 65 2" xfId="52757"/>
    <cellStyle name="Обычный 5 65 2 2" xfId="52758"/>
    <cellStyle name="Обычный 5 65 2 2 2" xfId="52759"/>
    <cellStyle name="Обычный 5 65 2 2 2 2" xfId="52760"/>
    <cellStyle name="Обычный 5 65 2 2 3" xfId="52761"/>
    <cellStyle name="Обычный 5 65 2 3" xfId="52762"/>
    <cellStyle name="Обычный 5 65 2 3 2" xfId="52763"/>
    <cellStyle name="Обычный 5 65 2 4" xfId="52764"/>
    <cellStyle name="Обычный 5 65 3" xfId="52765"/>
    <cellStyle name="Обычный 5 65 3 2" xfId="52766"/>
    <cellStyle name="Обычный 5 65 3 2 2" xfId="52767"/>
    <cellStyle name="Обычный 5 65 3 2 2 2" xfId="52768"/>
    <cellStyle name="Обычный 5 65 3 2 3" xfId="52769"/>
    <cellStyle name="Обычный 5 65 3 3" xfId="52770"/>
    <cellStyle name="Обычный 5 65 3 3 2" xfId="52771"/>
    <cellStyle name="Обычный 5 65 3 4" xfId="52772"/>
    <cellStyle name="Обычный 5 65 4" xfId="52773"/>
    <cellStyle name="Обычный 5 65 4 2" xfId="52774"/>
    <cellStyle name="Обычный 5 65 4 2 2" xfId="52775"/>
    <cellStyle name="Обычный 5 65 4 2 2 2" xfId="52776"/>
    <cellStyle name="Обычный 5 65 4 2 3" xfId="52777"/>
    <cellStyle name="Обычный 5 65 4 3" xfId="52778"/>
    <cellStyle name="Обычный 5 65 4 3 2" xfId="52779"/>
    <cellStyle name="Обычный 5 65 4 4" xfId="52780"/>
    <cellStyle name="Обычный 5 65 5" xfId="52781"/>
    <cellStyle name="Обычный 5 65 5 2" xfId="52782"/>
    <cellStyle name="Обычный 5 65 5 2 2" xfId="52783"/>
    <cellStyle name="Обычный 5 65 5 3" xfId="52784"/>
    <cellStyle name="Обычный 5 65 6" xfId="52785"/>
    <cellStyle name="Обычный 5 65 6 2" xfId="52786"/>
    <cellStyle name="Обычный 5 65 7" xfId="52787"/>
    <cellStyle name="Обычный 5 65 7 2" xfId="52788"/>
    <cellStyle name="Обычный 5 65 8" xfId="52789"/>
    <cellStyle name="Обычный 5 66" xfId="52790"/>
    <cellStyle name="Обычный 5 66 2" xfId="52791"/>
    <cellStyle name="Обычный 5 66 2 2" xfId="52792"/>
    <cellStyle name="Обычный 5 66 2 2 2" xfId="52793"/>
    <cellStyle name="Обычный 5 66 2 2 2 2" xfId="52794"/>
    <cellStyle name="Обычный 5 66 2 2 3" xfId="52795"/>
    <cellStyle name="Обычный 5 66 2 3" xfId="52796"/>
    <cellStyle name="Обычный 5 66 2 3 2" xfId="52797"/>
    <cellStyle name="Обычный 5 66 2 4" xfId="52798"/>
    <cellStyle name="Обычный 5 66 3" xfId="52799"/>
    <cellStyle name="Обычный 5 66 3 2" xfId="52800"/>
    <cellStyle name="Обычный 5 66 3 2 2" xfId="52801"/>
    <cellStyle name="Обычный 5 66 3 2 2 2" xfId="52802"/>
    <cellStyle name="Обычный 5 66 3 2 3" xfId="52803"/>
    <cellStyle name="Обычный 5 66 3 3" xfId="52804"/>
    <cellStyle name="Обычный 5 66 3 3 2" xfId="52805"/>
    <cellStyle name="Обычный 5 66 3 4" xfId="52806"/>
    <cellStyle name="Обычный 5 66 4" xfId="52807"/>
    <cellStyle name="Обычный 5 66 4 2" xfId="52808"/>
    <cellStyle name="Обычный 5 66 4 2 2" xfId="52809"/>
    <cellStyle name="Обычный 5 66 4 2 2 2" xfId="52810"/>
    <cellStyle name="Обычный 5 66 4 2 3" xfId="52811"/>
    <cellStyle name="Обычный 5 66 4 3" xfId="52812"/>
    <cellStyle name="Обычный 5 66 4 3 2" xfId="52813"/>
    <cellStyle name="Обычный 5 66 4 4" xfId="52814"/>
    <cellStyle name="Обычный 5 66 5" xfId="52815"/>
    <cellStyle name="Обычный 5 66 5 2" xfId="52816"/>
    <cellStyle name="Обычный 5 66 5 2 2" xfId="52817"/>
    <cellStyle name="Обычный 5 66 5 3" xfId="52818"/>
    <cellStyle name="Обычный 5 66 6" xfId="52819"/>
    <cellStyle name="Обычный 5 66 6 2" xfId="52820"/>
    <cellStyle name="Обычный 5 66 7" xfId="52821"/>
    <cellStyle name="Обычный 5 66 7 2" xfId="52822"/>
    <cellStyle name="Обычный 5 66 8" xfId="52823"/>
    <cellStyle name="Обычный 5 67" xfId="52824"/>
    <cellStyle name="Обычный 5 67 2" xfId="52825"/>
    <cellStyle name="Обычный 5 67 2 2" xfId="52826"/>
    <cellStyle name="Обычный 5 67 2 2 2" xfId="52827"/>
    <cellStyle name="Обычный 5 67 2 2 2 2" xfId="52828"/>
    <cellStyle name="Обычный 5 67 2 2 3" xfId="52829"/>
    <cellStyle name="Обычный 5 67 2 3" xfId="52830"/>
    <cellStyle name="Обычный 5 67 2 3 2" xfId="52831"/>
    <cellStyle name="Обычный 5 67 2 4" xfId="52832"/>
    <cellStyle name="Обычный 5 67 3" xfId="52833"/>
    <cellStyle name="Обычный 5 67 3 2" xfId="52834"/>
    <cellStyle name="Обычный 5 67 3 2 2" xfId="52835"/>
    <cellStyle name="Обычный 5 67 3 2 2 2" xfId="52836"/>
    <cellStyle name="Обычный 5 67 3 2 3" xfId="52837"/>
    <cellStyle name="Обычный 5 67 3 3" xfId="52838"/>
    <cellStyle name="Обычный 5 67 3 3 2" xfId="52839"/>
    <cellStyle name="Обычный 5 67 3 4" xfId="52840"/>
    <cellStyle name="Обычный 5 67 4" xfId="52841"/>
    <cellStyle name="Обычный 5 67 4 2" xfId="52842"/>
    <cellStyle name="Обычный 5 67 4 2 2" xfId="52843"/>
    <cellStyle name="Обычный 5 67 4 2 2 2" xfId="52844"/>
    <cellStyle name="Обычный 5 67 4 2 3" xfId="52845"/>
    <cellStyle name="Обычный 5 67 4 3" xfId="52846"/>
    <cellStyle name="Обычный 5 67 4 3 2" xfId="52847"/>
    <cellStyle name="Обычный 5 67 4 4" xfId="52848"/>
    <cellStyle name="Обычный 5 67 5" xfId="52849"/>
    <cellStyle name="Обычный 5 67 5 2" xfId="52850"/>
    <cellStyle name="Обычный 5 67 5 2 2" xfId="52851"/>
    <cellStyle name="Обычный 5 67 5 3" xfId="52852"/>
    <cellStyle name="Обычный 5 67 6" xfId="52853"/>
    <cellStyle name="Обычный 5 67 6 2" xfId="52854"/>
    <cellStyle name="Обычный 5 67 7" xfId="52855"/>
    <cellStyle name="Обычный 5 67 7 2" xfId="52856"/>
    <cellStyle name="Обычный 5 67 8" xfId="52857"/>
    <cellStyle name="Обычный 5 68" xfId="52858"/>
    <cellStyle name="Обычный 5 68 2" xfId="52859"/>
    <cellStyle name="Обычный 5 68 2 2" xfId="52860"/>
    <cellStyle name="Обычный 5 68 2 2 2" xfId="52861"/>
    <cellStyle name="Обычный 5 68 2 2 2 2" xfId="52862"/>
    <cellStyle name="Обычный 5 68 2 2 3" xfId="52863"/>
    <cellStyle name="Обычный 5 68 2 3" xfId="52864"/>
    <cellStyle name="Обычный 5 68 2 3 2" xfId="52865"/>
    <cellStyle name="Обычный 5 68 2 4" xfId="52866"/>
    <cellStyle name="Обычный 5 68 3" xfId="52867"/>
    <cellStyle name="Обычный 5 68 3 2" xfId="52868"/>
    <cellStyle name="Обычный 5 68 3 2 2" xfId="52869"/>
    <cellStyle name="Обычный 5 68 3 2 2 2" xfId="52870"/>
    <cellStyle name="Обычный 5 68 3 2 3" xfId="52871"/>
    <cellStyle name="Обычный 5 68 3 3" xfId="52872"/>
    <cellStyle name="Обычный 5 68 3 3 2" xfId="52873"/>
    <cellStyle name="Обычный 5 68 3 4" xfId="52874"/>
    <cellStyle name="Обычный 5 68 4" xfId="52875"/>
    <cellStyle name="Обычный 5 68 4 2" xfId="52876"/>
    <cellStyle name="Обычный 5 68 4 2 2" xfId="52877"/>
    <cellStyle name="Обычный 5 68 4 2 2 2" xfId="52878"/>
    <cellStyle name="Обычный 5 68 4 2 3" xfId="52879"/>
    <cellStyle name="Обычный 5 68 4 3" xfId="52880"/>
    <cellStyle name="Обычный 5 68 4 3 2" xfId="52881"/>
    <cellStyle name="Обычный 5 68 4 4" xfId="52882"/>
    <cellStyle name="Обычный 5 68 5" xfId="52883"/>
    <cellStyle name="Обычный 5 68 5 2" xfId="52884"/>
    <cellStyle name="Обычный 5 68 5 2 2" xfId="52885"/>
    <cellStyle name="Обычный 5 68 5 3" xfId="52886"/>
    <cellStyle name="Обычный 5 68 6" xfId="52887"/>
    <cellStyle name="Обычный 5 68 6 2" xfId="52888"/>
    <cellStyle name="Обычный 5 68 7" xfId="52889"/>
    <cellStyle name="Обычный 5 68 7 2" xfId="52890"/>
    <cellStyle name="Обычный 5 68 8" xfId="52891"/>
    <cellStyle name="Обычный 5 69" xfId="52892"/>
    <cellStyle name="Обычный 5 69 2" xfId="52893"/>
    <cellStyle name="Обычный 5 69 2 2" xfId="52894"/>
    <cellStyle name="Обычный 5 69 2 2 2" xfId="52895"/>
    <cellStyle name="Обычный 5 69 2 2 2 2" xfId="52896"/>
    <cellStyle name="Обычный 5 69 2 2 3" xfId="52897"/>
    <cellStyle name="Обычный 5 69 2 3" xfId="52898"/>
    <cellStyle name="Обычный 5 69 2 3 2" xfId="52899"/>
    <cellStyle name="Обычный 5 69 2 4" xfId="52900"/>
    <cellStyle name="Обычный 5 69 3" xfId="52901"/>
    <cellStyle name="Обычный 5 69 3 2" xfId="52902"/>
    <cellStyle name="Обычный 5 69 3 2 2" xfId="52903"/>
    <cellStyle name="Обычный 5 69 3 2 2 2" xfId="52904"/>
    <cellStyle name="Обычный 5 69 3 2 3" xfId="52905"/>
    <cellStyle name="Обычный 5 69 3 3" xfId="52906"/>
    <cellStyle name="Обычный 5 69 3 3 2" xfId="52907"/>
    <cellStyle name="Обычный 5 69 3 4" xfId="52908"/>
    <cellStyle name="Обычный 5 69 4" xfId="52909"/>
    <cellStyle name="Обычный 5 69 4 2" xfId="52910"/>
    <cellStyle name="Обычный 5 69 4 2 2" xfId="52911"/>
    <cellStyle name="Обычный 5 69 4 2 2 2" xfId="52912"/>
    <cellStyle name="Обычный 5 69 4 2 3" xfId="52913"/>
    <cellStyle name="Обычный 5 69 4 3" xfId="52914"/>
    <cellStyle name="Обычный 5 69 4 3 2" xfId="52915"/>
    <cellStyle name="Обычный 5 69 4 4" xfId="52916"/>
    <cellStyle name="Обычный 5 69 5" xfId="52917"/>
    <cellStyle name="Обычный 5 69 5 2" xfId="52918"/>
    <cellStyle name="Обычный 5 69 5 2 2" xfId="52919"/>
    <cellStyle name="Обычный 5 69 5 3" xfId="52920"/>
    <cellStyle name="Обычный 5 69 6" xfId="52921"/>
    <cellStyle name="Обычный 5 69 6 2" xfId="52922"/>
    <cellStyle name="Обычный 5 69 7" xfId="52923"/>
    <cellStyle name="Обычный 5 69 7 2" xfId="52924"/>
    <cellStyle name="Обычный 5 69 8" xfId="52925"/>
    <cellStyle name="Обычный 5 7" xfId="52926"/>
    <cellStyle name="Обычный 5 7 10" xfId="52927"/>
    <cellStyle name="Обычный 5 7 10 2" xfId="52928"/>
    <cellStyle name="Обычный 5 7 10 2 2" xfId="52929"/>
    <cellStyle name="Обычный 5 7 10 2 2 2" xfId="52930"/>
    <cellStyle name="Обычный 5 7 10 2 2 2 2" xfId="52931"/>
    <cellStyle name="Обычный 5 7 10 2 2 3" xfId="52932"/>
    <cellStyle name="Обычный 5 7 10 2 3" xfId="52933"/>
    <cellStyle name="Обычный 5 7 10 2 3 2" xfId="52934"/>
    <cellStyle name="Обычный 5 7 10 2 4" xfId="52935"/>
    <cellStyle name="Обычный 5 7 10 3" xfId="52936"/>
    <cellStyle name="Обычный 5 7 10 3 2" xfId="52937"/>
    <cellStyle name="Обычный 5 7 10 3 2 2" xfId="52938"/>
    <cellStyle name="Обычный 5 7 10 3 2 2 2" xfId="52939"/>
    <cellStyle name="Обычный 5 7 10 3 2 3" xfId="52940"/>
    <cellStyle name="Обычный 5 7 10 3 3" xfId="52941"/>
    <cellStyle name="Обычный 5 7 10 3 3 2" xfId="52942"/>
    <cellStyle name="Обычный 5 7 10 3 4" xfId="52943"/>
    <cellStyle name="Обычный 5 7 10 4" xfId="52944"/>
    <cellStyle name="Обычный 5 7 10 4 2" xfId="52945"/>
    <cellStyle name="Обычный 5 7 10 4 2 2" xfId="52946"/>
    <cellStyle name="Обычный 5 7 10 4 2 2 2" xfId="52947"/>
    <cellStyle name="Обычный 5 7 10 4 2 3" xfId="52948"/>
    <cellStyle name="Обычный 5 7 10 4 3" xfId="52949"/>
    <cellStyle name="Обычный 5 7 10 4 3 2" xfId="52950"/>
    <cellStyle name="Обычный 5 7 10 4 4" xfId="52951"/>
    <cellStyle name="Обычный 5 7 10 5" xfId="52952"/>
    <cellStyle name="Обычный 5 7 10 5 2" xfId="52953"/>
    <cellStyle name="Обычный 5 7 10 5 2 2" xfId="52954"/>
    <cellStyle name="Обычный 5 7 10 5 3" xfId="52955"/>
    <cellStyle name="Обычный 5 7 10 6" xfId="52956"/>
    <cellStyle name="Обычный 5 7 10 6 2" xfId="52957"/>
    <cellStyle name="Обычный 5 7 10 7" xfId="52958"/>
    <cellStyle name="Обычный 5 7 10 7 2" xfId="52959"/>
    <cellStyle name="Обычный 5 7 10 8" xfId="52960"/>
    <cellStyle name="Обычный 5 7 11" xfId="52961"/>
    <cellStyle name="Обычный 5 7 11 2" xfId="52962"/>
    <cellStyle name="Обычный 5 7 11 2 2" xfId="52963"/>
    <cellStyle name="Обычный 5 7 11 2 2 2" xfId="52964"/>
    <cellStyle name="Обычный 5 7 11 2 2 2 2" xfId="52965"/>
    <cellStyle name="Обычный 5 7 11 2 2 3" xfId="52966"/>
    <cellStyle name="Обычный 5 7 11 2 3" xfId="52967"/>
    <cellStyle name="Обычный 5 7 11 2 3 2" xfId="52968"/>
    <cellStyle name="Обычный 5 7 11 2 4" xfId="52969"/>
    <cellStyle name="Обычный 5 7 11 3" xfId="52970"/>
    <cellStyle name="Обычный 5 7 11 3 2" xfId="52971"/>
    <cellStyle name="Обычный 5 7 11 3 2 2" xfId="52972"/>
    <cellStyle name="Обычный 5 7 11 3 2 2 2" xfId="52973"/>
    <cellStyle name="Обычный 5 7 11 3 2 3" xfId="52974"/>
    <cellStyle name="Обычный 5 7 11 3 3" xfId="52975"/>
    <cellStyle name="Обычный 5 7 11 3 3 2" xfId="52976"/>
    <cellStyle name="Обычный 5 7 11 3 4" xfId="52977"/>
    <cellStyle name="Обычный 5 7 11 4" xfId="52978"/>
    <cellStyle name="Обычный 5 7 11 4 2" xfId="52979"/>
    <cellStyle name="Обычный 5 7 11 4 2 2" xfId="52980"/>
    <cellStyle name="Обычный 5 7 11 4 2 2 2" xfId="52981"/>
    <cellStyle name="Обычный 5 7 11 4 2 3" xfId="52982"/>
    <cellStyle name="Обычный 5 7 11 4 3" xfId="52983"/>
    <cellStyle name="Обычный 5 7 11 4 3 2" xfId="52984"/>
    <cellStyle name="Обычный 5 7 11 4 4" xfId="52985"/>
    <cellStyle name="Обычный 5 7 11 5" xfId="52986"/>
    <cellStyle name="Обычный 5 7 11 5 2" xfId="52987"/>
    <cellStyle name="Обычный 5 7 11 5 2 2" xfId="52988"/>
    <cellStyle name="Обычный 5 7 11 5 3" xfId="52989"/>
    <cellStyle name="Обычный 5 7 11 6" xfId="52990"/>
    <cellStyle name="Обычный 5 7 11 6 2" xfId="52991"/>
    <cellStyle name="Обычный 5 7 11 7" xfId="52992"/>
    <cellStyle name="Обычный 5 7 11 7 2" xfId="52993"/>
    <cellStyle name="Обычный 5 7 11 8" xfId="52994"/>
    <cellStyle name="Обычный 5 7 12" xfId="52995"/>
    <cellStyle name="Обычный 5 7 12 2" xfId="52996"/>
    <cellStyle name="Обычный 5 7 12 2 2" xfId="52997"/>
    <cellStyle name="Обычный 5 7 12 2 2 2" xfId="52998"/>
    <cellStyle name="Обычный 5 7 12 2 2 2 2" xfId="52999"/>
    <cellStyle name="Обычный 5 7 12 2 2 3" xfId="53000"/>
    <cellStyle name="Обычный 5 7 12 2 3" xfId="53001"/>
    <cellStyle name="Обычный 5 7 12 2 3 2" xfId="53002"/>
    <cellStyle name="Обычный 5 7 12 2 4" xfId="53003"/>
    <cellStyle name="Обычный 5 7 12 3" xfId="53004"/>
    <cellStyle name="Обычный 5 7 12 3 2" xfId="53005"/>
    <cellStyle name="Обычный 5 7 12 3 2 2" xfId="53006"/>
    <cellStyle name="Обычный 5 7 12 3 2 2 2" xfId="53007"/>
    <cellStyle name="Обычный 5 7 12 3 2 3" xfId="53008"/>
    <cellStyle name="Обычный 5 7 12 3 3" xfId="53009"/>
    <cellStyle name="Обычный 5 7 12 3 3 2" xfId="53010"/>
    <cellStyle name="Обычный 5 7 12 3 4" xfId="53011"/>
    <cellStyle name="Обычный 5 7 12 4" xfId="53012"/>
    <cellStyle name="Обычный 5 7 12 4 2" xfId="53013"/>
    <cellStyle name="Обычный 5 7 12 4 2 2" xfId="53014"/>
    <cellStyle name="Обычный 5 7 12 4 2 2 2" xfId="53015"/>
    <cellStyle name="Обычный 5 7 12 4 2 3" xfId="53016"/>
    <cellStyle name="Обычный 5 7 12 4 3" xfId="53017"/>
    <cellStyle name="Обычный 5 7 12 4 3 2" xfId="53018"/>
    <cellStyle name="Обычный 5 7 12 4 4" xfId="53019"/>
    <cellStyle name="Обычный 5 7 12 5" xfId="53020"/>
    <cellStyle name="Обычный 5 7 12 5 2" xfId="53021"/>
    <cellStyle name="Обычный 5 7 12 5 2 2" xfId="53022"/>
    <cellStyle name="Обычный 5 7 12 5 3" xfId="53023"/>
    <cellStyle name="Обычный 5 7 12 6" xfId="53024"/>
    <cellStyle name="Обычный 5 7 12 6 2" xfId="53025"/>
    <cellStyle name="Обычный 5 7 12 7" xfId="53026"/>
    <cellStyle name="Обычный 5 7 12 7 2" xfId="53027"/>
    <cellStyle name="Обычный 5 7 12 8" xfId="53028"/>
    <cellStyle name="Обычный 5 7 13" xfId="53029"/>
    <cellStyle name="Обычный 5 7 13 2" xfId="53030"/>
    <cellStyle name="Обычный 5 7 13 2 2" xfId="53031"/>
    <cellStyle name="Обычный 5 7 13 2 2 2" xfId="53032"/>
    <cellStyle name="Обычный 5 7 13 2 2 2 2" xfId="53033"/>
    <cellStyle name="Обычный 5 7 13 2 2 3" xfId="53034"/>
    <cellStyle name="Обычный 5 7 13 2 3" xfId="53035"/>
    <cellStyle name="Обычный 5 7 13 2 3 2" xfId="53036"/>
    <cellStyle name="Обычный 5 7 13 2 4" xfId="53037"/>
    <cellStyle name="Обычный 5 7 13 3" xfId="53038"/>
    <cellStyle name="Обычный 5 7 13 3 2" xfId="53039"/>
    <cellStyle name="Обычный 5 7 13 3 2 2" xfId="53040"/>
    <cellStyle name="Обычный 5 7 13 3 2 2 2" xfId="53041"/>
    <cellStyle name="Обычный 5 7 13 3 2 3" xfId="53042"/>
    <cellStyle name="Обычный 5 7 13 3 3" xfId="53043"/>
    <cellStyle name="Обычный 5 7 13 3 3 2" xfId="53044"/>
    <cellStyle name="Обычный 5 7 13 3 4" xfId="53045"/>
    <cellStyle name="Обычный 5 7 13 4" xfId="53046"/>
    <cellStyle name="Обычный 5 7 13 4 2" xfId="53047"/>
    <cellStyle name="Обычный 5 7 13 4 2 2" xfId="53048"/>
    <cellStyle name="Обычный 5 7 13 4 2 2 2" xfId="53049"/>
    <cellStyle name="Обычный 5 7 13 4 2 3" xfId="53050"/>
    <cellStyle name="Обычный 5 7 13 4 3" xfId="53051"/>
    <cellStyle name="Обычный 5 7 13 4 3 2" xfId="53052"/>
    <cellStyle name="Обычный 5 7 13 4 4" xfId="53053"/>
    <cellStyle name="Обычный 5 7 13 5" xfId="53054"/>
    <cellStyle name="Обычный 5 7 13 5 2" xfId="53055"/>
    <cellStyle name="Обычный 5 7 13 5 2 2" xfId="53056"/>
    <cellStyle name="Обычный 5 7 13 5 3" xfId="53057"/>
    <cellStyle name="Обычный 5 7 13 6" xfId="53058"/>
    <cellStyle name="Обычный 5 7 13 6 2" xfId="53059"/>
    <cellStyle name="Обычный 5 7 13 7" xfId="53060"/>
    <cellStyle name="Обычный 5 7 13 7 2" xfId="53061"/>
    <cellStyle name="Обычный 5 7 13 8" xfId="53062"/>
    <cellStyle name="Обычный 5 7 14" xfId="53063"/>
    <cellStyle name="Обычный 5 7 14 2" xfId="53064"/>
    <cellStyle name="Обычный 5 7 14 2 2" xfId="53065"/>
    <cellStyle name="Обычный 5 7 14 2 2 2" xfId="53066"/>
    <cellStyle name="Обычный 5 7 14 2 2 2 2" xfId="53067"/>
    <cellStyle name="Обычный 5 7 14 2 2 3" xfId="53068"/>
    <cellStyle name="Обычный 5 7 14 2 3" xfId="53069"/>
    <cellStyle name="Обычный 5 7 14 2 3 2" xfId="53070"/>
    <cellStyle name="Обычный 5 7 14 2 4" xfId="53071"/>
    <cellStyle name="Обычный 5 7 14 3" xfId="53072"/>
    <cellStyle name="Обычный 5 7 14 3 2" xfId="53073"/>
    <cellStyle name="Обычный 5 7 14 3 2 2" xfId="53074"/>
    <cellStyle name="Обычный 5 7 14 3 2 2 2" xfId="53075"/>
    <cellStyle name="Обычный 5 7 14 3 2 3" xfId="53076"/>
    <cellStyle name="Обычный 5 7 14 3 3" xfId="53077"/>
    <cellStyle name="Обычный 5 7 14 3 3 2" xfId="53078"/>
    <cellStyle name="Обычный 5 7 14 3 4" xfId="53079"/>
    <cellStyle name="Обычный 5 7 14 4" xfId="53080"/>
    <cellStyle name="Обычный 5 7 14 4 2" xfId="53081"/>
    <cellStyle name="Обычный 5 7 14 4 2 2" xfId="53082"/>
    <cellStyle name="Обычный 5 7 14 4 2 2 2" xfId="53083"/>
    <cellStyle name="Обычный 5 7 14 4 2 3" xfId="53084"/>
    <cellStyle name="Обычный 5 7 14 4 3" xfId="53085"/>
    <cellStyle name="Обычный 5 7 14 4 3 2" xfId="53086"/>
    <cellStyle name="Обычный 5 7 14 4 4" xfId="53087"/>
    <cellStyle name="Обычный 5 7 14 5" xfId="53088"/>
    <cellStyle name="Обычный 5 7 14 5 2" xfId="53089"/>
    <cellStyle name="Обычный 5 7 14 5 2 2" xfId="53090"/>
    <cellStyle name="Обычный 5 7 14 5 3" xfId="53091"/>
    <cellStyle name="Обычный 5 7 14 6" xfId="53092"/>
    <cellStyle name="Обычный 5 7 14 6 2" xfId="53093"/>
    <cellStyle name="Обычный 5 7 14 7" xfId="53094"/>
    <cellStyle name="Обычный 5 7 14 7 2" xfId="53095"/>
    <cellStyle name="Обычный 5 7 14 8" xfId="53096"/>
    <cellStyle name="Обычный 5 7 15" xfId="53097"/>
    <cellStyle name="Обычный 5 7 15 2" xfId="53098"/>
    <cellStyle name="Обычный 5 7 15 2 2" xfId="53099"/>
    <cellStyle name="Обычный 5 7 15 2 2 2" xfId="53100"/>
    <cellStyle name="Обычный 5 7 15 2 2 2 2" xfId="53101"/>
    <cellStyle name="Обычный 5 7 15 2 2 3" xfId="53102"/>
    <cellStyle name="Обычный 5 7 15 2 3" xfId="53103"/>
    <cellStyle name="Обычный 5 7 15 2 3 2" xfId="53104"/>
    <cellStyle name="Обычный 5 7 15 2 4" xfId="53105"/>
    <cellStyle name="Обычный 5 7 15 3" xfId="53106"/>
    <cellStyle name="Обычный 5 7 15 3 2" xfId="53107"/>
    <cellStyle name="Обычный 5 7 15 3 2 2" xfId="53108"/>
    <cellStyle name="Обычный 5 7 15 3 2 2 2" xfId="53109"/>
    <cellStyle name="Обычный 5 7 15 3 2 3" xfId="53110"/>
    <cellStyle name="Обычный 5 7 15 3 3" xfId="53111"/>
    <cellStyle name="Обычный 5 7 15 3 3 2" xfId="53112"/>
    <cellStyle name="Обычный 5 7 15 3 4" xfId="53113"/>
    <cellStyle name="Обычный 5 7 15 4" xfId="53114"/>
    <cellStyle name="Обычный 5 7 15 4 2" xfId="53115"/>
    <cellStyle name="Обычный 5 7 15 4 2 2" xfId="53116"/>
    <cellStyle name="Обычный 5 7 15 4 2 2 2" xfId="53117"/>
    <cellStyle name="Обычный 5 7 15 4 2 3" xfId="53118"/>
    <cellStyle name="Обычный 5 7 15 4 3" xfId="53119"/>
    <cellStyle name="Обычный 5 7 15 4 3 2" xfId="53120"/>
    <cellStyle name="Обычный 5 7 15 4 4" xfId="53121"/>
    <cellStyle name="Обычный 5 7 15 5" xfId="53122"/>
    <cellStyle name="Обычный 5 7 15 5 2" xfId="53123"/>
    <cellStyle name="Обычный 5 7 15 5 2 2" xfId="53124"/>
    <cellStyle name="Обычный 5 7 15 5 3" xfId="53125"/>
    <cellStyle name="Обычный 5 7 15 6" xfId="53126"/>
    <cellStyle name="Обычный 5 7 15 6 2" xfId="53127"/>
    <cellStyle name="Обычный 5 7 15 7" xfId="53128"/>
    <cellStyle name="Обычный 5 7 15 7 2" xfId="53129"/>
    <cellStyle name="Обычный 5 7 15 8" xfId="53130"/>
    <cellStyle name="Обычный 5 7 16" xfId="53131"/>
    <cellStyle name="Обычный 5 7 16 2" xfId="53132"/>
    <cellStyle name="Обычный 5 7 16 2 2" xfId="53133"/>
    <cellStyle name="Обычный 5 7 16 2 2 2" xfId="53134"/>
    <cellStyle name="Обычный 5 7 16 2 2 2 2" xfId="53135"/>
    <cellStyle name="Обычный 5 7 16 2 2 3" xfId="53136"/>
    <cellStyle name="Обычный 5 7 16 2 3" xfId="53137"/>
    <cellStyle name="Обычный 5 7 16 2 3 2" xfId="53138"/>
    <cellStyle name="Обычный 5 7 16 2 4" xfId="53139"/>
    <cellStyle name="Обычный 5 7 16 3" xfId="53140"/>
    <cellStyle name="Обычный 5 7 16 3 2" xfId="53141"/>
    <cellStyle name="Обычный 5 7 16 3 2 2" xfId="53142"/>
    <cellStyle name="Обычный 5 7 16 3 2 2 2" xfId="53143"/>
    <cellStyle name="Обычный 5 7 16 3 2 3" xfId="53144"/>
    <cellStyle name="Обычный 5 7 16 3 3" xfId="53145"/>
    <cellStyle name="Обычный 5 7 16 3 3 2" xfId="53146"/>
    <cellStyle name="Обычный 5 7 16 3 4" xfId="53147"/>
    <cellStyle name="Обычный 5 7 16 4" xfId="53148"/>
    <cellStyle name="Обычный 5 7 16 4 2" xfId="53149"/>
    <cellStyle name="Обычный 5 7 16 4 2 2" xfId="53150"/>
    <cellStyle name="Обычный 5 7 16 4 2 2 2" xfId="53151"/>
    <cellStyle name="Обычный 5 7 16 4 2 3" xfId="53152"/>
    <cellStyle name="Обычный 5 7 16 4 3" xfId="53153"/>
    <cellStyle name="Обычный 5 7 16 4 3 2" xfId="53154"/>
    <cellStyle name="Обычный 5 7 16 4 4" xfId="53155"/>
    <cellStyle name="Обычный 5 7 16 5" xfId="53156"/>
    <cellStyle name="Обычный 5 7 16 5 2" xfId="53157"/>
    <cellStyle name="Обычный 5 7 16 5 2 2" xfId="53158"/>
    <cellStyle name="Обычный 5 7 16 5 3" xfId="53159"/>
    <cellStyle name="Обычный 5 7 16 6" xfId="53160"/>
    <cellStyle name="Обычный 5 7 16 6 2" xfId="53161"/>
    <cellStyle name="Обычный 5 7 16 7" xfId="53162"/>
    <cellStyle name="Обычный 5 7 16 7 2" xfId="53163"/>
    <cellStyle name="Обычный 5 7 16 8" xfId="53164"/>
    <cellStyle name="Обычный 5 7 17" xfId="53165"/>
    <cellStyle name="Обычный 5 7 17 2" xfId="53166"/>
    <cellStyle name="Обычный 5 7 17 2 2" xfId="53167"/>
    <cellStyle name="Обычный 5 7 17 2 2 2" xfId="53168"/>
    <cellStyle name="Обычный 5 7 17 2 2 2 2" xfId="53169"/>
    <cellStyle name="Обычный 5 7 17 2 2 3" xfId="53170"/>
    <cellStyle name="Обычный 5 7 17 2 3" xfId="53171"/>
    <cellStyle name="Обычный 5 7 17 2 3 2" xfId="53172"/>
    <cellStyle name="Обычный 5 7 17 2 4" xfId="53173"/>
    <cellStyle name="Обычный 5 7 17 3" xfId="53174"/>
    <cellStyle name="Обычный 5 7 17 3 2" xfId="53175"/>
    <cellStyle name="Обычный 5 7 17 3 2 2" xfId="53176"/>
    <cellStyle name="Обычный 5 7 17 3 2 2 2" xfId="53177"/>
    <cellStyle name="Обычный 5 7 17 3 2 3" xfId="53178"/>
    <cellStyle name="Обычный 5 7 17 3 3" xfId="53179"/>
    <cellStyle name="Обычный 5 7 17 3 3 2" xfId="53180"/>
    <cellStyle name="Обычный 5 7 17 3 4" xfId="53181"/>
    <cellStyle name="Обычный 5 7 17 4" xfId="53182"/>
    <cellStyle name="Обычный 5 7 17 4 2" xfId="53183"/>
    <cellStyle name="Обычный 5 7 17 4 2 2" xfId="53184"/>
    <cellStyle name="Обычный 5 7 17 4 2 2 2" xfId="53185"/>
    <cellStyle name="Обычный 5 7 17 4 2 3" xfId="53186"/>
    <cellStyle name="Обычный 5 7 17 4 3" xfId="53187"/>
    <cellStyle name="Обычный 5 7 17 4 3 2" xfId="53188"/>
    <cellStyle name="Обычный 5 7 17 4 4" xfId="53189"/>
    <cellStyle name="Обычный 5 7 17 5" xfId="53190"/>
    <cellStyle name="Обычный 5 7 17 5 2" xfId="53191"/>
    <cellStyle name="Обычный 5 7 17 5 2 2" xfId="53192"/>
    <cellStyle name="Обычный 5 7 17 5 3" xfId="53193"/>
    <cellStyle name="Обычный 5 7 17 6" xfId="53194"/>
    <cellStyle name="Обычный 5 7 17 6 2" xfId="53195"/>
    <cellStyle name="Обычный 5 7 17 7" xfId="53196"/>
    <cellStyle name="Обычный 5 7 17 7 2" xfId="53197"/>
    <cellStyle name="Обычный 5 7 17 8" xfId="53198"/>
    <cellStyle name="Обычный 5 7 18" xfId="53199"/>
    <cellStyle name="Обычный 5 7 18 2" xfId="53200"/>
    <cellStyle name="Обычный 5 7 18 2 2" xfId="53201"/>
    <cellStyle name="Обычный 5 7 18 2 2 2" xfId="53202"/>
    <cellStyle name="Обычный 5 7 18 2 2 2 2" xfId="53203"/>
    <cellStyle name="Обычный 5 7 18 2 2 3" xfId="53204"/>
    <cellStyle name="Обычный 5 7 18 2 3" xfId="53205"/>
    <cellStyle name="Обычный 5 7 18 2 3 2" xfId="53206"/>
    <cellStyle name="Обычный 5 7 18 2 4" xfId="53207"/>
    <cellStyle name="Обычный 5 7 18 3" xfId="53208"/>
    <cellStyle name="Обычный 5 7 18 3 2" xfId="53209"/>
    <cellStyle name="Обычный 5 7 18 3 2 2" xfId="53210"/>
    <cellStyle name="Обычный 5 7 18 3 2 2 2" xfId="53211"/>
    <cellStyle name="Обычный 5 7 18 3 2 3" xfId="53212"/>
    <cellStyle name="Обычный 5 7 18 3 3" xfId="53213"/>
    <cellStyle name="Обычный 5 7 18 3 3 2" xfId="53214"/>
    <cellStyle name="Обычный 5 7 18 3 4" xfId="53215"/>
    <cellStyle name="Обычный 5 7 18 4" xfId="53216"/>
    <cellStyle name="Обычный 5 7 18 4 2" xfId="53217"/>
    <cellStyle name="Обычный 5 7 18 4 2 2" xfId="53218"/>
    <cellStyle name="Обычный 5 7 18 4 2 2 2" xfId="53219"/>
    <cellStyle name="Обычный 5 7 18 4 2 3" xfId="53220"/>
    <cellStyle name="Обычный 5 7 18 4 3" xfId="53221"/>
    <cellStyle name="Обычный 5 7 18 4 3 2" xfId="53222"/>
    <cellStyle name="Обычный 5 7 18 4 4" xfId="53223"/>
    <cellStyle name="Обычный 5 7 18 5" xfId="53224"/>
    <cellStyle name="Обычный 5 7 18 5 2" xfId="53225"/>
    <cellStyle name="Обычный 5 7 18 5 2 2" xfId="53226"/>
    <cellStyle name="Обычный 5 7 18 5 3" xfId="53227"/>
    <cellStyle name="Обычный 5 7 18 6" xfId="53228"/>
    <cellStyle name="Обычный 5 7 18 6 2" xfId="53229"/>
    <cellStyle name="Обычный 5 7 18 7" xfId="53230"/>
    <cellStyle name="Обычный 5 7 18 7 2" xfId="53231"/>
    <cellStyle name="Обычный 5 7 18 8" xfId="53232"/>
    <cellStyle name="Обычный 5 7 19" xfId="53233"/>
    <cellStyle name="Обычный 5 7 19 2" xfId="53234"/>
    <cellStyle name="Обычный 5 7 19 2 2" xfId="53235"/>
    <cellStyle name="Обычный 5 7 19 2 2 2" xfId="53236"/>
    <cellStyle name="Обычный 5 7 19 2 2 2 2" xfId="53237"/>
    <cellStyle name="Обычный 5 7 19 2 2 3" xfId="53238"/>
    <cellStyle name="Обычный 5 7 19 2 3" xfId="53239"/>
    <cellStyle name="Обычный 5 7 19 2 3 2" xfId="53240"/>
    <cellStyle name="Обычный 5 7 19 2 4" xfId="53241"/>
    <cellStyle name="Обычный 5 7 19 3" xfId="53242"/>
    <cellStyle name="Обычный 5 7 19 3 2" xfId="53243"/>
    <cellStyle name="Обычный 5 7 19 3 2 2" xfId="53244"/>
    <cellStyle name="Обычный 5 7 19 3 2 2 2" xfId="53245"/>
    <cellStyle name="Обычный 5 7 19 3 2 3" xfId="53246"/>
    <cellStyle name="Обычный 5 7 19 3 3" xfId="53247"/>
    <cellStyle name="Обычный 5 7 19 3 3 2" xfId="53248"/>
    <cellStyle name="Обычный 5 7 19 3 4" xfId="53249"/>
    <cellStyle name="Обычный 5 7 19 4" xfId="53250"/>
    <cellStyle name="Обычный 5 7 19 4 2" xfId="53251"/>
    <cellStyle name="Обычный 5 7 19 4 2 2" xfId="53252"/>
    <cellStyle name="Обычный 5 7 19 4 2 2 2" xfId="53253"/>
    <cellStyle name="Обычный 5 7 19 4 2 3" xfId="53254"/>
    <cellStyle name="Обычный 5 7 19 4 3" xfId="53255"/>
    <cellStyle name="Обычный 5 7 19 4 3 2" xfId="53256"/>
    <cellStyle name="Обычный 5 7 19 4 4" xfId="53257"/>
    <cellStyle name="Обычный 5 7 19 5" xfId="53258"/>
    <cellStyle name="Обычный 5 7 19 5 2" xfId="53259"/>
    <cellStyle name="Обычный 5 7 19 5 2 2" xfId="53260"/>
    <cellStyle name="Обычный 5 7 19 5 3" xfId="53261"/>
    <cellStyle name="Обычный 5 7 19 6" xfId="53262"/>
    <cellStyle name="Обычный 5 7 19 6 2" xfId="53263"/>
    <cellStyle name="Обычный 5 7 19 7" xfId="53264"/>
    <cellStyle name="Обычный 5 7 19 7 2" xfId="53265"/>
    <cellStyle name="Обычный 5 7 19 8" xfId="53266"/>
    <cellStyle name="Обычный 5 7 2" xfId="53267"/>
    <cellStyle name="Обычный 5 7 2 2" xfId="53268"/>
    <cellStyle name="Обычный 5 7 2 2 2" xfId="53269"/>
    <cellStyle name="Обычный 5 7 2 2 2 2" xfId="53270"/>
    <cellStyle name="Обычный 5 7 2 2 2 2 2" xfId="53271"/>
    <cellStyle name="Обычный 5 7 2 2 2 3" xfId="53272"/>
    <cellStyle name="Обычный 5 7 2 2 3" xfId="53273"/>
    <cellStyle name="Обычный 5 7 2 2 3 2" xfId="53274"/>
    <cellStyle name="Обычный 5 7 2 2 4" xfId="53275"/>
    <cellStyle name="Обычный 5 7 2 3" xfId="53276"/>
    <cellStyle name="Обычный 5 7 2 3 2" xfId="53277"/>
    <cellStyle name="Обычный 5 7 2 3 2 2" xfId="53278"/>
    <cellStyle name="Обычный 5 7 2 3 2 2 2" xfId="53279"/>
    <cellStyle name="Обычный 5 7 2 3 2 3" xfId="53280"/>
    <cellStyle name="Обычный 5 7 2 3 3" xfId="53281"/>
    <cellStyle name="Обычный 5 7 2 3 3 2" xfId="53282"/>
    <cellStyle name="Обычный 5 7 2 3 4" xfId="53283"/>
    <cellStyle name="Обычный 5 7 2 4" xfId="53284"/>
    <cellStyle name="Обычный 5 7 2 4 2" xfId="53285"/>
    <cellStyle name="Обычный 5 7 2 4 2 2" xfId="53286"/>
    <cellStyle name="Обычный 5 7 2 4 2 2 2" xfId="53287"/>
    <cellStyle name="Обычный 5 7 2 4 2 3" xfId="53288"/>
    <cellStyle name="Обычный 5 7 2 4 3" xfId="53289"/>
    <cellStyle name="Обычный 5 7 2 4 3 2" xfId="53290"/>
    <cellStyle name="Обычный 5 7 2 4 4" xfId="53291"/>
    <cellStyle name="Обычный 5 7 2 5" xfId="53292"/>
    <cellStyle name="Обычный 5 7 2 5 2" xfId="53293"/>
    <cellStyle name="Обычный 5 7 2 5 2 2" xfId="53294"/>
    <cellStyle name="Обычный 5 7 2 5 3" xfId="53295"/>
    <cellStyle name="Обычный 5 7 2 6" xfId="53296"/>
    <cellStyle name="Обычный 5 7 2 6 2" xfId="53297"/>
    <cellStyle name="Обычный 5 7 2 7" xfId="53298"/>
    <cellStyle name="Обычный 5 7 2 7 2" xfId="53299"/>
    <cellStyle name="Обычный 5 7 2 8" xfId="53300"/>
    <cellStyle name="Обычный 5 7 20" xfId="53301"/>
    <cellStyle name="Обычный 5 7 20 2" xfId="53302"/>
    <cellStyle name="Обычный 5 7 20 2 2" xfId="53303"/>
    <cellStyle name="Обычный 5 7 20 2 2 2" xfId="53304"/>
    <cellStyle name="Обычный 5 7 20 2 2 2 2" xfId="53305"/>
    <cellStyle name="Обычный 5 7 20 2 2 3" xfId="53306"/>
    <cellStyle name="Обычный 5 7 20 2 3" xfId="53307"/>
    <cellStyle name="Обычный 5 7 20 2 3 2" xfId="53308"/>
    <cellStyle name="Обычный 5 7 20 2 4" xfId="53309"/>
    <cellStyle name="Обычный 5 7 20 3" xfId="53310"/>
    <cellStyle name="Обычный 5 7 20 3 2" xfId="53311"/>
    <cellStyle name="Обычный 5 7 20 3 2 2" xfId="53312"/>
    <cellStyle name="Обычный 5 7 20 3 2 2 2" xfId="53313"/>
    <cellStyle name="Обычный 5 7 20 3 2 3" xfId="53314"/>
    <cellStyle name="Обычный 5 7 20 3 3" xfId="53315"/>
    <cellStyle name="Обычный 5 7 20 3 3 2" xfId="53316"/>
    <cellStyle name="Обычный 5 7 20 3 4" xfId="53317"/>
    <cellStyle name="Обычный 5 7 20 4" xfId="53318"/>
    <cellStyle name="Обычный 5 7 20 4 2" xfId="53319"/>
    <cellStyle name="Обычный 5 7 20 4 2 2" xfId="53320"/>
    <cellStyle name="Обычный 5 7 20 4 2 2 2" xfId="53321"/>
    <cellStyle name="Обычный 5 7 20 4 2 3" xfId="53322"/>
    <cellStyle name="Обычный 5 7 20 4 3" xfId="53323"/>
    <cellStyle name="Обычный 5 7 20 4 3 2" xfId="53324"/>
    <cellStyle name="Обычный 5 7 20 4 4" xfId="53325"/>
    <cellStyle name="Обычный 5 7 20 5" xfId="53326"/>
    <cellStyle name="Обычный 5 7 20 5 2" xfId="53327"/>
    <cellStyle name="Обычный 5 7 20 5 2 2" xfId="53328"/>
    <cellStyle name="Обычный 5 7 20 5 3" xfId="53329"/>
    <cellStyle name="Обычный 5 7 20 6" xfId="53330"/>
    <cellStyle name="Обычный 5 7 20 6 2" xfId="53331"/>
    <cellStyle name="Обычный 5 7 20 7" xfId="53332"/>
    <cellStyle name="Обычный 5 7 20 7 2" xfId="53333"/>
    <cellStyle name="Обычный 5 7 20 8" xfId="53334"/>
    <cellStyle name="Обычный 5 7 21" xfId="53335"/>
    <cellStyle name="Обычный 5 7 21 2" xfId="53336"/>
    <cellStyle name="Обычный 5 7 21 2 2" xfId="53337"/>
    <cellStyle name="Обычный 5 7 21 2 2 2" xfId="53338"/>
    <cellStyle name="Обычный 5 7 21 2 2 2 2" xfId="53339"/>
    <cellStyle name="Обычный 5 7 21 2 2 3" xfId="53340"/>
    <cellStyle name="Обычный 5 7 21 2 3" xfId="53341"/>
    <cellStyle name="Обычный 5 7 21 2 3 2" xfId="53342"/>
    <cellStyle name="Обычный 5 7 21 2 4" xfId="53343"/>
    <cellStyle name="Обычный 5 7 21 3" xfId="53344"/>
    <cellStyle name="Обычный 5 7 21 3 2" xfId="53345"/>
    <cellStyle name="Обычный 5 7 21 3 2 2" xfId="53346"/>
    <cellStyle name="Обычный 5 7 21 3 2 2 2" xfId="53347"/>
    <cellStyle name="Обычный 5 7 21 3 2 3" xfId="53348"/>
    <cellStyle name="Обычный 5 7 21 3 3" xfId="53349"/>
    <cellStyle name="Обычный 5 7 21 3 3 2" xfId="53350"/>
    <cellStyle name="Обычный 5 7 21 3 4" xfId="53351"/>
    <cellStyle name="Обычный 5 7 21 4" xfId="53352"/>
    <cellStyle name="Обычный 5 7 21 4 2" xfId="53353"/>
    <cellStyle name="Обычный 5 7 21 4 2 2" xfId="53354"/>
    <cellStyle name="Обычный 5 7 21 4 2 2 2" xfId="53355"/>
    <cellStyle name="Обычный 5 7 21 4 2 3" xfId="53356"/>
    <cellStyle name="Обычный 5 7 21 4 3" xfId="53357"/>
    <cellStyle name="Обычный 5 7 21 4 3 2" xfId="53358"/>
    <cellStyle name="Обычный 5 7 21 4 4" xfId="53359"/>
    <cellStyle name="Обычный 5 7 21 5" xfId="53360"/>
    <cellStyle name="Обычный 5 7 21 5 2" xfId="53361"/>
    <cellStyle name="Обычный 5 7 21 5 2 2" xfId="53362"/>
    <cellStyle name="Обычный 5 7 21 5 3" xfId="53363"/>
    <cellStyle name="Обычный 5 7 21 6" xfId="53364"/>
    <cellStyle name="Обычный 5 7 21 6 2" xfId="53365"/>
    <cellStyle name="Обычный 5 7 21 7" xfId="53366"/>
    <cellStyle name="Обычный 5 7 21 7 2" xfId="53367"/>
    <cellStyle name="Обычный 5 7 21 8" xfId="53368"/>
    <cellStyle name="Обычный 5 7 22" xfId="53369"/>
    <cellStyle name="Обычный 5 7 22 2" xfId="53370"/>
    <cellStyle name="Обычный 5 7 22 2 2" xfId="53371"/>
    <cellStyle name="Обычный 5 7 22 2 2 2" xfId="53372"/>
    <cellStyle name="Обычный 5 7 22 2 2 2 2" xfId="53373"/>
    <cellStyle name="Обычный 5 7 22 2 2 3" xfId="53374"/>
    <cellStyle name="Обычный 5 7 22 2 3" xfId="53375"/>
    <cellStyle name="Обычный 5 7 22 2 3 2" xfId="53376"/>
    <cellStyle name="Обычный 5 7 22 2 4" xfId="53377"/>
    <cellStyle name="Обычный 5 7 22 3" xfId="53378"/>
    <cellStyle name="Обычный 5 7 22 3 2" xfId="53379"/>
    <cellStyle name="Обычный 5 7 22 3 2 2" xfId="53380"/>
    <cellStyle name="Обычный 5 7 22 3 2 2 2" xfId="53381"/>
    <cellStyle name="Обычный 5 7 22 3 2 3" xfId="53382"/>
    <cellStyle name="Обычный 5 7 22 3 3" xfId="53383"/>
    <cellStyle name="Обычный 5 7 22 3 3 2" xfId="53384"/>
    <cellStyle name="Обычный 5 7 22 3 4" xfId="53385"/>
    <cellStyle name="Обычный 5 7 22 4" xfId="53386"/>
    <cellStyle name="Обычный 5 7 22 4 2" xfId="53387"/>
    <cellStyle name="Обычный 5 7 22 4 2 2" xfId="53388"/>
    <cellStyle name="Обычный 5 7 22 4 2 2 2" xfId="53389"/>
    <cellStyle name="Обычный 5 7 22 4 2 3" xfId="53390"/>
    <cellStyle name="Обычный 5 7 22 4 3" xfId="53391"/>
    <cellStyle name="Обычный 5 7 22 4 3 2" xfId="53392"/>
    <cellStyle name="Обычный 5 7 22 4 4" xfId="53393"/>
    <cellStyle name="Обычный 5 7 22 5" xfId="53394"/>
    <cellStyle name="Обычный 5 7 22 5 2" xfId="53395"/>
    <cellStyle name="Обычный 5 7 22 5 2 2" xfId="53396"/>
    <cellStyle name="Обычный 5 7 22 5 3" xfId="53397"/>
    <cellStyle name="Обычный 5 7 22 6" xfId="53398"/>
    <cellStyle name="Обычный 5 7 22 6 2" xfId="53399"/>
    <cellStyle name="Обычный 5 7 22 7" xfId="53400"/>
    <cellStyle name="Обычный 5 7 22 7 2" xfId="53401"/>
    <cellStyle name="Обычный 5 7 22 8" xfId="53402"/>
    <cellStyle name="Обычный 5 7 23" xfId="53403"/>
    <cellStyle name="Обычный 5 7 23 2" xfId="53404"/>
    <cellStyle name="Обычный 5 7 23 2 2" xfId="53405"/>
    <cellStyle name="Обычный 5 7 23 2 2 2" xfId="53406"/>
    <cellStyle name="Обычный 5 7 23 2 2 2 2" xfId="53407"/>
    <cellStyle name="Обычный 5 7 23 2 2 3" xfId="53408"/>
    <cellStyle name="Обычный 5 7 23 2 3" xfId="53409"/>
    <cellStyle name="Обычный 5 7 23 2 3 2" xfId="53410"/>
    <cellStyle name="Обычный 5 7 23 2 4" xfId="53411"/>
    <cellStyle name="Обычный 5 7 23 3" xfId="53412"/>
    <cellStyle name="Обычный 5 7 23 3 2" xfId="53413"/>
    <cellStyle name="Обычный 5 7 23 3 2 2" xfId="53414"/>
    <cellStyle name="Обычный 5 7 23 3 2 2 2" xfId="53415"/>
    <cellStyle name="Обычный 5 7 23 3 2 3" xfId="53416"/>
    <cellStyle name="Обычный 5 7 23 3 3" xfId="53417"/>
    <cellStyle name="Обычный 5 7 23 3 3 2" xfId="53418"/>
    <cellStyle name="Обычный 5 7 23 3 4" xfId="53419"/>
    <cellStyle name="Обычный 5 7 23 4" xfId="53420"/>
    <cellStyle name="Обычный 5 7 23 4 2" xfId="53421"/>
    <cellStyle name="Обычный 5 7 23 4 2 2" xfId="53422"/>
    <cellStyle name="Обычный 5 7 23 4 2 2 2" xfId="53423"/>
    <cellStyle name="Обычный 5 7 23 4 2 3" xfId="53424"/>
    <cellStyle name="Обычный 5 7 23 4 3" xfId="53425"/>
    <cellStyle name="Обычный 5 7 23 4 3 2" xfId="53426"/>
    <cellStyle name="Обычный 5 7 23 4 4" xfId="53427"/>
    <cellStyle name="Обычный 5 7 23 5" xfId="53428"/>
    <cellStyle name="Обычный 5 7 23 5 2" xfId="53429"/>
    <cellStyle name="Обычный 5 7 23 5 2 2" xfId="53430"/>
    <cellStyle name="Обычный 5 7 23 5 3" xfId="53431"/>
    <cellStyle name="Обычный 5 7 23 6" xfId="53432"/>
    <cellStyle name="Обычный 5 7 23 6 2" xfId="53433"/>
    <cellStyle name="Обычный 5 7 23 7" xfId="53434"/>
    <cellStyle name="Обычный 5 7 23 7 2" xfId="53435"/>
    <cellStyle name="Обычный 5 7 23 8" xfId="53436"/>
    <cellStyle name="Обычный 5 7 24" xfId="53437"/>
    <cellStyle name="Обычный 5 7 24 2" xfId="53438"/>
    <cellStyle name="Обычный 5 7 24 2 2" xfId="53439"/>
    <cellStyle name="Обычный 5 7 24 2 2 2" xfId="53440"/>
    <cellStyle name="Обычный 5 7 24 2 2 2 2" xfId="53441"/>
    <cellStyle name="Обычный 5 7 24 2 2 3" xfId="53442"/>
    <cellStyle name="Обычный 5 7 24 2 3" xfId="53443"/>
    <cellStyle name="Обычный 5 7 24 2 3 2" xfId="53444"/>
    <cellStyle name="Обычный 5 7 24 2 4" xfId="53445"/>
    <cellStyle name="Обычный 5 7 24 3" xfId="53446"/>
    <cellStyle name="Обычный 5 7 24 3 2" xfId="53447"/>
    <cellStyle name="Обычный 5 7 24 3 2 2" xfId="53448"/>
    <cellStyle name="Обычный 5 7 24 3 2 2 2" xfId="53449"/>
    <cellStyle name="Обычный 5 7 24 3 2 3" xfId="53450"/>
    <cellStyle name="Обычный 5 7 24 3 3" xfId="53451"/>
    <cellStyle name="Обычный 5 7 24 3 3 2" xfId="53452"/>
    <cellStyle name="Обычный 5 7 24 3 4" xfId="53453"/>
    <cellStyle name="Обычный 5 7 24 4" xfId="53454"/>
    <cellStyle name="Обычный 5 7 24 4 2" xfId="53455"/>
    <cellStyle name="Обычный 5 7 24 4 2 2" xfId="53456"/>
    <cellStyle name="Обычный 5 7 24 4 2 2 2" xfId="53457"/>
    <cellStyle name="Обычный 5 7 24 4 2 3" xfId="53458"/>
    <cellStyle name="Обычный 5 7 24 4 3" xfId="53459"/>
    <cellStyle name="Обычный 5 7 24 4 3 2" xfId="53460"/>
    <cellStyle name="Обычный 5 7 24 4 4" xfId="53461"/>
    <cellStyle name="Обычный 5 7 24 5" xfId="53462"/>
    <cellStyle name="Обычный 5 7 24 5 2" xfId="53463"/>
    <cellStyle name="Обычный 5 7 24 5 2 2" xfId="53464"/>
    <cellStyle name="Обычный 5 7 24 5 3" xfId="53465"/>
    <cellStyle name="Обычный 5 7 24 6" xfId="53466"/>
    <cellStyle name="Обычный 5 7 24 6 2" xfId="53467"/>
    <cellStyle name="Обычный 5 7 24 7" xfId="53468"/>
    <cellStyle name="Обычный 5 7 24 7 2" xfId="53469"/>
    <cellStyle name="Обычный 5 7 24 8" xfId="53470"/>
    <cellStyle name="Обычный 5 7 25" xfId="53471"/>
    <cellStyle name="Обычный 5 7 25 2" xfId="53472"/>
    <cellStyle name="Обычный 5 7 25 2 2" xfId="53473"/>
    <cellStyle name="Обычный 5 7 25 2 2 2" xfId="53474"/>
    <cellStyle name="Обычный 5 7 25 2 2 2 2" xfId="53475"/>
    <cellStyle name="Обычный 5 7 25 2 2 3" xfId="53476"/>
    <cellStyle name="Обычный 5 7 25 2 3" xfId="53477"/>
    <cellStyle name="Обычный 5 7 25 2 3 2" xfId="53478"/>
    <cellStyle name="Обычный 5 7 25 2 4" xfId="53479"/>
    <cellStyle name="Обычный 5 7 25 3" xfId="53480"/>
    <cellStyle name="Обычный 5 7 25 3 2" xfId="53481"/>
    <cellStyle name="Обычный 5 7 25 3 2 2" xfId="53482"/>
    <cellStyle name="Обычный 5 7 25 3 2 2 2" xfId="53483"/>
    <cellStyle name="Обычный 5 7 25 3 2 3" xfId="53484"/>
    <cellStyle name="Обычный 5 7 25 3 3" xfId="53485"/>
    <cellStyle name="Обычный 5 7 25 3 3 2" xfId="53486"/>
    <cellStyle name="Обычный 5 7 25 3 4" xfId="53487"/>
    <cellStyle name="Обычный 5 7 25 4" xfId="53488"/>
    <cellStyle name="Обычный 5 7 25 4 2" xfId="53489"/>
    <cellStyle name="Обычный 5 7 25 4 2 2" xfId="53490"/>
    <cellStyle name="Обычный 5 7 25 4 2 2 2" xfId="53491"/>
    <cellStyle name="Обычный 5 7 25 4 2 3" xfId="53492"/>
    <cellStyle name="Обычный 5 7 25 4 3" xfId="53493"/>
    <cellStyle name="Обычный 5 7 25 4 3 2" xfId="53494"/>
    <cellStyle name="Обычный 5 7 25 4 4" xfId="53495"/>
    <cellStyle name="Обычный 5 7 25 5" xfId="53496"/>
    <cellStyle name="Обычный 5 7 25 5 2" xfId="53497"/>
    <cellStyle name="Обычный 5 7 25 5 2 2" xfId="53498"/>
    <cellStyle name="Обычный 5 7 25 5 3" xfId="53499"/>
    <cellStyle name="Обычный 5 7 25 6" xfId="53500"/>
    <cellStyle name="Обычный 5 7 25 6 2" xfId="53501"/>
    <cellStyle name="Обычный 5 7 25 7" xfId="53502"/>
    <cellStyle name="Обычный 5 7 25 7 2" xfId="53503"/>
    <cellStyle name="Обычный 5 7 25 8" xfId="53504"/>
    <cellStyle name="Обычный 5 7 26" xfId="53505"/>
    <cellStyle name="Обычный 5 7 26 2" xfId="53506"/>
    <cellStyle name="Обычный 5 7 26 2 2" xfId="53507"/>
    <cellStyle name="Обычный 5 7 26 2 2 2" xfId="53508"/>
    <cellStyle name="Обычный 5 7 26 2 2 2 2" xfId="53509"/>
    <cellStyle name="Обычный 5 7 26 2 2 3" xfId="53510"/>
    <cellStyle name="Обычный 5 7 26 2 3" xfId="53511"/>
    <cellStyle name="Обычный 5 7 26 2 3 2" xfId="53512"/>
    <cellStyle name="Обычный 5 7 26 2 4" xfId="53513"/>
    <cellStyle name="Обычный 5 7 26 3" xfId="53514"/>
    <cellStyle name="Обычный 5 7 26 3 2" xfId="53515"/>
    <cellStyle name="Обычный 5 7 26 3 2 2" xfId="53516"/>
    <cellStyle name="Обычный 5 7 26 3 2 2 2" xfId="53517"/>
    <cellStyle name="Обычный 5 7 26 3 2 3" xfId="53518"/>
    <cellStyle name="Обычный 5 7 26 3 3" xfId="53519"/>
    <cellStyle name="Обычный 5 7 26 3 3 2" xfId="53520"/>
    <cellStyle name="Обычный 5 7 26 3 4" xfId="53521"/>
    <cellStyle name="Обычный 5 7 26 4" xfId="53522"/>
    <cellStyle name="Обычный 5 7 26 4 2" xfId="53523"/>
    <cellStyle name="Обычный 5 7 26 4 2 2" xfId="53524"/>
    <cellStyle name="Обычный 5 7 26 4 2 2 2" xfId="53525"/>
    <cellStyle name="Обычный 5 7 26 4 2 3" xfId="53526"/>
    <cellStyle name="Обычный 5 7 26 4 3" xfId="53527"/>
    <cellStyle name="Обычный 5 7 26 4 3 2" xfId="53528"/>
    <cellStyle name="Обычный 5 7 26 4 4" xfId="53529"/>
    <cellStyle name="Обычный 5 7 26 5" xfId="53530"/>
    <cellStyle name="Обычный 5 7 26 5 2" xfId="53531"/>
    <cellStyle name="Обычный 5 7 26 5 2 2" xfId="53532"/>
    <cellStyle name="Обычный 5 7 26 5 3" xfId="53533"/>
    <cellStyle name="Обычный 5 7 26 6" xfId="53534"/>
    <cellStyle name="Обычный 5 7 26 6 2" xfId="53535"/>
    <cellStyle name="Обычный 5 7 26 7" xfId="53536"/>
    <cellStyle name="Обычный 5 7 26 7 2" xfId="53537"/>
    <cellStyle name="Обычный 5 7 26 8" xfId="53538"/>
    <cellStyle name="Обычный 5 7 27" xfId="53539"/>
    <cellStyle name="Обычный 5 7 27 2" xfId="53540"/>
    <cellStyle name="Обычный 5 7 27 2 2" xfId="53541"/>
    <cellStyle name="Обычный 5 7 27 2 2 2" xfId="53542"/>
    <cellStyle name="Обычный 5 7 27 2 2 2 2" xfId="53543"/>
    <cellStyle name="Обычный 5 7 27 2 2 3" xfId="53544"/>
    <cellStyle name="Обычный 5 7 27 2 3" xfId="53545"/>
    <cellStyle name="Обычный 5 7 27 2 3 2" xfId="53546"/>
    <cellStyle name="Обычный 5 7 27 2 4" xfId="53547"/>
    <cellStyle name="Обычный 5 7 27 3" xfId="53548"/>
    <cellStyle name="Обычный 5 7 27 3 2" xfId="53549"/>
    <cellStyle name="Обычный 5 7 27 3 2 2" xfId="53550"/>
    <cellStyle name="Обычный 5 7 27 3 2 2 2" xfId="53551"/>
    <cellStyle name="Обычный 5 7 27 3 2 3" xfId="53552"/>
    <cellStyle name="Обычный 5 7 27 3 3" xfId="53553"/>
    <cellStyle name="Обычный 5 7 27 3 3 2" xfId="53554"/>
    <cellStyle name="Обычный 5 7 27 3 4" xfId="53555"/>
    <cellStyle name="Обычный 5 7 27 4" xfId="53556"/>
    <cellStyle name="Обычный 5 7 27 4 2" xfId="53557"/>
    <cellStyle name="Обычный 5 7 27 4 2 2" xfId="53558"/>
    <cellStyle name="Обычный 5 7 27 4 2 2 2" xfId="53559"/>
    <cellStyle name="Обычный 5 7 27 4 2 3" xfId="53560"/>
    <cellStyle name="Обычный 5 7 27 4 3" xfId="53561"/>
    <cellStyle name="Обычный 5 7 27 4 3 2" xfId="53562"/>
    <cellStyle name="Обычный 5 7 27 4 4" xfId="53563"/>
    <cellStyle name="Обычный 5 7 27 5" xfId="53564"/>
    <cellStyle name="Обычный 5 7 27 5 2" xfId="53565"/>
    <cellStyle name="Обычный 5 7 27 5 2 2" xfId="53566"/>
    <cellStyle name="Обычный 5 7 27 5 3" xfId="53567"/>
    <cellStyle name="Обычный 5 7 27 6" xfId="53568"/>
    <cellStyle name="Обычный 5 7 27 6 2" xfId="53569"/>
    <cellStyle name="Обычный 5 7 27 7" xfId="53570"/>
    <cellStyle name="Обычный 5 7 27 7 2" xfId="53571"/>
    <cellStyle name="Обычный 5 7 27 8" xfId="53572"/>
    <cellStyle name="Обычный 5 7 28" xfId="53573"/>
    <cellStyle name="Обычный 5 7 28 2" xfId="53574"/>
    <cellStyle name="Обычный 5 7 28 2 2" xfId="53575"/>
    <cellStyle name="Обычный 5 7 28 2 2 2" xfId="53576"/>
    <cellStyle name="Обычный 5 7 28 2 2 2 2" xfId="53577"/>
    <cellStyle name="Обычный 5 7 28 2 2 3" xfId="53578"/>
    <cellStyle name="Обычный 5 7 28 2 3" xfId="53579"/>
    <cellStyle name="Обычный 5 7 28 2 3 2" xfId="53580"/>
    <cellStyle name="Обычный 5 7 28 2 4" xfId="53581"/>
    <cellStyle name="Обычный 5 7 28 3" xfId="53582"/>
    <cellStyle name="Обычный 5 7 28 3 2" xfId="53583"/>
    <cellStyle name="Обычный 5 7 28 3 2 2" xfId="53584"/>
    <cellStyle name="Обычный 5 7 28 3 2 2 2" xfId="53585"/>
    <cellStyle name="Обычный 5 7 28 3 2 3" xfId="53586"/>
    <cellStyle name="Обычный 5 7 28 3 3" xfId="53587"/>
    <cellStyle name="Обычный 5 7 28 3 3 2" xfId="53588"/>
    <cellStyle name="Обычный 5 7 28 3 4" xfId="53589"/>
    <cellStyle name="Обычный 5 7 28 4" xfId="53590"/>
    <cellStyle name="Обычный 5 7 28 4 2" xfId="53591"/>
    <cellStyle name="Обычный 5 7 28 4 2 2" xfId="53592"/>
    <cellStyle name="Обычный 5 7 28 4 2 2 2" xfId="53593"/>
    <cellStyle name="Обычный 5 7 28 4 2 3" xfId="53594"/>
    <cellStyle name="Обычный 5 7 28 4 3" xfId="53595"/>
    <cellStyle name="Обычный 5 7 28 4 3 2" xfId="53596"/>
    <cellStyle name="Обычный 5 7 28 4 4" xfId="53597"/>
    <cellStyle name="Обычный 5 7 28 5" xfId="53598"/>
    <cellStyle name="Обычный 5 7 28 5 2" xfId="53599"/>
    <cellStyle name="Обычный 5 7 28 5 2 2" xfId="53600"/>
    <cellStyle name="Обычный 5 7 28 5 3" xfId="53601"/>
    <cellStyle name="Обычный 5 7 28 6" xfId="53602"/>
    <cellStyle name="Обычный 5 7 28 6 2" xfId="53603"/>
    <cellStyle name="Обычный 5 7 28 7" xfId="53604"/>
    <cellStyle name="Обычный 5 7 28 7 2" xfId="53605"/>
    <cellStyle name="Обычный 5 7 28 8" xfId="53606"/>
    <cellStyle name="Обычный 5 7 29" xfId="53607"/>
    <cellStyle name="Обычный 5 7 29 2" xfId="53608"/>
    <cellStyle name="Обычный 5 7 29 2 2" xfId="53609"/>
    <cellStyle name="Обычный 5 7 29 2 2 2" xfId="53610"/>
    <cellStyle name="Обычный 5 7 29 2 2 2 2" xfId="53611"/>
    <cellStyle name="Обычный 5 7 29 2 2 3" xfId="53612"/>
    <cellStyle name="Обычный 5 7 29 2 3" xfId="53613"/>
    <cellStyle name="Обычный 5 7 29 2 3 2" xfId="53614"/>
    <cellStyle name="Обычный 5 7 29 2 4" xfId="53615"/>
    <cellStyle name="Обычный 5 7 29 3" xfId="53616"/>
    <cellStyle name="Обычный 5 7 29 3 2" xfId="53617"/>
    <cellStyle name="Обычный 5 7 29 3 2 2" xfId="53618"/>
    <cellStyle name="Обычный 5 7 29 3 2 2 2" xfId="53619"/>
    <cellStyle name="Обычный 5 7 29 3 2 3" xfId="53620"/>
    <cellStyle name="Обычный 5 7 29 3 3" xfId="53621"/>
    <cellStyle name="Обычный 5 7 29 3 3 2" xfId="53622"/>
    <cellStyle name="Обычный 5 7 29 3 4" xfId="53623"/>
    <cellStyle name="Обычный 5 7 29 4" xfId="53624"/>
    <cellStyle name="Обычный 5 7 29 4 2" xfId="53625"/>
    <cellStyle name="Обычный 5 7 29 4 2 2" xfId="53626"/>
    <cellStyle name="Обычный 5 7 29 4 2 2 2" xfId="53627"/>
    <cellStyle name="Обычный 5 7 29 4 2 3" xfId="53628"/>
    <cellStyle name="Обычный 5 7 29 4 3" xfId="53629"/>
    <cellStyle name="Обычный 5 7 29 4 3 2" xfId="53630"/>
    <cellStyle name="Обычный 5 7 29 4 4" xfId="53631"/>
    <cellStyle name="Обычный 5 7 29 5" xfId="53632"/>
    <cellStyle name="Обычный 5 7 29 5 2" xfId="53633"/>
    <cellStyle name="Обычный 5 7 29 5 2 2" xfId="53634"/>
    <cellStyle name="Обычный 5 7 29 5 3" xfId="53635"/>
    <cellStyle name="Обычный 5 7 29 6" xfId="53636"/>
    <cellStyle name="Обычный 5 7 29 6 2" xfId="53637"/>
    <cellStyle name="Обычный 5 7 29 7" xfId="53638"/>
    <cellStyle name="Обычный 5 7 29 7 2" xfId="53639"/>
    <cellStyle name="Обычный 5 7 29 8" xfId="53640"/>
    <cellStyle name="Обычный 5 7 3" xfId="53641"/>
    <cellStyle name="Обычный 5 7 3 2" xfId="53642"/>
    <cellStyle name="Обычный 5 7 3 2 2" xfId="53643"/>
    <cellStyle name="Обычный 5 7 3 2 2 2" xfId="53644"/>
    <cellStyle name="Обычный 5 7 3 2 2 2 2" xfId="53645"/>
    <cellStyle name="Обычный 5 7 3 2 2 3" xfId="53646"/>
    <cellStyle name="Обычный 5 7 3 2 3" xfId="53647"/>
    <cellStyle name="Обычный 5 7 3 2 3 2" xfId="53648"/>
    <cellStyle name="Обычный 5 7 3 2 4" xfId="53649"/>
    <cellStyle name="Обычный 5 7 3 3" xfId="53650"/>
    <cellStyle name="Обычный 5 7 3 3 2" xfId="53651"/>
    <cellStyle name="Обычный 5 7 3 3 2 2" xfId="53652"/>
    <cellStyle name="Обычный 5 7 3 3 2 2 2" xfId="53653"/>
    <cellStyle name="Обычный 5 7 3 3 2 3" xfId="53654"/>
    <cellStyle name="Обычный 5 7 3 3 3" xfId="53655"/>
    <cellStyle name="Обычный 5 7 3 3 3 2" xfId="53656"/>
    <cellStyle name="Обычный 5 7 3 3 4" xfId="53657"/>
    <cellStyle name="Обычный 5 7 3 4" xfId="53658"/>
    <cellStyle name="Обычный 5 7 3 4 2" xfId="53659"/>
    <cellStyle name="Обычный 5 7 3 4 2 2" xfId="53660"/>
    <cellStyle name="Обычный 5 7 3 4 2 2 2" xfId="53661"/>
    <cellStyle name="Обычный 5 7 3 4 2 3" xfId="53662"/>
    <cellStyle name="Обычный 5 7 3 4 3" xfId="53663"/>
    <cellStyle name="Обычный 5 7 3 4 3 2" xfId="53664"/>
    <cellStyle name="Обычный 5 7 3 4 4" xfId="53665"/>
    <cellStyle name="Обычный 5 7 3 5" xfId="53666"/>
    <cellStyle name="Обычный 5 7 3 5 2" xfId="53667"/>
    <cellStyle name="Обычный 5 7 3 5 2 2" xfId="53668"/>
    <cellStyle name="Обычный 5 7 3 5 3" xfId="53669"/>
    <cellStyle name="Обычный 5 7 3 6" xfId="53670"/>
    <cellStyle name="Обычный 5 7 3 6 2" xfId="53671"/>
    <cellStyle name="Обычный 5 7 3 7" xfId="53672"/>
    <cellStyle name="Обычный 5 7 3 7 2" xfId="53673"/>
    <cellStyle name="Обычный 5 7 3 8" xfId="53674"/>
    <cellStyle name="Обычный 5 7 30" xfId="53675"/>
    <cellStyle name="Обычный 5 7 30 2" xfId="53676"/>
    <cellStyle name="Обычный 5 7 30 2 2" xfId="53677"/>
    <cellStyle name="Обычный 5 7 30 2 2 2" xfId="53678"/>
    <cellStyle name="Обычный 5 7 30 2 3" xfId="53679"/>
    <cellStyle name="Обычный 5 7 30 3" xfId="53680"/>
    <cellStyle name="Обычный 5 7 30 3 2" xfId="53681"/>
    <cellStyle name="Обычный 5 7 30 4" xfId="53682"/>
    <cellStyle name="Обычный 5 7 31" xfId="53683"/>
    <cellStyle name="Обычный 5 7 31 2" xfId="53684"/>
    <cellStyle name="Обычный 5 7 31 2 2" xfId="53685"/>
    <cellStyle name="Обычный 5 7 31 2 2 2" xfId="53686"/>
    <cellStyle name="Обычный 5 7 31 2 3" xfId="53687"/>
    <cellStyle name="Обычный 5 7 31 3" xfId="53688"/>
    <cellStyle name="Обычный 5 7 31 3 2" xfId="53689"/>
    <cellStyle name="Обычный 5 7 31 4" xfId="53690"/>
    <cellStyle name="Обычный 5 7 32" xfId="53691"/>
    <cellStyle name="Обычный 5 7 32 2" xfId="53692"/>
    <cellStyle name="Обычный 5 7 32 2 2" xfId="53693"/>
    <cellStyle name="Обычный 5 7 32 2 2 2" xfId="53694"/>
    <cellStyle name="Обычный 5 7 32 2 3" xfId="53695"/>
    <cellStyle name="Обычный 5 7 32 3" xfId="53696"/>
    <cellStyle name="Обычный 5 7 32 3 2" xfId="53697"/>
    <cellStyle name="Обычный 5 7 32 4" xfId="53698"/>
    <cellStyle name="Обычный 5 7 33" xfId="53699"/>
    <cellStyle name="Обычный 5 7 33 2" xfId="53700"/>
    <cellStyle name="Обычный 5 7 33 2 2" xfId="53701"/>
    <cellStyle name="Обычный 5 7 33 3" xfId="53702"/>
    <cellStyle name="Обычный 5 7 34" xfId="53703"/>
    <cellStyle name="Обычный 5 7 34 2" xfId="53704"/>
    <cellStyle name="Обычный 5 7 35" xfId="53705"/>
    <cellStyle name="Обычный 5 7 35 2" xfId="53706"/>
    <cellStyle name="Обычный 5 7 36" xfId="53707"/>
    <cellStyle name="Обычный 5 7 37" xfId="53708"/>
    <cellStyle name="Обычный 5 7 38" xfId="53709"/>
    <cellStyle name="Обычный 5 7 4" xfId="53710"/>
    <cellStyle name="Обычный 5 7 4 2" xfId="53711"/>
    <cellStyle name="Обычный 5 7 4 2 2" xfId="53712"/>
    <cellStyle name="Обычный 5 7 4 2 2 2" xfId="53713"/>
    <cellStyle name="Обычный 5 7 4 2 2 2 2" xfId="53714"/>
    <cellStyle name="Обычный 5 7 4 2 2 3" xfId="53715"/>
    <cellStyle name="Обычный 5 7 4 2 3" xfId="53716"/>
    <cellStyle name="Обычный 5 7 4 2 3 2" xfId="53717"/>
    <cellStyle name="Обычный 5 7 4 2 4" xfId="53718"/>
    <cellStyle name="Обычный 5 7 4 3" xfId="53719"/>
    <cellStyle name="Обычный 5 7 4 3 2" xfId="53720"/>
    <cellStyle name="Обычный 5 7 4 3 2 2" xfId="53721"/>
    <cellStyle name="Обычный 5 7 4 3 2 2 2" xfId="53722"/>
    <cellStyle name="Обычный 5 7 4 3 2 3" xfId="53723"/>
    <cellStyle name="Обычный 5 7 4 3 3" xfId="53724"/>
    <cellStyle name="Обычный 5 7 4 3 3 2" xfId="53725"/>
    <cellStyle name="Обычный 5 7 4 3 4" xfId="53726"/>
    <cellStyle name="Обычный 5 7 4 4" xfId="53727"/>
    <cellStyle name="Обычный 5 7 4 4 2" xfId="53728"/>
    <cellStyle name="Обычный 5 7 4 4 2 2" xfId="53729"/>
    <cellStyle name="Обычный 5 7 4 4 2 2 2" xfId="53730"/>
    <cellStyle name="Обычный 5 7 4 4 2 3" xfId="53731"/>
    <cellStyle name="Обычный 5 7 4 4 3" xfId="53732"/>
    <cellStyle name="Обычный 5 7 4 4 3 2" xfId="53733"/>
    <cellStyle name="Обычный 5 7 4 4 4" xfId="53734"/>
    <cellStyle name="Обычный 5 7 4 5" xfId="53735"/>
    <cellStyle name="Обычный 5 7 4 5 2" xfId="53736"/>
    <cellStyle name="Обычный 5 7 4 5 2 2" xfId="53737"/>
    <cellStyle name="Обычный 5 7 4 5 3" xfId="53738"/>
    <cellStyle name="Обычный 5 7 4 6" xfId="53739"/>
    <cellStyle name="Обычный 5 7 4 6 2" xfId="53740"/>
    <cellStyle name="Обычный 5 7 4 7" xfId="53741"/>
    <cellStyle name="Обычный 5 7 4 7 2" xfId="53742"/>
    <cellStyle name="Обычный 5 7 4 8" xfId="53743"/>
    <cellStyle name="Обычный 5 7 5" xfId="53744"/>
    <cellStyle name="Обычный 5 7 5 2" xfId="53745"/>
    <cellStyle name="Обычный 5 7 5 2 2" xfId="53746"/>
    <cellStyle name="Обычный 5 7 5 2 2 2" xfId="53747"/>
    <cellStyle name="Обычный 5 7 5 2 2 2 2" xfId="53748"/>
    <cellStyle name="Обычный 5 7 5 2 2 3" xfId="53749"/>
    <cellStyle name="Обычный 5 7 5 2 3" xfId="53750"/>
    <cellStyle name="Обычный 5 7 5 2 3 2" xfId="53751"/>
    <cellStyle name="Обычный 5 7 5 2 4" xfId="53752"/>
    <cellStyle name="Обычный 5 7 5 3" xfId="53753"/>
    <cellStyle name="Обычный 5 7 5 3 2" xfId="53754"/>
    <cellStyle name="Обычный 5 7 5 3 2 2" xfId="53755"/>
    <cellStyle name="Обычный 5 7 5 3 2 2 2" xfId="53756"/>
    <cellStyle name="Обычный 5 7 5 3 2 3" xfId="53757"/>
    <cellStyle name="Обычный 5 7 5 3 3" xfId="53758"/>
    <cellStyle name="Обычный 5 7 5 3 3 2" xfId="53759"/>
    <cellStyle name="Обычный 5 7 5 3 4" xfId="53760"/>
    <cellStyle name="Обычный 5 7 5 4" xfId="53761"/>
    <cellStyle name="Обычный 5 7 5 4 2" xfId="53762"/>
    <cellStyle name="Обычный 5 7 5 4 2 2" xfId="53763"/>
    <cellStyle name="Обычный 5 7 5 4 2 2 2" xfId="53764"/>
    <cellStyle name="Обычный 5 7 5 4 2 3" xfId="53765"/>
    <cellStyle name="Обычный 5 7 5 4 3" xfId="53766"/>
    <cellStyle name="Обычный 5 7 5 4 3 2" xfId="53767"/>
    <cellStyle name="Обычный 5 7 5 4 4" xfId="53768"/>
    <cellStyle name="Обычный 5 7 5 5" xfId="53769"/>
    <cellStyle name="Обычный 5 7 5 5 2" xfId="53770"/>
    <cellStyle name="Обычный 5 7 5 5 2 2" xfId="53771"/>
    <cellStyle name="Обычный 5 7 5 5 3" xfId="53772"/>
    <cellStyle name="Обычный 5 7 5 6" xfId="53773"/>
    <cellStyle name="Обычный 5 7 5 6 2" xfId="53774"/>
    <cellStyle name="Обычный 5 7 5 7" xfId="53775"/>
    <cellStyle name="Обычный 5 7 5 7 2" xfId="53776"/>
    <cellStyle name="Обычный 5 7 5 8" xfId="53777"/>
    <cellStyle name="Обычный 5 7 6" xfId="53778"/>
    <cellStyle name="Обычный 5 7 6 2" xfId="53779"/>
    <cellStyle name="Обычный 5 7 6 2 2" xfId="53780"/>
    <cellStyle name="Обычный 5 7 6 2 2 2" xfId="53781"/>
    <cellStyle name="Обычный 5 7 6 2 2 2 2" xfId="53782"/>
    <cellStyle name="Обычный 5 7 6 2 2 3" xfId="53783"/>
    <cellStyle name="Обычный 5 7 6 2 3" xfId="53784"/>
    <cellStyle name="Обычный 5 7 6 2 3 2" xfId="53785"/>
    <cellStyle name="Обычный 5 7 6 2 4" xfId="53786"/>
    <cellStyle name="Обычный 5 7 6 3" xfId="53787"/>
    <cellStyle name="Обычный 5 7 6 3 2" xfId="53788"/>
    <cellStyle name="Обычный 5 7 6 3 2 2" xfId="53789"/>
    <cellStyle name="Обычный 5 7 6 3 2 2 2" xfId="53790"/>
    <cellStyle name="Обычный 5 7 6 3 2 3" xfId="53791"/>
    <cellStyle name="Обычный 5 7 6 3 3" xfId="53792"/>
    <cellStyle name="Обычный 5 7 6 3 3 2" xfId="53793"/>
    <cellStyle name="Обычный 5 7 6 3 4" xfId="53794"/>
    <cellStyle name="Обычный 5 7 6 4" xfId="53795"/>
    <cellStyle name="Обычный 5 7 6 4 2" xfId="53796"/>
    <cellStyle name="Обычный 5 7 6 4 2 2" xfId="53797"/>
    <cellStyle name="Обычный 5 7 6 4 2 2 2" xfId="53798"/>
    <cellStyle name="Обычный 5 7 6 4 2 3" xfId="53799"/>
    <cellStyle name="Обычный 5 7 6 4 3" xfId="53800"/>
    <cellStyle name="Обычный 5 7 6 4 3 2" xfId="53801"/>
    <cellStyle name="Обычный 5 7 6 4 4" xfId="53802"/>
    <cellStyle name="Обычный 5 7 6 5" xfId="53803"/>
    <cellStyle name="Обычный 5 7 6 5 2" xfId="53804"/>
    <cellStyle name="Обычный 5 7 6 5 2 2" xfId="53805"/>
    <cellStyle name="Обычный 5 7 6 5 3" xfId="53806"/>
    <cellStyle name="Обычный 5 7 6 6" xfId="53807"/>
    <cellStyle name="Обычный 5 7 6 6 2" xfId="53808"/>
    <cellStyle name="Обычный 5 7 6 7" xfId="53809"/>
    <cellStyle name="Обычный 5 7 6 7 2" xfId="53810"/>
    <cellStyle name="Обычный 5 7 6 8" xfId="53811"/>
    <cellStyle name="Обычный 5 7 7" xfId="53812"/>
    <cellStyle name="Обычный 5 7 7 2" xfId="53813"/>
    <cellStyle name="Обычный 5 7 7 2 2" xfId="53814"/>
    <cellStyle name="Обычный 5 7 7 2 2 2" xfId="53815"/>
    <cellStyle name="Обычный 5 7 7 2 2 2 2" xfId="53816"/>
    <cellStyle name="Обычный 5 7 7 2 2 3" xfId="53817"/>
    <cellStyle name="Обычный 5 7 7 2 3" xfId="53818"/>
    <cellStyle name="Обычный 5 7 7 2 3 2" xfId="53819"/>
    <cellStyle name="Обычный 5 7 7 2 4" xfId="53820"/>
    <cellStyle name="Обычный 5 7 7 3" xfId="53821"/>
    <cellStyle name="Обычный 5 7 7 3 2" xfId="53822"/>
    <cellStyle name="Обычный 5 7 7 3 2 2" xfId="53823"/>
    <cellStyle name="Обычный 5 7 7 3 2 2 2" xfId="53824"/>
    <cellStyle name="Обычный 5 7 7 3 2 3" xfId="53825"/>
    <cellStyle name="Обычный 5 7 7 3 3" xfId="53826"/>
    <cellStyle name="Обычный 5 7 7 3 3 2" xfId="53827"/>
    <cellStyle name="Обычный 5 7 7 3 4" xfId="53828"/>
    <cellStyle name="Обычный 5 7 7 4" xfId="53829"/>
    <cellStyle name="Обычный 5 7 7 4 2" xfId="53830"/>
    <cellStyle name="Обычный 5 7 7 4 2 2" xfId="53831"/>
    <cellStyle name="Обычный 5 7 7 4 2 2 2" xfId="53832"/>
    <cellStyle name="Обычный 5 7 7 4 2 3" xfId="53833"/>
    <cellStyle name="Обычный 5 7 7 4 3" xfId="53834"/>
    <cellStyle name="Обычный 5 7 7 4 3 2" xfId="53835"/>
    <cellStyle name="Обычный 5 7 7 4 4" xfId="53836"/>
    <cellStyle name="Обычный 5 7 7 5" xfId="53837"/>
    <cellStyle name="Обычный 5 7 7 5 2" xfId="53838"/>
    <cellStyle name="Обычный 5 7 7 5 2 2" xfId="53839"/>
    <cellStyle name="Обычный 5 7 7 5 3" xfId="53840"/>
    <cellStyle name="Обычный 5 7 7 6" xfId="53841"/>
    <cellStyle name="Обычный 5 7 7 6 2" xfId="53842"/>
    <cellStyle name="Обычный 5 7 7 7" xfId="53843"/>
    <cellStyle name="Обычный 5 7 7 7 2" xfId="53844"/>
    <cellStyle name="Обычный 5 7 7 8" xfId="53845"/>
    <cellStyle name="Обычный 5 7 8" xfId="53846"/>
    <cellStyle name="Обычный 5 7 8 2" xfId="53847"/>
    <cellStyle name="Обычный 5 7 8 2 2" xfId="53848"/>
    <cellStyle name="Обычный 5 7 8 2 2 2" xfId="53849"/>
    <cellStyle name="Обычный 5 7 8 2 2 2 2" xfId="53850"/>
    <cellStyle name="Обычный 5 7 8 2 2 3" xfId="53851"/>
    <cellStyle name="Обычный 5 7 8 2 3" xfId="53852"/>
    <cellStyle name="Обычный 5 7 8 2 3 2" xfId="53853"/>
    <cellStyle name="Обычный 5 7 8 2 4" xfId="53854"/>
    <cellStyle name="Обычный 5 7 8 3" xfId="53855"/>
    <cellStyle name="Обычный 5 7 8 3 2" xfId="53856"/>
    <cellStyle name="Обычный 5 7 8 3 2 2" xfId="53857"/>
    <cellStyle name="Обычный 5 7 8 3 2 2 2" xfId="53858"/>
    <cellStyle name="Обычный 5 7 8 3 2 3" xfId="53859"/>
    <cellStyle name="Обычный 5 7 8 3 3" xfId="53860"/>
    <cellStyle name="Обычный 5 7 8 3 3 2" xfId="53861"/>
    <cellStyle name="Обычный 5 7 8 3 4" xfId="53862"/>
    <cellStyle name="Обычный 5 7 8 4" xfId="53863"/>
    <cellStyle name="Обычный 5 7 8 4 2" xfId="53864"/>
    <cellStyle name="Обычный 5 7 8 4 2 2" xfId="53865"/>
    <cellStyle name="Обычный 5 7 8 4 2 2 2" xfId="53866"/>
    <cellStyle name="Обычный 5 7 8 4 2 3" xfId="53867"/>
    <cellStyle name="Обычный 5 7 8 4 3" xfId="53868"/>
    <cellStyle name="Обычный 5 7 8 4 3 2" xfId="53869"/>
    <cellStyle name="Обычный 5 7 8 4 4" xfId="53870"/>
    <cellStyle name="Обычный 5 7 8 5" xfId="53871"/>
    <cellStyle name="Обычный 5 7 8 5 2" xfId="53872"/>
    <cellStyle name="Обычный 5 7 8 5 2 2" xfId="53873"/>
    <cellStyle name="Обычный 5 7 8 5 3" xfId="53874"/>
    <cellStyle name="Обычный 5 7 8 6" xfId="53875"/>
    <cellStyle name="Обычный 5 7 8 6 2" xfId="53876"/>
    <cellStyle name="Обычный 5 7 8 7" xfId="53877"/>
    <cellStyle name="Обычный 5 7 8 7 2" xfId="53878"/>
    <cellStyle name="Обычный 5 7 8 8" xfId="53879"/>
    <cellStyle name="Обычный 5 7 9" xfId="53880"/>
    <cellStyle name="Обычный 5 7 9 2" xfId="53881"/>
    <cellStyle name="Обычный 5 7 9 2 2" xfId="53882"/>
    <cellStyle name="Обычный 5 7 9 2 2 2" xfId="53883"/>
    <cellStyle name="Обычный 5 7 9 2 2 2 2" xfId="53884"/>
    <cellStyle name="Обычный 5 7 9 2 2 3" xfId="53885"/>
    <cellStyle name="Обычный 5 7 9 2 3" xfId="53886"/>
    <cellStyle name="Обычный 5 7 9 2 3 2" xfId="53887"/>
    <cellStyle name="Обычный 5 7 9 2 4" xfId="53888"/>
    <cellStyle name="Обычный 5 7 9 3" xfId="53889"/>
    <cellStyle name="Обычный 5 7 9 3 2" xfId="53890"/>
    <cellStyle name="Обычный 5 7 9 3 2 2" xfId="53891"/>
    <cellStyle name="Обычный 5 7 9 3 2 2 2" xfId="53892"/>
    <cellStyle name="Обычный 5 7 9 3 2 3" xfId="53893"/>
    <cellStyle name="Обычный 5 7 9 3 3" xfId="53894"/>
    <cellStyle name="Обычный 5 7 9 3 3 2" xfId="53895"/>
    <cellStyle name="Обычный 5 7 9 3 4" xfId="53896"/>
    <cellStyle name="Обычный 5 7 9 4" xfId="53897"/>
    <cellStyle name="Обычный 5 7 9 4 2" xfId="53898"/>
    <cellStyle name="Обычный 5 7 9 4 2 2" xfId="53899"/>
    <cellStyle name="Обычный 5 7 9 4 2 2 2" xfId="53900"/>
    <cellStyle name="Обычный 5 7 9 4 2 3" xfId="53901"/>
    <cellStyle name="Обычный 5 7 9 4 3" xfId="53902"/>
    <cellStyle name="Обычный 5 7 9 4 3 2" xfId="53903"/>
    <cellStyle name="Обычный 5 7 9 4 4" xfId="53904"/>
    <cellStyle name="Обычный 5 7 9 5" xfId="53905"/>
    <cellStyle name="Обычный 5 7 9 5 2" xfId="53906"/>
    <cellStyle name="Обычный 5 7 9 5 2 2" xfId="53907"/>
    <cellStyle name="Обычный 5 7 9 5 3" xfId="53908"/>
    <cellStyle name="Обычный 5 7 9 6" xfId="53909"/>
    <cellStyle name="Обычный 5 7 9 6 2" xfId="53910"/>
    <cellStyle name="Обычный 5 7 9 7" xfId="53911"/>
    <cellStyle name="Обычный 5 7 9 7 2" xfId="53912"/>
    <cellStyle name="Обычный 5 7 9 8" xfId="53913"/>
    <cellStyle name="Обычный 5 70" xfId="53914"/>
    <cellStyle name="Обычный 5 70 2" xfId="53915"/>
    <cellStyle name="Обычный 5 70 2 2" xfId="53916"/>
    <cellStyle name="Обычный 5 70 2 2 2" xfId="53917"/>
    <cellStyle name="Обычный 5 70 2 2 2 2" xfId="53918"/>
    <cellStyle name="Обычный 5 70 2 2 3" xfId="53919"/>
    <cellStyle name="Обычный 5 70 2 3" xfId="53920"/>
    <cellStyle name="Обычный 5 70 2 3 2" xfId="53921"/>
    <cellStyle name="Обычный 5 70 2 4" xfId="53922"/>
    <cellStyle name="Обычный 5 70 3" xfId="53923"/>
    <cellStyle name="Обычный 5 70 3 2" xfId="53924"/>
    <cellStyle name="Обычный 5 70 3 2 2" xfId="53925"/>
    <cellStyle name="Обычный 5 70 3 2 2 2" xfId="53926"/>
    <cellStyle name="Обычный 5 70 3 2 3" xfId="53927"/>
    <cellStyle name="Обычный 5 70 3 3" xfId="53928"/>
    <cellStyle name="Обычный 5 70 3 3 2" xfId="53929"/>
    <cellStyle name="Обычный 5 70 3 4" xfId="53930"/>
    <cellStyle name="Обычный 5 70 4" xfId="53931"/>
    <cellStyle name="Обычный 5 70 4 2" xfId="53932"/>
    <cellStyle name="Обычный 5 70 4 2 2" xfId="53933"/>
    <cellStyle name="Обычный 5 70 4 2 2 2" xfId="53934"/>
    <cellStyle name="Обычный 5 70 4 2 3" xfId="53935"/>
    <cellStyle name="Обычный 5 70 4 3" xfId="53936"/>
    <cellStyle name="Обычный 5 70 4 3 2" xfId="53937"/>
    <cellStyle name="Обычный 5 70 4 4" xfId="53938"/>
    <cellStyle name="Обычный 5 70 5" xfId="53939"/>
    <cellStyle name="Обычный 5 70 5 2" xfId="53940"/>
    <cellStyle name="Обычный 5 70 5 2 2" xfId="53941"/>
    <cellStyle name="Обычный 5 70 5 3" xfId="53942"/>
    <cellStyle name="Обычный 5 70 6" xfId="53943"/>
    <cellStyle name="Обычный 5 70 6 2" xfId="53944"/>
    <cellStyle name="Обычный 5 70 7" xfId="53945"/>
    <cellStyle name="Обычный 5 70 7 2" xfId="53946"/>
    <cellStyle name="Обычный 5 70 8" xfId="53947"/>
    <cellStyle name="Обычный 5 71" xfId="53948"/>
    <cellStyle name="Обычный 5 71 2" xfId="53949"/>
    <cellStyle name="Обычный 5 71 2 2" xfId="53950"/>
    <cellStyle name="Обычный 5 71 2 2 2" xfId="53951"/>
    <cellStyle name="Обычный 5 71 2 2 2 2" xfId="53952"/>
    <cellStyle name="Обычный 5 71 2 2 3" xfId="53953"/>
    <cellStyle name="Обычный 5 71 2 3" xfId="53954"/>
    <cellStyle name="Обычный 5 71 2 3 2" xfId="53955"/>
    <cellStyle name="Обычный 5 71 2 4" xfId="53956"/>
    <cellStyle name="Обычный 5 71 3" xfId="53957"/>
    <cellStyle name="Обычный 5 71 3 2" xfId="53958"/>
    <cellStyle name="Обычный 5 71 3 2 2" xfId="53959"/>
    <cellStyle name="Обычный 5 71 3 2 2 2" xfId="53960"/>
    <cellStyle name="Обычный 5 71 3 2 3" xfId="53961"/>
    <cellStyle name="Обычный 5 71 3 3" xfId="53962"/>
    <cellStyle name="Обычный 5 71 3 3 2" xfId="53963"/>
    <cellStyle name="Обычный 5 71 3 4" xfId="53964"/>
    <cellStyle name="Обычный 5 71 4" xfId="53965"/>
    <cellStyle name="Обычный 5 71 4 2" xfId="53966"/>
    <cellStyle name="Обычный 5 71 4 2 2" xfId="53967"/>
    <cellStyle name="Обычный 5 71 4 2 2 2" xfId="53968"/>
    <cellStyle name="Обычный 5 71 4 2 3" xfId="53969"/>
    <cellStyle name="Обычный 5 71 4 3" xfId="53970"/>
    <cellStyle name="Обычный 5 71 4 3 2" xfId="53971"/>
    <cellStyle name="Обычный 5 71 4 4" xfId="53972"/>
    <cellStyle name="Обычный 5 71 5" xfId="53973"/>
    <cellStyle name="Обычный 5 71 5 2" xfId="53974"/>
    <cellStyle name="Обычный 5 71 5 2 2" xfId="53975"/>
    <cellStyle name="Обычный 5 71 5 3" xfId="53976"/>
    <cellStyle name="Обычный 5 71 6" xfId="53977"/>
    <cellStyle name="Обычный 5 71 6 2" xfId="53978"/>
    <cellStyle name="Обычный 5 71 7" xfId="53979"/>
    <cellStyle name="Обычный 5 71 7 2" xfId="53980"/>
    <cellStyle name="Обычный 5 71 8" xfId="53981"/>
    <cellStyle name="Обычный 5 72" xfId="53982"/>
    <cellStyle name="Обычный 5 72 2" xfId="53983"/>
    <cellStyle name="Обычный 5 72 2 2" xfId="53984"/>
    <cellStyle name="Обычный 5 72 2 2 2" xfId="53985"/>
    <cellStyle name="Обычный 5 72 2 2 2 2" xfId="53986"/>
    <cellStyle name="Обычный 5 72 2 2 3" xfId="53987"/>
    <cellStyle name="Обычный 5 72 2 3" xfId="53988"/>
    <cellStyle name="Обычный 5 72 2 3 2" xfId="53989"/>
    <cellStyle name="Обычный 5 72 2 4" xfId="53990"/>
    <cellStyle name="Обычный 5 72 3" xfId="53991"/>
    <cellStyle name="Обычный 5 72 3 2" xfId="53992"/>
    <cellStyle name="Обычный 5 72 3 2 2" xfId="53993"/>
    <cellStyle name="Обычный 5 72 3 2 2 2" xfId="53994"/>
    <cellStyle name="Обычный 5 72 3 2 3" xfId="53995"/>
    <cellStyle name="Обычный 5 72 3 3" xfId="53996"/>
    <cellStyle name="Обычный 5 72 3 3 2" xfId="53997"/>
    <cellStyle name="Обычный 5 72 3 4" xfId="53998"/>
    <cellStyle name="Обычный 5 72 4" xfId="53999"/>
    <cellStyle name="Обычный 5 72 4 2" xfId="54000"/>
    <cellStyle name="Обычный 5 72 4 2 2" xfId="54001"/>
    <cellStyle name="Обычный 5 72 4 2 2 2" xfId="54002"/>
    <cellStyle name="Обычный 5 72 4 2 3" xfId="54003"/>
    <cellStyle name="Обычный 5 72 4 3" xfId="54004"/>
    <cellStyle name="Обычный 5 72 4 3 2" xfId="54005"/>
    <cellStyle name="Обычный 5 72 4 4" xfId="54006"/>
    <cellStyle name="Обычный 5 72 5" xfId="54007"/>
    <cellStyle name="Обычный 5 72 5 2" xfId="54008"/>
    <cellStyle name="Обычный 5 72 5 2 2" xfId="54009"/>
    <cellStyle name="Обычный 5 72 5 3" xfId="54010"/>
    <cellStyle name="Обычный 5 72 6" xfId="54011"/>
    <cellStyle name="Обычный 5 72 6 2" xfId="54012"/>
    <cellStyle name="Обычный 5 72 7" xfId="54013"/>
    <cellStyle name="Обычный 5 72 7 2" xfId="54014"/>
    <cellStyle name="Обычный 5 72 8" xfId="54015"/>
    <cellStyle name="Обычный 5 73" xfId="54016"/>
    <cellStyle name="Обычный 5 73 2" xfId="54017"/>
    <cellStyle name="Обычный 5 73 2 2" xfId="54018"/>
    <cellStyle name="Обычный 5 73 2 2 2" xfId="54019"/>
    <cellStyle name="Обычный 5 73 2 2 2 2" xfId="54020"/>
    <cellStyle name="Обычный 5 73 2 2 3" xfId="54021"/>
    <cellStyle name="Обычный 5 73 2 3" xfId="54022"/>
    <cellStyle name="Обычный 5 73 2 3 2" xfId="54023"/>
    <cellStyle name="Обычный 5 73 2 4" xfId="54024"/>
    <cellStyle name="Обычный 5 73 3" xfId="54025"/>
    <cellStyle name="Обычный 5 73 3 2" xfId="54026"/>
    <cellStyle name="Обычный 5 73 3 2 2" xfId="54027"/>
    <cellStyle name="Обычный 5 73 3 2 2 2" xfId="54028"/>
    <cellStyle name="Обычный 5 73 3 2 3" xfId="54029"/>
    <cellStyle name="Обычный 5 73 3 3" xfId="54030"/>
    <cellStyle name="Обычный 5 73 3 3 2" xfId="54031"/>
    <cellStyle name="Обычный 5 73 3 4" xfId="54032"/>
    <cellStyle name="Обычный 5 73 4" xfId="54033"/>
    <cellStyle name="Обычный 5 73 4 2" xfId="54034"/>
    <cellStyle name="Обычный 5 73 4 2 2" xfId="54035"/>
    <cellStyle name="Обычный 5 73 4 2 2 2" xfId="54036"/>
    <cellStyle name="Обычный 5 73 4 2 3" xfId="54037"/>
    <cellStyle name="Обычный 5 73 4 3" xfId="54038"/>
    <cellStyle name="Обычный 5 73 4 3 2" xfId="54039"/>
    <cellStyle name="Обычный 5 73 4 4" xfId="54040"/>
    <cellStyle name="Обычный 5 73 5" xfId="54041"/>
    <cellStyle name="Обычный 5 73 5 2" xfId="54042"/>
    <cellStyle name="Обычный 5 73 5 2 2" xfId="54043"/>
    <cellStyle name="Обычный 5 73 5 3" xfId="54044"/>
    <cellStyle name="Обычный 5 73 6" xfId="54045"/>
    <cellStyle name="Обычный 5 73 6 2" xfId="54046"/>
    <cellStyle name="Обычный 5 73 7" xfId="54047"/>
    <cellStyle name="Обычный 5 73 7 2" xfId="54048"/>
    <cellStyle name="Обычный 5 73 8" xfId="54049"/>
    <cellStyle name="Обычный 5 74" xfId="54050"/>
    <cellStyle name="Обычный 5 74 2" xfId="54051"/>
    <cellStyle name="Обычный 5 74 2 2" xfId="54052"/>
    <cellStyle name="Обычный 5 74 2 2 2" xfId="54053"/>
    <cellStyle name="Обычный 5 74 2 2 2 2" xfId="54054"/>
    <cellStyle name="Обычный 5 74 2 2 3" xfId="54055"/>
    <cellStyle name="Обычный 5 74 2 3" xfId="54056"/>
    <cellStyle name="Обычный 5 74 2 3 2" xfId="54057"/>
    <cellStyle name="Обычный 5 74 2 4" xfId="54058"/>
    <cellStyle name="Обычный 5 74 3" xfId="54059"/>
    <cellStyle name="Обычный 5 74 3 2" xfId="54060"/>
    <cellStyle name="Обычный 5 74 3 2 2" xfId="54061"/>
    <cellStyle name="Обычный 5 74 3 2 2 2" xfId="54062"/>
    <cellStyle name="Обычный 5 74 3 2 3" xfId="54063"/>
    <cellStyle name="Обычный 5 74 3 3" xfId="54064"/>
    <cellStyle name="Обычный 5 74 3 3 2" xfId="54065"/>
    <cellStyle name="Обычный 5 74 3 4" xfId="54066"/>
    <cellStyle name="Обычный 5 74 4" xfId="54067"/>
    <cellStyle name="Обычный 5 74 4 2" xfId="54068"/>
    <cellStyle name="Обычный 5 74 4 2 2" xfId="54069"/>
    <cellStyle name="Обычный 5 74 4 2 2 2" xfId="54070"/>
    <cellStyle name="Обычный 5 74 4 2 3" xfId="54071"/>
    <cellStyle name="Обычный 5 74 4 3" xfId="54072"/>
    <cellStyle name="Обычный 5 74 4 3 2" xfId="54073"/>
    <cellStyle name="Обычный 5 74 4 4" xfId="54074"/>
    <cellStyle name="Обычный 5 74 5" xfId="54075"/>
    <cellStyle name="Обычный 5 74 5 2" xfId="54076"/>
    <cellStyle name="Обычный 5 74 5 2 2" xfId="54077"/>
    <cellStyle name="Обычный 5 74 5 3" xfId="54078"/>
    <cellStyle name="Обычный 5 74 6" xfId="54079"/>
    <cellStyle name="Обычный 5 74 6 2" xfId="54080"/>
    <cellStyle name="Обычный 5 74 7" xfId="54081"/>
    <cellStyle name="Обычный 5 74 7 2" xfId="54082"/>
    <cellStyle name="Обычный 5 74 8" xfId="54083"/>
    <cellStyle name="Обычный 5 75" xfId="54084"/>
    <cellStyle name="Обычный 5 75 2" xfId="54085"/>
    <cellStyle name="Обычный 5 75 2 2" xfId="54086"/>
    <cellStyle name="Обычный 5 75 2 2 2" xfId="54087"/>
    <cellStyle name="Обычный 5 75 2 2 2 2" xfId="54088"/>
    <cellStyle name="Обычный 5 75 2 2 3" xfId="54089"/>
    <cellStyle name="Обычный 5 75 2 3" xfId="54090"/>
    <cellStyle name="Обычный 5 75 2 3 2" xfId="54091"/>
    <cellStyle name="Обычный 5 75 2 4" xfId="54092"/>
    <cellStyle name="Обычный 5 75 3" xfId="54093"/>
    <cellStyle name="Обычный 5 75 3 2" xfId="54094"/>
    <cellStyle name="Обычный 5 75 3 2 2" xfId="54095"/>
    <cellStyle name="Обычный 5 75 3 2 2 2" xfId="54096"/>
    <cellStyle name="Обычный 5 75 3 2 3" xfId="54097"/>
    <cellStyle name="Обычный 5 75 3 3" xfId="54098"/>
    <cellStyle name="Обычный 5 75 3 3 2" xfId="54099"/>
    <cellStyle name="Обычный 5 75 3 4" xfId="54100"/>
    <cellStyle name="Обычный 5 75 4" xfId="54101"/>
    <cellStyle name="Обычный 5 75 4 2" xfId="54102"/>
    <cellStyle name="Обычный 5 75 4 2 2" xfId="54103"/>
    <cellStyle name="Обычный 5 75 4 2 2 2" xfId="54104"/>
    <cellStyle name="Обычный 5 75 4 2 3" xfId="54105"/>
    <cellStyle name="Обычный 5 75 4 3" xfId="54106"/>
    <cellStyle name="Обычный 5 75 4 3 2" xfId="54107"/>
    <cellStyle name="Обычный 5 75 4 4" xfId="54108"/>
    <cellStyle name="Обычный 5 75 5" xfId="54109"/>
    <cellStyle name="Обычный 5 75 5 2" xfId="54110"/>
    <cellStyle name="Обычный 5 75 5 2 2" xfId="54111"/>
    <cellStyle name="Обычный 5 75 5 3" xfId="54112"/>
    <cellStyle name="Обычный 5 75 6" xfId="54113"/>
    <cellStyle name="Обычный 5 75 6 2" xfId="54114"/>
    <cellStyle name="Обычный 5 75 7" xfId="54115"/>
    <cellStyle name="Обычный 5 75 7 2" xfId="54116"/>
    <cellStyle name="Обычный 5 75 8" xfId="54117"/>
    <cellStyle name="Обычный 5 76" xfId="54118"/>
    <cellStyle name="Обычный 5 76 2" xfId="54119"/>
    <cellStyle name="Обычный 5 77" xfId="54120"/>
    <cellStyle name="Обычный 5 77 2" xfId="54121"/>
    <cellStyle name="Обычный 5 78" xfId="54122"/>
    <cellStyle name="Обычный 5 78 2" xfId="54123"/>
    <cellStyle name="Обычный 5 79" xfId="54124"/>
    <cellStyle name="Обычный 5 79 2" xfId="54125"/>
    <cellStyle name="Обычный 5 8" xfId="54126"/>
    <cellStyle name="Обычный 5 8 10" xfId="54127"/>
    <cellStyle name="Обычный 5 8 10 2" xfId="54128"/>
    <cellStyle name="Обычный 5 8 10 2 2" xfId="54129"/>
    <cellStyle name="Обычный 5 8 10 2 2 2" xfId="54130"/>
    <cellStyle name="Обычный 5 8 10 2 2 2 2" xfId="54131"/>
    <cellStyle name="Обычный 5 8 10 2 2 3" xfId="54132"/>
    <cellStyle name="Обычный 5 8 10 2 3" xfId="54133"/>
    <cellStyle name="Обычный 5 8 10 2 3 2" xfId="54134"/>
    <cellStyle name="Обычный 5 8 10 2 4" xfId="54135"/>
    <cellStyle name="Обычный 5 8 10 3" xfId="54136"/>
    <cellStyle name="Обычный 5 8 10 3 2" xfId="54137"/>
    <cellStyle name="Обычный 5 8 10 3 2 2" xfId="54138"/>
    <cellStyle name="Обычный 5 8 10 3 2 2 2" xfId="54139"/>
    <cellStyle name="Обычный 5 8 10 3 2 3" xfId="54140"/>
    <cellStyle name="Обычный 5 8 10 3 3" xfId="54141"/>
    <cellStyle name="Обычный 5 8 10 3 3 2" xfId="54142"/>
    <cellStyle name="Обычный 5 8 10 3 4" xfId="54143"/>
    <cellStyle name="Обычный 5 8 10 4" xfId="54144"/>
    <cellStyle name="Обычный 5 8 10 4 2" xfId="54145"/>
    <cellStyle name="Обычный 5 8 10 4 2 2" xfId="54146"/>
    <cellStyle name="Обычный 5 8 10 4 2 2 2" xfId="54147"/>
    <cellStyle name="Обычный 5 8 10 4 2 3" xfId="54148"/>
    <cellStyle name="Обычный 5 8 10 4 3" xfId="54149"/>
    <cellStyle name="Обычный 5 8 10 4 3 2" xfId="54150"/>
    <cellStyle name="Обычный 5 8 10 4 4" xfId="54151"/>
    <cellStyle name="Обычный 5 8 10 5" xfId="54152"/>
    <cellStyle name="Обычный 5 8 10 5 2" xfId="54153"/>
    <cellStyle name="Обычный 5 8 10 5 2 2" xfId="54154"/>
    <cellStyle name="Обычный 5 8 10 5 3" xfId="54155"/>
    <cellStyle name="Обычный 5 8 10 6" xfId="54156"/>
    <cellStyle name="Обычный 5 8 10 6 2" xfId="54157"/>
    <cellStyle name="Обычный 5 8 10 7" xfId="54158"/>
    <cellStyle name="Обычный 5 8 10 7 2" xfId="54159"/>
    <cellStyle name="Обычный 5 8 10 8" xfId="54160"/>
    <cellStyle name="Обычный 5 8 11" xfId="54161"/>
    <cellStyle name="Обычный 5 8 11 2" xfId="54162"/>
    <cellStyle name="Обычный 5 8 11 2 2" xfId="54163"/>
    <cellStyle name="Обычный 5 8 11 2 2 2" xfId="54164"/>
    <cellStyle name="Обычный 5 8 11 2 2 2 2" xfId="54165"/>
    <cellStyle name="Обычный 5 8 11 2 2 3" xfId="54166"/>
    <cellStyle name="Обычный 5 8 11 2 3" xfId="54167"/>
    <cellStyle name="Обычный 5 8 11 2 3 2" xfId="54168"/>
    <cellStyle name="Обычный 5 8 11 2 4" xfId="54169"/>
    <cellStyle name="Обычный 5 8 11 3" xfId="54170"/>
    <cellStyle name="Обычный 5 8 11 3 2" xfId="54171"/>
    <cellStyle name="Обычный 5 8 11 3 2 2" xfId="54172"/>
    <cellStyle name="Обычный 5 8 11 3 2 2 2" xfId="54173"/>
    <cellStyle name="Обычный 5 8 11 3 2 3" xfId="54174"/>
    <cellStyle name="Обычный 5 8 11 3 3" xfId="54175"/>
    <cellStyle name="Обычный 5 8 11 3 3 2" xfId="54176"/>
    <cellStyle name="Обычный 5 8 11 3 4" xfId="54177"/>
    <cellStyle name="Обычный 5 8 11 4" xfId="54178"/>
    <cellStyle name="Обычный 5 8 11 4 2" xfId="54179"/>
    <cellStyle name="Обычный 5 8 11 4 2 2" xfId="54180"/>
    <cellStyle name="Обычный 5 8 11 4 2 2 2" xfId="54181"/>
    <cellStyle name="Обычный 5 8 11 4 2 3" xfId="54182"/>
    <cellStyle name="Обычный 5 8 11 4 3" xfId="54183"/>
    <cellStyle name="Обычный 5 8 11 4 3 2" xfId="54184"/>
    <cellStyle name="Обычный 5 8 11 4 4" xfId="54185"/>
    <cellStyle name="Обычный 5 8 11 5" xfId="54186"/>
    <cellStyle name="Обычный 5 8 11 5 2" xfId="54187"/>
    <cellStyle name="Обычный 5 8 11 5 2 2" xfId="54188"/>
    <cellStyle name="Обычный 5 8 11 5 3" xfId="54189"/>
    <cellStyle name="Обычный 5 8 11 6" xfId="54190"/>
    <cellStyle name="Обычный 5 8 11 6 2" xfId="54191"/>
    <cellStyle name="Обычный 5 8 11 7" xfId="54192"/>
    <cellStyle name="Обычный 5 8 11 7 2" xfId="54193"/>
    <cellStyle name="Обычный 5 8 11 8" xfId="54194"/>
    <cellStyle name="Обычный 5 8 12" xfId="54195"/>
    <cellStyle name="Обычный 5 8 12 2" xfId="54196"/>
    <cellStyle name="Обычный 5 8 12 2 2" xfId="54197"/>
    <cellStyle name="Обычный 5 8 12 2 2 2" xfId="54198"/>
    <cellStyle name="Обычный 5 8 12 2 2 2 2" xfId="54199"/>
    <cellStyle name="Обычный 5 8 12 2 2 3" xfId="54200"/>
    <cellStyle name="Обычный 5 8 12 2 3" xfId="54201"/>
    <cellStyle name="Обычный 5 8 12 2 3 2" xfId="54202"/>
    <cellStyle name="Обычный 5 8 12 2 4" xfId="54203"/>
    <cellStyle name="Обычный 5 8 12 3" xfId="54204"/>
    <cellStyle name="Обычный 5 8 12 3 2" xfId="54205"/>
    <cellStyle name="Обычный 5 8 12 3 2 2" xfId="54206"/>
    <cellStyle name="Обычный 5 8 12 3 2 2 2" xfId="54207"/>
    <cellStyle name="Обычный 5 8 12 3 2 3" xfId="54208"/>
    <cellStyle name="Обычный 5 8 12 3 3" xfId="54209"/>
    <cellStyle name="Обычный 5 8 12 3 3 2" xfId="54210"/>
    <cellStyle name="Обычный 5 8 12 3 4" xfId="54211"/>
    <cellStyle name="Обычный 5 8 12 4" xfId="54212"/>
    <cellStyle name="Обычный 5 8 12 4 2" xfId="54213"/>
    <cellStyle name="Обычный 5 8 12 4 2 2" xfId="54214"/>
    <cellStyle name="Обычный 5 8 12 4 2 2 2" xfId="54215"/>
    <cellStyle name="Обычный 5 8 12 4 2 3" xfId="54216"/>
    <cellStyle name="Обычный 5 8 12 4 3" xfId="54217"/>
    <cellStyle name="Обычный 5 8 12 4 3 2" xfId="54218"/>
    <cellStyle name="Обычный 5 8 12 4 4" xfId="54219"/>
    <cellStyle name="Обычный 5 8 12 5" xfId="54220"/>
    <cellStyle name="Обычный 5 8 12 5 2" xfId="54221"/>
    <cellStyle name="Обычный 5 8 12 5 2 2" xfId="54222"/>
    <cellStyle name="Обычный 5 8 12 5 3" xfId="54223"/>
    <cellStyle name="Обычный 5 8 12 6" xfId="54224"/>
    <cellStyle name="Обычный 5 8 12 6 2" xfId="54225"/>
    <cellStyle name="Обычный 5 8 12 7" xfId="54226"/>
    <cellStyle name="Обычный 5 8 12 7 2" xfId="54227"/>
    <cellStyle name="Обычный 5 8 12 8" xfId="54228"/>
    <cellStyle name="Обычный 5 8 13" xfId="54229"/>
    <cellStyle name="Обычный 5 8 13 2" xfId="54230"/>
    <cellStyle name="Обычный 5 8 13 2 2" xfId="54231"/>
    <cellStyle name="Обычный 5 8 13 2 2 2" xfId="54232"/>
    <cellStyle name="Обычный 5 8 13 2 2 2 2" xfId="54233"/>
    <cellStyle name="Обычный 5 8 13 2 2 3" xfId="54234"/>
    <cellStyle name="Обычный 5 8 13 2 3" xfId="54235"/>
    <cellStyle name="Обычный 5 8 13 2 3 2" xfId="54236"/>
    <cellStyle name="Обычный 5 8 13 2 4" xfId="54237"/>
    <cellStyle name="Обычный 5 8 13 3" xfId="54238"/>
    <cellStyle name="Обычный 5 8 13 3 2" xfId="54239"/>
    <cellStyle name="Обычный 5 8 13 3 2 2" xfId="54240"/>
    <cellStyle name="Обычный 5 8 13 3 2 2 2" xfId="54241"/>
    <cellStyle name="Обычный 5 8 13 3 2 3" xfId="54242"/>
    <cellStyle name="Обычный 5 8 13 3 3" xfId="54243"/>
    <cellStyle name="Обычный 5 8 13 3 3 2" xfId="54244"/>
    <cellStyle name="Обычный 5 8 13 3 4" xfId="54245"/>
    <cellStyle name="Обычный 5 8 13 4" xfId="54246"/>
    <cellStyle name="Обычный 5 8 13 4 2" xfId="54247"/>
    <cellStyle name="Обычный 5 8 13 4 2 2" xfId="54248"/>
    <cellStyle name="Обычный 5 8 13 4 2 2 2" xfId="54249"/>
    <cellStyle name="Обычный 5 8 13 4 2 3" xfId="54250"/>
    <cellStyle name="Обычный 5 8 13 4 3" xfId="54251"/>
    <cellStyle name="Обычный 5 8 13 4 3 2" xfId="54252"/>
    <cellStyle name="Обычный 5 8 13 4 4" xfId="54253"/>
    <cellStyle name="Обычный 5 8 13 5" xfId="54254"/>
    <cellStyle name="Обычный 5 8 13 5 2" xfId="54255"/>
    <cellStyle name="Обычный 5 8 13 5 2 2" xfId="54256"/>
    <cellStyle name="Обычный 5 8 13 5 3" xfId="54257"/>
    <cellStyle name="Обычный 5 8 13 6" xfId="54258"/>
    <cellStyle name="Обычный 5 8 13 6 2" xfId="54259"/>
    <cellStyle name="Обычный 5 8 13 7" xfId="54260"/>
    <cellStyle name="Обычный 5 8 13 7 2" xfId="54261"/>
    <cellStyle name="Обычный 5 8 13 8" xfId="54262"/>
    <cellStyle name="Обычный 5 8 14" xfId="54263"/>
    <cellStyle name="Обычный 5 8 14 2" xfId="54264"/>
    <cellStyle name="Обычный 5 8 14 2 2" xfId="54265"/>
    <cellStyle name="Обычный 5 8 14 2 2 2" xfId="54266"/>
    <cellStyle name="Обычный 5 8 14 2 2 2 2" xfId="54267"/>
    <cellStyle name="Обычный 5 8 14 2 2 3" xfId="54268"/>
    <cellStyle name="Обычный 5 8 14 2 3" xfId="54269"/>
    <cellStyle name="Обычный 5 8 14 2 3 2" xfId="54270"/>
    <cellStyle name="Обычный 5 8 14 2 4" xfId="54271"/>
    <cellStyle name="Обычный 5 8 14 3" xfId="54272"/>
    <cellStyle name="Обычный 5 8 14 3 2" xfId="54273"/>
    <cellStyle name="Обычный 5 8 14 3 2 2" xfId="54274"/>
    <cellStyle name="Обычный 5 8 14 3 2 2 2" xfId="54275"/>
    <cellStyle name="Обычный 5 8 14 3 2 3" xfId="54276"/>
    <cellStyle name="Обычный 5 8 14 3 3" xfId="54277"/>
    <cellStyle name="Обычный 5 8 14 3 3 2" xfId="54278"/>
    <cellStyle name="Обычный 5 8 14 3 4" xfId="54279"/>
    <cellStyle name="Обычный 5 8 14 4" xfId="54280"/>
    <cellStyle name="Обычный 5 8 14 4 2" xfId="54281"/>
    <cellStyle name="Обычный 5 8 14 4 2 2" xfId="54282"/>
    <cellStyle name="Обычный 5 8 14 4 2 2 2" xfId="54283"/>
    <cellStyle name="Обычный 5 8 14 4 2 3" xfId="54284"/>
    <cellStyle name="Обычный 5 8 14 4 3" xfId="54285"/>
    <cellStyle name="Обычный 5 8 14 4 3 2" xfId="54286"/>
    <cellStyle name="Обычный 5 8 14 4 4" xfId="54287"/>
    <cellStyle name="Обычный 5 8 14 5" xfId="54288"/>
    <cellStyle name="Обычный 5 8 14 5 2" xfId="54289"/>
    <cellStyle name="Обычный 5 8 14 5 2 2" xfId="54290"/>
    <cellStyle name="Обычный 5 8 14 5 3" xfId="54291"/>
    <cellStyle name="Обычный 5 8 14 6" xfId="54292"/>
    <cellStyle name="Обычный 5 8 14 6 2" xfId="54293"/>
    <cellStyle name="Обычный 5 8 14 7" xfId="54294"/>
    <cellStyle name="Обычный 5 8 14 7 2" xfId="54295"/>
    <cellStyle name="Обычный 5 8 14 8" xfId="54296"/>
    <cellStyle name="Обычный 5 8 15" xfId="54297"/>
    <cellStyle name="Обычный 5 8 15 2" xfId="54298"/>
    <cellStyle name="Обычный 5 8 15 2 2" xfId="54299"/>
    <cellStyle name="Обычный 5 8 15 2 2 2" xfId="54300"/>
    <cellStyle name="Обычный 5 8 15 2 2 2 2" xfId="54301"/>
    <cellStyle name="Обычный 5 8 15 2 2 3" xfId="54302"/>
    <cellStyle name="Обычный 5 8 15 2 3" xfId="54303"/>
    <cellStyle name="Обычный 5 8 15 2 3 2" xfId="54304"/>
    <cellStyle name="Обычный 5 8 15 2 4" xfId="54305"/>
    <cellStyle name="Обычный 5 8 15 3" xfId="54306"/>
    <cellStyle name="Обычный 5 8 15 3 2" xfId="54307"/>
    <cellStyle name="Обычный 5 8 15 3 2 2" xfId="54308"/>
    <cellStyle name="Обычный 5 8 15 3 2 2 2" xfId="54309"/>
    <cellStyle name="Обычный 5 8 15 3 2 3" xfId="54310"/>
    <cellStyle name="Обычный 5 8 15 3 3" xfId="54311"/>
    <cellStyle name="Обычный 5 8 15 3 3 2" xfId="54312"/>
    <cellStyle name="Обычный 5 8 15 3 4" xfId="54313"/>
    <cellStyle name="Обычный 5 8 15 4" xfId="54314"/>
    <cellStyle name="Обычный 5 8 15 4 2" xfId="54315"/>
    <cellStyle name="Обычный 5 8 15 4 2 2" xfId="54316"/>
    <cellStyle name="Обычный 5 8 15 4 2 2 2" xfId="54317"/>
    <cellStyle name="Обычный 5 8 15 4 2 3" xfId="54318"/>
    <cellStyle name="Обычный 5 8 15 4 3" xfId="54319"/>
    <cellStyle name="Обычный 5 8 15 4 3 2" xfId="54320"/>
    <cellStyle name="Обычный 5 8 15 4 4" xfId="54321"/>
    <cellStyle name="Обычный 5 8 15 5" xfId="54322"/>
    <cellStyle name="Обычный 5 8 15 5 2" xfId="54323"/>
    <cellStyle name="Обычный 5 8 15 5 2 2" xfId="54324"/>
    <cellStyle name="Обычный 5 8 15 5 3" xfId="54325"/>
    <cellStyle name="Обычный 5 8 15 6" xfId="54326"/>
    <cellStyle name="Обычный 5 8 15 6 2" xfId="54327"/>
    <cellStyle name="Обычный 5 8 15 7" xfId="54328"/>
    <cellStyle name="Обычный 5 8 15 7 2" xfId="54329"/>
    <cellStyle name="Обычный 5 8 15 8" xfId="54330"/>
    <cellStyle name="Обычный 5 8 16" xfId="54331"/>
    <cellStyle name="Обычный 5 8 16 2" xfId="54332"/>
    <cellStyle name="Обычный 5 8 16 2 2" xfId="54333"/>
    <cellStyle name="Обычный 5 8 16 2 2 2" xfId="54334"/>
    <cellStyle name="Обычный 5 8 16 2 2 2 2" xfId="54335"/>
    <cellStyle name="Обычный 5 8 16 2 2 3" xfId="54336"/>
    <cellStyle name="Обычный 5 8 16 2 3" xfId="54337"/>
    <cellStyle name="Обычный 5 8 16 2 3 2" xfId="54338"/>
    <cellStyle name="Обычный 5 8 16 2 4" xfId="54339"/>
    <cellStyle name="Обычный 5 8 16 3" xfId="54340"/>
    <cellStyle name="Обычный 5 8 16 3 2" xfId="54341"/>
    <cellStyle name="Обычный 5 8 16 3 2 2" xfId="54342"/>
    <cellStyle name="Обычный 5 8 16 3 2 2 2" xfId="54343"/>
    <cellStyle name="Обычный 5 8 16 3 2 3" xfId="54344"/>
    <cellStyle name="Обычный 5 8 16 3 3" xfId="54345"/>
    <cellStyle name="Обычный 5 8 16 3 3 2" xfId="54346"/>
    <cellStyle name="Обычный 5 8 16 3 4" xfId="54347"/>
    <cellStyle name="Обычный 5 8 16 4" xfId="54348"/>
    <cellStyle name="Обычный 5 8 16 4 2" xfId="54349"/>
    <cellStyle name="Обычный 5 8 16 4 2 2" xfId="54350"/>
    <cellStyle name="Обычный 5 8 16 4 2 2 2" xfId="54351"/>
    <cellStyle name="Обычный 5 8 16 4 2 3" xfId="54352"/>
    <cellStyle name="Обычный 5 8 16 4 3" xfId="54353"/>
    <cellStyle name="Обычный 5 8 16 4 3 2" xfId="54354"/>
    <cellStyle name="Обычный 5 8 16 4 4" xfId="54355"/>
    <cellStyle name="Обычный 5 8 16 5" xfId="54356"/>
    <cellStyle name="Обычный 5 8 16 5 2" xfId="54357"/>
    <cellStyle name="Обычный 5 8 16 5 2 2" xfId="54358"/>
    <cellStyle name="Обычный 5 8 16 5 3" xfId="54359"/>
    <cellStyle name="Обычный 5 8 16 6" xfId="54360"/>
    <cellStyle name="Обычный 5 8 16 6 2" xfId="54361"/>
    <cellStyle name="Обычный 5 8 16 7" xfId="54362"/>
    <cellStyle name="Обычный 5 8 16 7 2" xfId="54363"/>
    <cellStyle name="Обычный 5 8 16 8" xfId="54364"/>
    <cellStyle name="Обычный 5 8 17" xfId="54365"/>
    <cellStyle name="Обычный 5 8 17 2" xfId="54366"/>
    <cellStyle name="Обычный 5 8 17 2 2" xfId="54367"/>
    <cellStyle name="Обычный 5 8 17 2 2 2" xfId="54368"/>
    <cellStyle name="Обычный 5 8 17 2 2 2 2" xfId="54369"/>
    <cellStyle name="Обычный 5 8 17 2 2 3" xfId="54370"/>
    <cellStyle name="Обычный 5 8 17 2 3" xfId="54371"/>
    <cellStyle name="Обычный 5 8 17 2 3 2" xfId="54372"/>
    <cellStyle name="Обычный 5 8 17 2 4" xfId="54373"/>
    <cellStyle name="Обычный 5 8 17 3" xfId="54374"/>
    <cellStyle name="Обычный 5 8 17 3 2" xfId="54375"/>
    <cellStyle name="Обычный 5 8 17 3 2 2" xfId="54376"/>
    <cellStyle name="Обычный 5 8 17 3 2 2 2" xfId="54377"/>
    <cellStyle name="Обычный 5 8 17 3 2 3" xfId="54378"/>
    <cellStyle name="Обычный 5 8 17 3 3" xfId="54379"/>
    <cellStyle name="Обычный 5 8 17 3 3 2" xfId="54380"/>
    <cellStyle name="Обычный 5 8 17 3 4" xfId="54381"/>
    <cellStyle name="Обычный 5 8 17 4" xfId="54382"/>
    <cellStyle name="Обычный 5 8 17 4 2" xfId="54383"/>
    <cellStyle name="Обычный 5 8 17 4 2 2" xfId="54384"/>
    <cellStyle name="Обычный 5 8 17 4 2 2 2" xfId="54385"/>
    <cellStyle name="Обычный 5 8 17 4 2 3" xfId="54386"/>
    <cellStyle name="Обычный 5 8 17 4 3" xfId="54387"/>
    <cellStyle name="Обычный 5 8 17 4 3 2" xfId="54388"/>
    <cellStyle name="Обычный 5 8 17 4 4" xfId="54389"/>
    <cellStyle name="Обычный 5 8 17 5" xfId="54390"/>
    <cellStyle name="Обычный 5 8 17 5 2" xfId="54391"/>
    <cellStyle name="Обычный 5 8 17 5 2 2" xfId="54392"/>
    <cellStyle name="Обычный 5 8 17 5 3" xfId="54393"/>
    <cellStyle name="Обычный 5 8 17 6" xfId="54394"/>
    <cellStyle name="Обычный 5 8 17 6 2" xfId="54395"/>
    <cellStyle name="Обычный 5 8 17 7" xfId="54396"/>
    <cellStyle name="Обычный 5 8 17 7 2" xfId="54397"/>
    <cellStyle name="Обычный 5 8 17 8" xfId="54398"/>
    <cellStyle name="Обычный 5 8 18" xfId="54399"/>
    <cellStyle name="Обычный 5 8 18 2" xfId="54400"/>
    <cellStyle name="Обычный 5 8 18 2 2" xfId="54401"/>
    <cellStyle name="Обычный 5 8 18 2 2 2" xfId="54402"/>
    <cellStyle name="Обычный 5 8 18 2 2 2 2" xfId="54403"/>
    <cellStyle name="Обычный 5 8 18 2 2 3" xfId="54404"/>
    <cellStyle name="Обычный 5 8 18 2 3" xfId="54405"/>
    <cellStyle name="Обычный 5 8 18 2 3 2" xfId="54406"/>
    <cellStyle name="Обычный 5 8 18 2 4" xfId="54407"/>
    <cellStyle name="Обычный 5 8 18 3" xfId="54408"/>
    <cellStyle name="Обычный 5 8 18 3 2" xfId="54409"/>
    <cellStyle name="Обычный 5 8 18 3 2 2" xfId="54410"/>
    <cellStyle name="Обычный 5 8 18 3 2 2 2" xfId="54411"/>
    <cellStyle name="Обычный 5 8 18 3 2 3" xfId="54412"/>
    <cellStyle name="Обычный 5 8 18 3 3" xfId="54413"/>
    <cellStyle name="Обычный 5 8 18 3 3 2" xfId="54414"/>
    <cellStyle name="Обычный 5 8 18 3 4" xfId="54415"/>
    <cellStyle name="Обычный 5 8 18 4" xfId="54416"/>
    <cellStyle name="Обычный 5 8 18 4 2" xfId="54417"/>
    <cellStyle name="Обычный 5 8 18 4 2 2" xfId="54418"/>
    <cellStyle name="Обычный 5 8 18 4 2 2 2" xfId="54419"/>
    <cellStyle name="Обычный 5 8 18 4 2 3" xfId="54420"/>
    <cellStyle name="Обычный 5 8 18 4 3" xfId="54421"/>
    <cellStyle name="Обычный 5 8 18 4 3 2" xfId="54422"/>
    <cellStyle name="Обычный 5 8 18 4 4" xfId="54423"/>
    <cellStyle name="Обычный 5 8 18 5" xfId="54424"/>
    <cellStyle name="Обычный 5 8 18 5 2" xfId="54425"/>
    <cellStyle name="Обычный 5 8 18 5 2 2" xfId="54426"/>
    <cellStyle name="Обычный 5 8 18 5 3" xfId="54427"/>
    <cellStyle name="Обычный 5 8 18 6" xfId="54428"/>
    <cellStyle name="Обычный 5 8 18 6 2" xfId="54429"/>
    <cellStyle name="Обычный 5 8 18 7" xfId="54430"/>
    <cellStyle name="Обычный 5 8 18 7 2" xfId="54431"/>
    <cellStyle name="Обычный 5 8 18 8" xfId="54432"/>
    <cellStyle name="Обычный 5 8 19" xfId="54433"/>
    <cellStyle name="Обычный 5 8 19 2" xfId="54434"/>
    <cellStyle name="Обычный 5 8 19 2 2" xfId="54435"/>
    <cellStyle name="Обычный 5 8 19 2 2 2" xfId="54436"/>
    <cellStyle name="Обычный 5 8 19 2 2 2 2" xfId="54437"/>
    <cellStyle name="Обычный 5 8 19 2 2 3" xfId="54438"/>
    <cellStyle name="Обычный 5 8 19 2 3" xfId="54439"/>
    <cellStyle name="Обычный 5 8 19 2 3 2" xfId="54440"/>
    <cellStyle name="Обычный 5 8 19 2 4" xfId="54441"/>
    <cellStyle name="Обычный 5 8 19 3" xfId="54442"/>
    <cellStyle name="Обычный 5 8 19 3 2" xfId="54443"/>
    <cellStyle name="Обычный 5 8 19 3 2 2" xfId="54444"/>
    <cellStyle name="Обычный 5 8 19 3 2 2 2" xfId="54445"/>
    <cellStyle name="Обычный 5 8 19 3 2 3" xfId="54446"/>
    <cellStyle name="Обычный 5 8 19 3 3" xfId="54447"/>
    <cellStyle name="Обычный 5 8 19 3 3 2" xfId="54448"/>
    <cellStyle name="Обычный 5 8 19 3 4" xfId="54449"/>
    <cellStyle name="Обычный 5 8 19 4" xfId="54450"/>
    <cellStyle name="Обычный 5 8 19 4 2" xfId="54451"/>
    <cellStyle name="Обычный 5 8 19 4 2 2" xfId="54452"/>
    <cellStyle name="Обычный 5 8 19 4 2 2 2" xfId="54453"/>
    <cellStyle name="Обычный 5 8 19 4 2 3" xfId="54454"/>
    <cellStyle name="Обычный 5 8 19 4 3" xfId="54455"/>
    <cellStyle name="Обычный 5 8 19 4 3 2" xfId="54456"/>
    <cellStyle name="Обычный 5 8 19 4 4" xfId="54457"/>
    <cellStyle name="Обычный 5 8 19 5" xfId="54458"/>
    <cellStyle name="Обычный 5 8 19 5 2" xfId="54459"/>
    <cellStyle name="Обычный 5 8 19 5 2 2" xfId="54460"/>
    <cellStyle name="Обычный 5 8 19 5 3" xfId="54461"/>
    <cellStyle name="Обычный 5 8 19 6" xfId="54462"/>
    <cellStyle name="Обычный 5 8 19 6 2" xfId="54463"/>
    <cellStyle name="Обычный 5 8 19 7" xfId="54464"/>
    <cellStyle name="Обычный 5 8 19 7 2" xfId="54465"/>
    <cellStyle name="Обычный 5 8 19 8" xfId="54466"/>
    <cellStyle name="Обычный 5 8 2" xfId="54467"/>
    <cellStyle name="Обычный 5 8 2 2" xfId="54468"/>
    <cellStyle name="Обычный 5 8 2 2 2" xfId="54469"/>
    <cellStyle name="Обычный 5 8 2 2 2 2" xfId="54470"/>
    <cellStyle name="Обычный 5 8 2 2 2 2 2" xfId="54471"/>
    <cellStyle name="Обычный 5 8 2 2 2 3" xfId="54472"/>
    <cellStyle name="Обычный 5 8 2 2 3" xfId="54473"/>
    <cellStyle name="Обычный 5 8 2 2 3 2" xfId="54474"/>
    <cellStyle name="Обычный 5 8 2 2 4" xfId="54475"/>
    <cellStyle name="Обычный 5 8 2 3" xfId="54476"/>
    <cellStyle name="Обычный 5 8 2 3 2" xfId="54477"/>
    <cellStyle name="Обычный 5 8 2 3 2 2" xfId="54478"/>
    <cellStyle name="Обычный 5 8 2 3 2 2 2" xfId="54479"/>
    <cellStyle name="Обычный 5 8 2 3 2 3" xfId="54480"/>
    <cellStyle name="Обычный 5 8 2 3 3" xfId="54481"/>
    <cellStyle name="Обычный 5 8 2 3 3 2" xfId="54482"/>
    <cellStyle name="Обычный 5 8 2 3 4" xfId="54483"/>
    <cellStyle name="Обычный 5 8 2 4" xfId="54484"/>
    <cellStyle name="Обычный 5 8 2 4 2" xfId="54485"/>
    <cellStyle name="Обычный 5 8 2 4 2 2" xfId="54486"/>
    <cellStyle name="Обычный 5 8 2 4 2 2 2" xfId="54487"/>
    <cellStyle name="Обычный 5 8 2 4 2 3" xfId="54488"/>
    <cellStyle name="Обычный 5 8 2 4 3" xfId="54489"/>
    <cellStyle name="Обычный 5 8 2 4 3 2" xfId="54490"/>
    <cellStyle name="Обычный 5 8 2 4 4" xfId="54491"/>
    <cellStyle name="Обычный 5 8 2 5" xfId="54492"/>
    <cellStyle name="Обычный 5 8 2 5 2" xfId="54493"/>
    <cellStyle name="Обычный 5 8 2 5 2 2" xfId="54494"/>
    <cellStyle name="Обычный 5 8 2 5 3" xfId="54495"/>
    <cellStyle name="Обычный 5 8 2 6" xfId="54496"/>
    <cellStyle name="Обычный 5 8 2 6 2" xfId="54497"/>
    <cellStyle name="Обычный 5 8 2 7" xfId="54498"/>
    <cellStyle name="Обычный 5 8 2 7 2" xfId="54499"/>
    <cellStyle name="Обычный 5 8 2 8" xfId="54500"/>
    <cellStyle name="Обычный 5 8 20" xfId="54501"/>
    <cellStyle name="Обычный 5 8 20 2" xfId="54502"/>
    <cellStyle name="Обычный 5 8 20 2 2" xfId="54503"/>
    <cellStyle name="Обычный 5 8 20 2 2 2" xfId="54504"/>
    <cellStyle name="Обычный 5 8 20 2 2 2 2" xfId="54505"/>
    <cellStyle name="Обычный 5 8 20 2 2 3" xfId="54506"/>
    <cellStyle name="Обычный 5 8 20 2 3" xfId="54507"/>
    <cellStyle name="Обычный 5 8 20 2 3 2" xfId="54508"/>
    <cellStyle name="Обычный 5 8 20 2 4" xfId="54509"/>
    <cellStyle name="Обычный 5 8 20 3" xfId="54510"/>
    <cellStyle name="Обычный 5 8 20 3 2" xfId="54511"/>
    <cellStyle name="Обычный 5 8 20 3 2 2" xfId="54512"/>
    <cellStyle name="Обычный 5 8 20 3 2 2 2" xfId="54513"/>
    <cellStyle name="Обычный 5 8 20 3 2 3" xfId="54514"/>
    <cellStyle name="Обычный 5 8 20 3 3" xfId="54515"/>
    <cellStyle name="Обычный 5 8 20 3 3 2" xfId="54516"/>
    <cellStyle name="Обычный 5 8 20 3 4" xfId="54517"/>
    <cellStyle name="Обычный 5 8 20 4" xfId="54518"/>
    <cellStyle name="Обычный 5 8 20 4 2" xfId="54519"/>
    <cellStyle name="Обычный 5 8 20 4 2 2" xfId="54520"/>
    <cellStyle name="Обычный 5 8 20 4 2 2 2" xfId="54521"/>
    <cellStyle name="Обычный 5 8 20 4 2 3" xfId="54522"/>
    <cellStyle name="Обычный 5 8 20 4 3" xfId="54523"/>
    <cellStyle name="Обычный 5 8 20 4 3 2" xfId="54524"/>
    <cellStyle name="Обычный 5 8 20 4 4" xfId="54525"/>
    <cellStyle name="Обычный 5 8 20 5" xfId="54526"/>
    <cellStyle name="Обычный 5 8 20 5 2" xfId="54527"/>
    <cellStyle name="Обычный 5 8 20 5 2 2" xfId="54528"/>
    <cellStyle name="Обычный 5 8 20 5 3" xfId="54529"/>
    <cellStyle name="Обычный 5 8 20 6" xfId="54530"/>
    <cellStyle name="Обычный 5 8 20 6 2" xfId="54531"/>
    <cellStyle name="Обычный 5 8 20 7" xfId="54532"/>
    <cellStyle name="Обычный 5 8 20 7 2" xfId="54533"/>
    <cellStyle name="Обычный 5 8 20 8" xfId="54534"/>
    <cellStyle name="Обычный 5 8 21" xfId="54535"/>
    <cellStyle name="Обычный 5 8 21 2" xfId="54536"/>
    <cellStyle name="Обычный 5 8 21 2 2" xfId="54537"/>
    <cellStyle name="Обычный 5 8 21 2 2 2" xfId="54538"/>
    <cellStyle name="Обычный 5 8 21 2 2 2 2" xfId="54539"/>
    <cellStyle name="Обычный 5 8 21 2 2 3" xfId="54540"/>
    <cellStyle name="Обычный 5 8 21 2 3" xfId="54541"/>
    <cellStyle name="Обычный 5 8 21 2 3 2" xfId="54542"/>
    <cellStyle name="Обычный 5 8 21 2 4" xfId="54543"/>
    <cellStyle name="Обычный 5 8 21 3" xfId="54544"/>
    <cellStyle name="Обычный 5 8 21 3 2" xfId="54545"/>
    <cellStyle name="Обычный 5 8 21 3 2 2" xfId="54546"/>
    <cellStyle name="Обычный 5 8 21 3 2 2 2" xfId="54547"/>
    <cellStyle name="Обычный 5 8 21 3 2 3" xfId="54548"/>
    <cellStyle name="Обычный 5 8 21 3 3" xfId="54549"/>
    <cellStyle name="Обычный 5 8 21 3 3 2" xfId="54550"/>
    <cellStyle name="Обычный 5 8 21 3 4" xfId="54551"/>
    <cellStyle name="Обычный 5 8 21 4" xfId="54552"/>
    <cellStyle name="Обычный 5 8 21 4 2" xfId="54553"/>
    <cellStyle name="Обычный 5 8 21 4 2 2" xfId="54554"/>
    <cellStyle name="Обычный 5 8 21 4 2 2 2" xfId="54555"/>
    <cellStyle name="Обычный 5 8 21 4 2 3" xfId="54556"/>
    <cellStyle name="Обычный 5 8 21 4 3" xfId="54557"/>
    <cellStyle name="Обычный 5 8 21 4 3 2" xfId="54558"/>
    <cellStyle name="Обычный 5 8 21 4 4" xfId="54559"/>
    <cellStyle name="Обычный 5 8 21 5" xfId="54560"/>
    <cellStyle name="Обычный 5 8 21 5 2" xfId="54561"/>
    <cellStyle name="Обычный 5 8 21 5 2 2" xfId="54562"/>
    <cellStyle name="Обычный 5 8 21 5 3" xfId="54563"/>
    <cellStyle name="Обычный 5 8 21 6" xfId="54564"/>
    <cellStyle name="Обычный 5 8 21 6 2" xfId="54565"/>
    <cellStyle name="Обычный 5 8 21 7" xfId="54566"/>
    <cellStyle name="Обычный 5 8 21 7 2" xfId="54567"/>
    <cellStyle name="Обычный 5 8 21 8" xfId="54568"/>
    <cellStyle name="Обычный 5 8 22" xfId="54569"/>
    <cellStyle name="Обычный 5 8 22 2" xfId="54570"/>
    <cellStyle name="Обычный 5 8 22 2 2" xfId="54571"/>
    <cellStyle name="Обычный 5 8 22 2 2 2" xfId="54572"/>
    <cellStyle name="Обычный 5 8 22 2 2 2 2" xfId="54573"/>
    <cellStyle name="Обычный 5 8 22 2 2 3" xfId="54574"/>
    <cellStyle name="Обычный 5 8 22 2 3" xfId="54575"/>
    <cellStyle name="Обычный 5 8 22 2 3 2" xfId="54576"/>
    <cellStyle name="Обычный 5 8 22 2 4" xfId="54577"/>
    <cellStyle name="Обычный 5 8 22 3" xfId="54578"/>
    <cellStyle name="Обычный 5 8 22 3 2" xfId="54579"/>
    <cellStyle name="Обычный 5 8 22 3 2 2" xfId="54580"/>
    <cellStyle name="Обычный 5 8 22 3 2 2 2" xfId="54581"/>
    <cellStyle name="Обычный 5 8 22 3 2 3" xfId="54582"/>
    <cellStyle name="Обычный 5 8 22 3 3" xfId="54583"/>
    <cellStyle name="Обычный 5 8 22 3 3 2" xfId="54584"/>
    <cellStyle name="Обычный 5 8 22 3 4" xfId="54585"/>
    <cellStyle name="Обычный 5 8 22 4" xfId="54586"/>
    <cellStyle name="Обычный 5 8 22 4 2" xfId="54587"/>
    <cellStyle name="Обычный 5 8 22 4 2 2" xfId="54588"/>
    <cellStyle name="Обычный 5 8 22 4 2 2 2" xfId="54589"/>
    <cellStyle name="Обычный 5 8 22 4 2 3" xfId="54590"/>
    <cellStyle name="Обычный 5 8 22 4 3" xfId="54591"/>
    <cellStyle name="Обычный 5 8 22 4 3 2" xfId="54592"/>
    <cellStyle name="Обычный 5 8 22 4 4" xfId="54593"/>
    <cellStyle name="Обычный 5 8 22 5" xfId="54594"/>
    <cellStyle name="Обычный 5 8 22 5 2" xfId="54595"/>
    <cellStyle name="Обычный 5 8 22 5 2 2" xfId="54596"/>
    <cellStyle name="Обычный 5 8 22 5 3" xfId="54597"/>
    <cellStyle name="Обычный 5 8 22 6" xfId="54598"/>
    <cellStyle name="Обычный 5 8 22 6 2" xfId="54599"/>
    <cellStyle name="Обычный 5 8 22 7" xfId="54600"/>
    <cellStyle name="Обычный 5 8 22 7 2" xfId="54601"/>
    <cellStyle name="Обычный 5 8 22 8" xfId="54602"/>
    <cellStyle name="Обычный 5 8 23" xfId="54603"/>
    <cellStyle name="Обычный 5 8 23 2" xfId="54604"/>
    <cellStyle name="Обычный 5 8 23 2 2" xfId="54605"/>
    <cellStyle name="Обычный 5 8 23 2 2 2" xfId="54606"/>
    <cellStyle name="Обычный 5 8 23 2 2 2 2" xfId="54607"/>
    <cellStyle name="Обычный 5 8 23 2 2 3" xfId="54608"/>
    <cellStyle name="Обычный 5 8 23 2 3" xfId="54609"/>
    <cellStyle name="Обычный 5 8 23 2 3 2" xfId="54610"/>
    <cellStyle name="Обычный 5 8 23 2 4" xfId="54611"/>
    <cellStyle name="Обычный 5 8 23 3" xfId="54612"/>
    <cellStyle name="Обычный 5 8 23 3 2" xfId="54613"/>
    <cellStyle name="Обычный 5 8 23 3 2 2" xfId="54614"/>
    <cellStyle name="Обычный 5 8 23 3 2 2 2" xfId="54615"/>
    <cellStyle name="Обычный 5 8 23 3 2 3" xfId="54616"/>
    <cellStyle name="Обычный 5 8 23 3 3" xfId="54617"/>
    <cellStyle name="Обычный 5 8 23 3 3 2" xfId="54618"/>
    <cellStyle name="Обычный 5 8 23 3 4" xfId="54619"/>
    <cellStyle name="Обычный 5 8 23 4" xfId="54620"/>
    <cellStyle name="Обычный 5 8 23 4 2" xfId="54621"/>
    <cellStyle name="Обычный 5 8 23 4 2 2" xfId="54622"/>
    <cellStyle name="Обычный 5 8 23 4 2 2 2" xfId="54623"/>
    <cellStyle name="Обычный 5 8 23 4 2 3" xfId="54624"/>
    <cellStyle name="Обычный 5 8 23 4 3" xfId="54625"/>
    <cellStyle name="Обычный 5 8 23 4 3 2" xfId="54626"/>
    <cellStyle name="Обычный 5 8 23 4 4" xfId="54627"/>
    <cellStyle name="Обычный 5 8 23 5" xfId="54628"/>
    <cellStyle name="Обычный 5 8 23 5 2" xfId="54629"/>
    <cellStyle name="Обычный 5 8 23 5 2 2" xfId="54630"/>
    <cellStyle name="Обычный 5 8 23 5 3" xfId="54631"/>
    <cellStyle name="Обычный 5 8 23 6" xfId="54632"/>
    <cellStyle name="Обычный 5 8 23 6 2" xfId="54633"/>
    <cellStyle name="Обычный 5 8 23 7" xfId="54634"/>
    <cellStyle name="Обычный 5 8 23 7 2" xfId="54635"/>
    <cellStyle name="Обычный 5 8 23 8" xfId="54636"/>
    <cellStyle name="Обычный 5 8 24" xfId="54637"/>
    <cellStyle name="Обычный 5 8 24 2" xfId="54638"/>
    <cellStyle name="Обычный 5 8 24 2 2" xfId="54639"/>
    <cellStyle name="Обычный 5 8 24 2 2 2" xfId="54640"/>
    <cellStyle name="Обычный 5 8 24 2 2 2 2" xfId="54641"/>
    <cellStyle name="Обычный 5 8 24 2 2 3" xfId="54642"/>
    <cellStyle name="Обычный 5 8 24 2 3" xfId="54643"/>
    <cellStyle name="Обычный 5 8 24 2 3 2" xfId="54644"/>
    <cellStyle name="Обычный 5 8 24 2 4" xfId="54645"/>
    <cellStyle name="Обычный 5 8 24 3" xfId="54646"/>
    <cellStyle name="Обычный 5 8 24 3 2" xfId="54647"/>
    <cellStyle name="Обычный 5 8 24 3 2 2" xfId="54648"/>
    <cellStyle name="Обычный 5 8 24 3 2 2 2" xfId="54649"/>
    <cellStyle name="Обычный 5 8 24 3 2 3" xfId="54650"/>
    <cellStyle name="Обычный 5 8 24 3 3" xfId="54651"/>
    <cellStyle name="Обычный 5 8 24 3 3 2" xfId="54652"/>
    <cellStyle name="Обычный 5 8 24 3 4" xfId="54653"/>
    <cellStyle name="Обычный 5 8 24 4" xfId="54654"/>
    <cellStyle name="Обычный 5 8 24 4 2" xfId="54655"/>
    <cellStyle name="Обычный 5 8 24 4 2 2" xfId="54656"/>
    <cellStyle name="Обычный 5 8 24 4 2 2 2" xfId="54657"/>
    <cellStyle name="Обычный 5 8 24 4 2 3" xfId="54658"/>
    <cellStyle name="Обычный 5 8 24 4 3" xfId="54659"/>
    <cellStyle name="Обычный 5 8 24 4 3 2" xfId="54660"/>
    <cellStyle name="Обычный 5 8 24 4 4" xfId="54661"/>
    <cellStyle name="Обычный 5 8 24 5" xfId="54662"/>
    <cellStyle name="Обычный 5 8 24 5 2" xfId="54663"/>
    <cellStyle name="Обычный 5 8 24 5 2 2" xfId="54664"/>
    <cellStyle name="Обычный 5 8 24 5 3" xfId="54665"/>
    <cellStyle name="Обычный 5 8 24 6" xfId="54666"/>
    <cellStyle name="Обычный 5 8 24 6 2" xfId="54667"/>
    <cellStyle name="Обычный 5 8 24 7" xfId="54668"/>
    <cellStyle name="Обычный 5 8 24 7 2" xfId="54669"/>
    <cellStyle name="Обычный 5 8 24 8" xfId="54670"/>
    <cellStyle name="Обычный 5 8 25" xfId="54671"/>
    <cellStyle name="Обычный 5 8 25 2" xfId="54672"/>
    <cellStyle name="Обычный 5 8 25 2 2" xfId="54673"/>
    <cellStyle name="Обычный 5 8 25 2 2 2" xfId="54674"/>
    <cellStyle name="Обычный 5 8 25 2 2 2 2" xfId="54675"/>
    <cellStyle name="Обычный 5 8 25 2 2 3" xfId="54676"/>
    <cellStyle name="Обычный 5 8 25 2 3" xfId="54677"/>
    <cellStyle name="Обычный 5 8 25 2 3 2" xfId="54678"/>
    <cellStyle name="Обычный 5 8 25 2 4" xfId="54679"/>
    <cellStyle name="Обычный 5 8 25 3" xfId="54680"/>
    <cellStyle name="Обычный 5 8 25 3 2" xfId="54681"/>
    <cellStyle name="Обычный 5 8 25 3 2 2" xfId="54682"/>
    <cellStyle name="Обычный 5 8 25 3 2 2 2" xfId="54683"/>
    <cellStyle name="Обычный 5 8 25 3 2 3" xfId="54684"/>
    <cellStyle name="Обычный 5 8 25 3 3" xfId="54685"/>
    <cellStyle name="Обычный 5 8 25 3 3 2" xfId="54686"/>
    <cellStyle name="Обычный 5 8 25 3 4" xfId="54687"/>
    <cellStyle name="Обычный 5 8 25 4" xfId="54688"/>
    <cellStyle name="Обычный 5 8 25 4 2" xfId="54689"/>
    <cellStyle name="Обычный 5 8 25 4 2 2" xfId="54690"/>
    <cellStyle name="Обычный 5 8 25 4 2 2 2" xfId="54691"/>
    <cellStyle name="Обычный 5 8 25 4 2 3" xfId="54692"/>
    <cellStyle name="Обычный 5 8 25 4 3" xfId="54693"/>
    <cellStyle name="Обычный 5 8 25 4 3 2" xfId="54694"/>
    <cellStyle name="Обычный 5 8 25 4 4" xfId="54695"/>
    <cellStyle name="Обычный 5 8 25 5" xfId="54696"/>
    <cellStyle name="Обычный 5 8 25 5 2" xfId="54697"/>
    <cellStyle name="Обычный 5 8 25 5 2 2" xfId="54698"/>
    <cellStyle name="Обычный 5 8 25 5 3" xfId="54699"/>
    <cellStyle name="Обычный 5 8 25 6" xfId="54700"/>
    <cellStyle name="Обычный 5 8 25 6 2" xfId="54701"/>
    <cellStyle name="Обычный 5 8 25 7" xfId="54702"/>
    <cellStyle name="Обычный 5 8 25 7 2" xfId="54703"/>
    <cellStyle name="Обычный 5 8 25 8" xfId="54704"/>
    <cellStyle name="Обычный 5 8 26" xfId="54705"/>
    <cellStyle name="Обычный 5 8 26 2" xfId="54706"/>
    <cellStyle name="Обычный 5 8 26 2 2" xfId="54707"/>
    <cellStyle name="Обычный 5 8 26 2 2 2" xfId="54708"/>
    <cellStyle name="Обычный 5 8 26 2 2 2 2" xfId="54709"/>
    <cellStyle name="Обычный 5 8 26 2 2 3" xfId="54710"/>
    <cellStyle name="Обычный 5 8 26 2 3" xfId="54711"/>
    <cellStyle name="Обычный 5 8 26 2 3 2" xfId="54712"/>
    <cellStyle name="Обычный 5 8 26 2 4" xfId="54713"/>
    <cellStyle name="Обычный 5 8 26 3" xfId="54714"/>
    <cellStyle name="Обычный 5 8 26 3 2" xfId="54715"/>
    <cellStyle name="Обычный 5 8 26 3 2 2" xfId="54716"/>
    <cellStyle name="Обычный 5 8 26 3 2 2 2" xfId="54717"/>
    <cellStyle name="Обычный 5 8 26 3 2 3" xfId="54718"/>
    <cellStyle name="Обычный 5 8 26 3 3" xfId="54719"/>
    <cellStyle name="Обычный 5 8 26 3 3 2" xfId="54720"/>
    <cellStyle name="Обычный 5 8 26 3 4" xfId="54721"/>
    <cellStyle name="Обычный 5 8 26 4" xfId="54722"/>
    <cellStyle name="Обычный 5 8 26 4 2" xfId="54723"/>
    <cellStyle name="Обычный 5 8 26 4 2 2" xfId="54724"/>
    <cellStyle name="Обычный 5 8 26 4 2 2 2" xfId="54725"/>
    <cellStyle name="Обычный 5 8 26 4 2 3" xfId="54726"/>
    <cellStyle name="Обычный 5 8 26 4 3" xfId="54727"/>
    <cellStyle name="Обычный 5 8 26 4 3 2" xfId="54728"/>
    <cellStyle name="Обычный 5 8 26 4 4" xfId="54729"/>
    <cellStyle name="Обычный 5 8 26 5" xfId="54730"/>
    <cellStyle name="Обычный 5 8 26 5 2" xfId="54731"/>
    <cellStyle name="Обычный 5 8 26 5 2 2" xfId="54732"/>
    <cellStyle name="Обычный 5 8 26 5 3" xfId="54733"/>
    <cellStyle name="Обычный 5 8 26 6" xfId="54734"/>
    <cellStyle name="Обычный 5 8 26 6 2" xfId="54735"/>
    <cellStyle name="Обычный 5 8 26 7" xfId="54736"/>
    <cellStyle name="Обычный 5 8 26 7 2" xfId="54737"/>
    <cellStyle name="Обычный 5 8 26 8" xfId="54738"/>
    <cellStyle name="Обычный 5 8 27" xfId="54739"/>
    <cellStyle name="Обычный 5 8 27 2" xfId="54740"/>
    <cellStyle name="Обычный 5 8 27 2 2" xfId="54741"/>
    <cellStyle name="Обычный 5 8 27 2 2 2" xfId="54742"/>
    <cellStyle name="Обычный 5 8 27 2 2 2 2" xfId="54743"/>
    <cellStyle name="Обычный 5 8 27 2 2 3" xfId="54744"/>
    <cellStyle name="Обычный 5 8 27 2 3" xfId="54745"/>
    <cellStyle name="Обычный 5 8 27 2 3 2" xfId="54746"/>
    <cellStyle name="Обычный 5 8 27 2 4" xfId="54747"/>
    <cellStyle name="Обычный 5 8 27 3" xfId="54748"/>
    <cellStyle name="Обычный 5 8 27 3 2" xfId="54749"/>
    <cellStyle name="Обычный 5 8 27 3 2 2" xfId="54750"/>
    <cellStyle name="Обычный 5 8 27 3 2 2 2" xfId="54751"/>
    <cellStyle name="Обычный 5 8 27 3 2 3" xfId="54752"/>
    <cellStyle name="Обычный 5 8 27 3 3" xfId="54753"/>
    <cellStyle name="Обычный 5 8 27 3 3 2" xfId="54754"/>
    <cellStyle name="Обычный 5 8 27 3 4" xfId="54755"/>
    <cellStyle name="Обычный 5 8 27 4" xfId="54756"/>
    <cellStyle name="Обычный 5 8 27 4 2" xfId="54757"/>
    <cellStyle name="Обычный 5 8 27 4 2 2" xfId="54758"/>
    <cellStyle name="Обычный 5 8 27 4 2 2 2" xfId="54759"/>
    <cellStyle name="Обычный 5 8 27 4 2 3" xfId="54760"/>
    <cellStyle name="Обычный 5 8 27 4 3" xfId="54761"/>
    <cellStyle name="Обычный 5 8 27 4 3 2" xfId="54762"/>
    <cellStyle name="Обычный 5 8 27 4 4" xfId="54763"/>
    <cellStyle name="Обычный 5 8 27 5" xfId="54764"/>
    <cellStyle name="Обычный 5 8 27 5 2" xfId="54765"/>
    <cellStyle name="Обычный 5 8 27 5 2 2" xfId="54766"/>
    <cellStyle name="Обычный 5 8 27 5 3" xfId="54767"/>
    <cellStyle name="Обычный 5 8 27 6" xfId="54768"/>
    <cellStyle name="Обычный 5 8 27 6 2" xfId="54769"/>
    <cellStyle name="Обычный 5 8 27 7" xfId="54770"/>
    <cellStyle name="Обычный 5 8 27 7 2" xfId="54771"/>
    <cellStyle name="Обычный 5 8 27 8" xfId="54772"/>
    <cellStyle name="Обычный 5 8 28" xfId="54773"/>
    <cellStyle name="Обычный 5 8 28 2" xfId="54774"/>
    <cellStyle name="Обычный 5 8 28 2 2" xfId="54775"/>
    <cellStyle name="Обычный 5 8 28 2 2 2" xfId="54776"/>
    <cellStyle name="Обычный 5 8 28 2 2 2 2" xfId="54777"/>
    <cellStyle name="Обычный 5 8 28 2 2 3" xfId="54778"/>
    <cellStyle name="Обычный 5 8 28 2 3" xfId="54779"/>
    <cellStyle name="Обычный 5 8 28 2 3 2" xfId="54780"/>
    <cellStyle name="Обычный 5 8 28 2 4" xfId="54781"/>
    <cellStyle name="Обычный 5 8 28 3" xfId="54782"/>
    <cellStyle name="Обычный 5 8 28 3 2" xfId="54783"/>
    <cellStyle name="Обычный 5 8 28 3 2 2" xfId="54784"/>
    <cellStyle name="Обычный 5 8 28 3 2 2 2" xfId="54785"/>
    <cellStyle name="Обычный 5 8 28 3 2 3" xfId="54786"/>
    <cellStyle name="Обычный 5 8 28 3 3" xfId="54787"/>
    <cellStyle name="Обычный 5 8 28 3 3 2" xfId="54788"/>
    <cellStyle name="Обычный 5 8 28 3 4" xfId="54789"/>
    <cellStyle name="Обычный 5 8 28 4" xfId="54790"/>
    <cellStyle name="Обычный 5 8 28 4 2" xfId="54791"/>
    <cellStyle name="Обычный 5 8 28 4 2 2" xfId="54792"/>
    <cellStyle name="Обычный 5 8 28 4 2 2 2" xfId="54793"/>
    <cellStyle name="Обычный 5 8 28 4 2 3" xfId="54794"/>
    <cellStyle name="Обычный 5 8 28 4 3" xfId="54795"/>
    <cellStyle name="Обычный 5 8 28 4 3 2" xfId="54796"/>
    <cellStyle name="Обычный 5 8 28 4 4" xfId="54797"/>
    <cellStyle name="Обычный 5 8 28 5" xfId="54798"/>
    <cellStyle name="Обычный 5 8 28 5 2" xfId="54799"/>
    <cellStyle name="Обычный 5 8 28 5 2 2" xfId="54800"/>
    <cellStyle name="Обычный 5 8 28 5 3" xfId="54801"/>
    <cellStyle name="Обычный 5 8 28 6" xfId="54802"/>
    <cellStyle name="Обычный 5 8 28 6 2" xfId="54803"/>
    <cellStyle name="Обычный 5 8 28 7" xfId="54804"/>
    <cellStyle name="Обычный 5 8 28 7 2" xfId="54805"/>
    <cellStyle name="Обычный 5 8 28 8" xfId="54806"/>
    <cellStyle name="Обычный 5 8 29" xfId="54807"/>
    <cellStyle name="Обычный 5 8 29 2" xfId="54808"/>
    <cellStyle name="Обычный 5 8 29 2 2" xfId="54809"/>
    <cellStyle name="Обычный 5 8 29 2 2 2" xfId="54810"/>
    <cellStyle name="Обычный 5 8 29 2 2 2 2" xfId="54811"/>
    <cellStyle name="Обычный 5 8 29 2 2 3" xfId="54812"/>
    <cellStyle name="Обычный 5 8 29 2 3" xfId="54813"/>
    <cellStyle name="Обычный 5 8 29 2 3 2" xfId="54814"/>
    <cellStyle name="Обычный 5 8 29 2 4" xfId="54815"/>
    <cellStyle name="Обычный 5 8 29 3" xfId="54816"/>
    <cellStyle name="Обычный 5 8 29 3 2" xfId="54817"/>
    <cellStyle name="Обычный 5 8 29 3 2 2" xfId="54818"/>
    <cellStyle name="Обычный 5 8 29 3 2 2 2" xfId="54819"/>
    <cellStyle name="Обычный 5 8 29 3 2 3" xfId="54820"/>
    <cellStyle name="Обычный 5 8 29 3 3" xfId="54821"/>
    <cellStyle name="Обычный 5 8 29 3 3 2" xfId="54822"/>
    <cellStyle name="Обычный 5 8 29 3 4" xfId="54823"/>
    <cellStyle name="Обычный 5 8 29 4" xfId="54824"/>
    <cellStyle name="Обычный 5 8 29 4 2" xfId="54825"/>
    <cellStyle name="Обычный 5 8 29 4 2 2" xfId="54826"/>
    <cellStyle name="Обычный 5 8 29 4 2 2 2" xfId="54827"/>
    <cellStyle name="Обычный 5 8 29 4 2 3" xfId="54828"/>
    <cellStyle name="Обычный 5 8 29 4 3" xfId="54829"/>
    <cellStyle name="Обычный 5 8 29 4 3 2" xfId="54830"/>
    <cellStyle name="Обычный 5 8 29 4 4" xfId="54831"/>
    <cellStyle name="Обычный 5 8 29 5" xfId="54832"/>
    <cellStyle name="Обычный 5 8 29 5 2" xfId="54833"/>
    <cellStyle name="Обычный 5 8 29 5 2 2" xfId="54834"/>
    <cellStyle name="Обычный 5 8 29 5 3" xfId="54835"/>
    <cellStyle name="Обычный 5 8 29 6" xfId="54836"/>
    <cellStyle name="Обычный 5 8 29 6 2" xfId="54837"/>
    <cellStyle name="Обычный 5 8 29 7" xfId="54838"/>
    <cellStyle name="Обычный 5 8 29 7 2" xfId="54839"/>
    <cellStyle name="Обычный 5 8 29 8" xfId="54840"/>
    <cellStyle name="Обычный 5 8 3" xfId="54841"/>
    <cellStyle name="Обычный 5 8 3 2" xfId="54842"/>
    <cellStyle name="Обычный 5 8 3 2 2" xfId="54843"/>
    <cellStyle name="Обычный 5 8 3 2 2 2" xfId="54844"/>
    <cellStyle name="Обычный 5 8 3 2 2 2 2" xfId="54845"/>
    <cellStyle name="Обычный 5 8 3 2 2 3" xfId="54846"/>
    <cellStyle name="Обычный 5 8 3 2 3" xfId="54847"/>
    <cellStyle name="Обычный 5 8 3 2 3 2" xfId="54848"/>
    <cellStyle name="Обычный 5 8 3 2 4" xfId="54849"/>
    <cellStyle name="Обычный 5 8 3 3" xfId="54850"/>
    <cellStyle name="Обычный 5 8 3 3 2" xfId="54851"/>
    <cellStyle name="Обычный 5 8 3 3 2 2" xfId="54852"/>
    <cellStyle name="Обычный 5 8 3 3 2 2 2" xfId="54853"/>
    <cellStyle name="Обычный 5 8 3 3 2 3" xfId="54854"/>
    <cellStyle name="Обычный 5 8 3 3 3" xfId="54855"/>
    <cellStyle name="Обычный 5 8 3 3 3 2" xfId="54856"/>
    <cellStyle name="Обычный 5 8 3 3 4" xfId="54857"/>
    <cellStyle name="Обычный 5 8 3 4" xfId="54858"/>
    <cellStyle name="Обычный 5 8 3 4 2" xfId="54859"/>
    <cellStyle name="Обычный 5 8 3 4 2 2" xfId="54860"/>
    <cellStyle name="Обычный 5 8 3 4 2 2 2" xfId="54861"/>
    <cellStyle name="Обычный 5 8 3 4 2 3" xfId="54862"/>
    <cellStyle name="Обычный 5 8 3 4 3" xfId="54863"/>
    <cellStyle name="Обычный 5 8 3 4 3 2" xfId="54864"/>
    <cellStyle name="Обычный 5 8 3 4 4" xfId="54865"/>
    <cellStyle name="Обычный 5 8 3 5" xfId="54866"/>
    <cellStyle name="Обычный 5 8 3 5 2" xfId="54867"/>
    <cellStyle name="Обычный 5 8 3 5 2 2" xfId="54868"/>
    <cellStyle name="Обычный 5 8 3 5 3" xfId="54869"/>
    <cellStyle name="Обычный 5 8 3 6" xfId="54870"/>
    <cellStyle name="Обычный 5 8 3 6 2" xfId="54871"/>
    <cellStyle name="Обычный 5 8 3 7" xfId="54872"/>
    <cellStyle name="Обычный 5 8 3 7 2" xfId="54873"/>
    <cellStyle name="Обычный 5 8 3 8" xfId="54874"/>
    <cellStyle name="Обычный 5 8 30" xfId="54875"/>
    <cellStyle name="Обычный 5 8 30 2" xfId="54876"/>
    <cellStyle name="Обычный 5 8 30 2 2" xfId="54877"/>
    <cellStyle name="Обычный 5 8 30 2 2 2" xfId="54878"/>
    <cellStyle name="Обычный 5 8 30 2 3" xfId="54879"/>
    <cellStyle name="Обычный 5 8 30 3" xfId="54880"/>
    <cellStyle name="Обычный 5 8 30 3 2" xfId="54881"/>
    <cellStyle name="Обычный 5 8 30 4" xfId="54882"/>
    <cellStyle name="Обычный 5 8 31" xfId="54883"/>
    <cellStyle name="Обычный 5 8 31 2" xfId="54884"/>
    <cellStyle name="Обычный 5 8 31 2 2" xfId="54885"/>
    <cellStyle name="Обычный 5 8 31 2 2 2" xfId="54886"/>
    <cellStyle name="Обычный 5 8 31 2 3" xfId="54887"/>
    <cellStyle name="Обычный 5 8 31 3" xfId="54888"/>
    <cellStyle name="Обычный 5 8 31 3 2" xfId="54889"/>
    <cellStyle name="Обычный 5 8 31 4" xfId="54890"/>
    <cellStyle name="Обычный 5 8 32" xfId="54891"/>
    <cellStyle name="Обычный 5 8 32 2" xfId="54892"/>
    <cellStyle name="Обычный 5 8 32 2 2" xfId="54893"/>
    <cellStyle name="Обычный 5 8 32 2 2 2" xfId="54894"/>
    <cellStyle name="Обычный 5 8 32 2 3" xfId="54895"/>
    <cellStyle name="Обычный 5 8 32 3" xfId="54896"/>
    <cellStyle name="Обычный 5 8 32 3 2" xfId="54897"/>
    <cellStyle name="Обычный 5 8 32 4" xfId="54898"/>
    <cellStyle name="Обычный 5 8 33" xfId="54899"/>
    <cellStyle name="Обычный 5 8 33 2" xfId="54900"/>
    <cellStyle name="Обычный 5 8 33 2 2" xfId="54901"/>
    <cellStyle name="Обычный 5 8 33 3" xfId="54902"/>
    <cellStyle name="Обычный 5 8 34" xfId="54903"/>
    <cellStyle name="Обычный 5 8 34 2" xfId="54904"/>
    <cellStyle name="Обычный 5 8 35" xfId="54905"/>
    <cellStyle name="Обычный 5 8 35 2" xfId="54906"/>
    <cellStyle name="Обычный 5 8 36" xfId="54907"/>
    <cellStyle name="Обычный 5 8 37" xfId="54908"/>
    <cellStyle name="Обычный 5 8 4" xfId="54909"/>
    <cellStyle name="Обычный 5 8 4 2" xfId="54910"/>
    <cellStyle name="Обычный 5 8 4 2 2" xfId="54911"/>
    <cellStyle name="Обычный 5 8 4 2 2 2" xfId="54912"/>
    <cellStyle name="Обычный 5 8 4 2 2 2 2" xfId="54913"/>
    <cellStyle name="Обычный 5 8 4 2 2 3" xfId="54914"/>
    <cellStyle name="Обычный 5 8 4 2 3" xfId="54915"/>
    <cellStyle name="Обычный 5 8 4 2 3 2" xfId="54916"/>
    <cellStyle name="Обычный 5 8 4 2 4" xfId="54917"/>
    <cellStyle name="Обычный 5 8 4 3" xfId="54918"/>
    <cellStyle name="Обычный 5 8 4 3 2" xfId="54919"/>
    <cellStyle name="Обычный 5 8 4 3 2 2" xfId="54920"/>
    <cellStyle name="Обычный 5 8 4 3 2 2 2" xfId="54921"/>
    <cellStyle name="Обычный 5 8 4 3 2 3" xfId="54922"/>
    <cellStyle name="Обычный 5 8 4 3 3" xfId="54923"/>
    <cellStyle name="Обычный 5 8 4 3 3 2" xfId="54924"/>
    <cellStyle name="Обычный 5 8 4 3 4" xfId="54925"/>
    <cellStyle name="Обычный 5 8 4 4" xfId="54926"/>
    <cellStyle name="Обычный 5 8 4 4 2" xfId="54927"/>
    <cellStyle name="Обычный 5 8 4 4 2 2" xfId="54928"/>
    <cellStyle name="Обычный 5 8 4 4 2 2 2" xfId="54929"/>
    <cellStyle name="Обычный 5 8 4 4 2 3" xfId="54930"/>
    <cellStyle name="Обычный 5 8 4 4 3" xfId="54931"/>
    <cellStyle name="Обычный 5 8 4 4 3 2" xfId="54932"/>
    <cellStyle name="Обычный 5 8 4 4 4" xfId="54933"/>
    <cellStyle name="Обычный 5 8 4 5" xfId="54934"/>
    <cellStyle name="Обычный 5 8 4 5 2" xfId="54935"/>
    <cellStyle name="Обычный 5 8 4 5 2 2" xfId="54936"/>
    <cellStyle name="Обычный 5 8 4 5 3" xfId="54937"/>
    <cellStyle name="Обычный 5 8 4 6" xfId="54938"/>
    <cellStyle name="Обычный 5 8 4 6 2" xfId="54939"/>
    <cellStyle name="Обычный 5 8 4 7" xfId="54940"/>
    <cellStyle name="Обычный 5 8 4 7 2" xfId="54941"/>
    <cellStyle name="Обычный 5 8 4 8" xfId="54942"/>
    <cellStyle name="Обычный 5 8 5" xfId="54943"/>
    <cellStyle name="Обычный 5 8 5 2" xfId="54944"/>
    <cellStyle name="Обычный 5 8 5 2 2" xfId="54945"/>
    <cellStyle name="Обычный 5 8 5 2 2 2" xfId="54946"/>
    <cellStyle name="Обычный 5 8 5 2 2 2 2" xfId="54947"/>
    <cellStyle name="Обычный 5 8 5 2 2 3" xfId="54948"/>
    <cellStyle name="Обычный 5 8 5 2 3" xfId="54949"/>
    <cellStyle name="Обычный 5 8 5 2 3 2" xfId="54950"/>
    <cellStyle name="Обычный 5 8 5 2 4" xfId="54951"/>
    <cellStyle name="Обычный 5 8 5 3" xfId="54952"/>
    <cellStyle name="Обычный 5 8 5 3 2" xfId="54953"/>
    <cellStyle name="Обычный 5 8 5 3 2 2" xfId="54954"/>
    <cellStyle name="Обычный 5 8 5 3 2 2 2" xfId="54955"/>
    <cellStyle name="Обычный 5 8 5 3 2 3" xfId="54956"/>
    <cellStyle name="Обычный 5 8 5 3 3" xfId="54957"/>
    <cellStyle name="Обычный 5 8 5 3 3 2" xfId="54958"/>
    <cellStyle name="Обычный 5 8 5 3 4" xfId="54959"/>
    <cellStyle name="Обычный 5 8 5 4" xfId="54960"/>
    <cellStyle name="Обычный 5 8 5 4 2" xfId="54961"/>
    <cellStyle name="Обычный 5 8 5 4 2 2" xfId="54962"/>
    <cellStyle name="Обычный 5 8 5 4 2 2 2" xfId="54963"/>
    <cellStyle name="Обычный 5 8 5 4 2 3" xfId="54964"/>
    <cellStyle name="Обычный 5 8 5 4 3" xfId="54965"/>
    <cellStyle name="Обычный 5 8 5 4 3 2" xfId="54966"/>
    <cellStyle name="Обычный 5 8 5 4 4" xfId="54967"/>
    <cellStyle name="Обычный 5 8 5 5" xfId="54968"/>
    <cellStyle name="Обычный 5 8 5 5 2" xfId="54969"/>
    <cellStyle name="Обычный 5 8 5 5 2 2" xfId="54970"/>
    <cellStyle name="Обычный 5 8 5 5 3" xfId="54971"/>
    <cellStyle name="Обычный 5 8 5 6" xfId="54972"/>
    <cellStyle name="Обычный 5 8 5 6 2" xfId="54973"/>
    <cellStyle name="Обычный 5 8 5 7" xfId="54974"/>
    <cellStyle name="Обычный 5 8 5 7 2" xfId="54975"/>
    <cellStyle name="Обычный 5 8 5 8" xfId="54976"/>
    <cellStyle name="Обычный 5 8 6" xfId="54977"/>
    <cellStyle name="Обычный 5 8 6 2" xfId="54978"/>
    <cellStyle name="Обычный 5 8 6 2 2" xfId="54979"/>
    <cellStyle name="Обычный 5 8 6 2 2 2" xfId="54980"/>
    <cellStyle name="Обычный 5 8 6 2 2 2 2" xfId="54981"/>
    <cellStyle name="Обычный 5 8 6 2 2 3" xfId="54982"/>
    <cellStyle name="Обычный 5 8 6 2 3" xfId="54983"/>
    <cellStyle name="Обычный 5 8 6 2 3 2" xfId="54984"/>
    <cellStyle name="Обычный 5 8 6 2 4" xfId="54985"/>
    <cellStyle name="Обычный 5 8 6 3" xfId="54986"/>
    <cellStyle name="Обычный 5 8 6 3 2" xfId="54987"/>
    <cellStyle name="Обычный 5 8 6 3 2 2" xfId="54988"/>
    <cellStyle name="Обычный 5 8 6 3 2 2 2" xfId="54989"/>
    <cellStyle name="Обычный 5 8 6 3 2 3" xfId="54990"/>
    <cellStyle name="Обычный 5 8 6 3 3" xfId="54991"/>
    <cellStyle name="Обычный 5 8 6 3 3 2" xfId="54992"/>
    <cellStyle name="Обычный 5 8 6 3 4" xfId="54993"/>
    <cellStyle name="Обычный 5 8 6 4" xfId="54994"/>
    <cellStyle name="Обычный 5 8 6 4 2" xfId="54995"/>
    <cellStyle name="Обычный 5 8 6 4 2 2" xfId="54996"/>
    <cellStyle name="Обычный 5 8 6 4 2 2 2" xfId="54997"/>
    <cellStyle name="Обычный 5 8 6 4 2 3" xfId="54998"/>
    <cellStyle name="Обычный 5 8 6 4 3" xfId="54999"/>
    <cellStyle name="Обычный 5 8 6 4 3 2" xfId="55000"/>
    <cellStyle name="Обычный 5 8 6 4 4" xfId="55001"/>
    <cellStyle name="Обычный 5 8 6 5" xfId="55002"/>
    <cellStyle name="Обычный 5 8 6 5 2" xfId="55003"/>
    <cellStyle name="Обычный 5 8 6 5 2 2" xfId="55004"/>
    <cellStyle name="Обычный 5 8 6 5 3" xfId="55005"/>
    <cellStyle name="Обычный 5 8 6 6" xfId="55006"/>
    <cellStyle name="Обычный 5 8 6 6 2" xfId="55007"/>
    <cellStyle name="Обычный 5 8 6 7" xfId="55008"/>
    <cellStyle name="Обычный 5 8 6 7 2" xfId="55009"/>
    <cellStyle name="Обычный 5 8 6 8" xfId="55010"/>
    <cellStyle name="Обычный 5 8 7" xfId="55011"/>
    <cellStyle name="Обычный 5 8 7 2" xfId="55012"/>
    <cellStyle name="Обычный 5 8 7 2 2" xfId="55013"/>
    <cellStyle name="Обычный 5 8 7 2 2 2" xfId="55014"/>
    <cellStyle name="Обычный 5 8 7 2 2 2 2" xfId="55015"/>
    <cellStyle name="Обычный 5 8 7 2 2 3" xfId="55016"/>
    <cellStyle name="Обычный 5 8 7 2 3" xfId="55017"/>
    <cellStyle name="Обычный 5 8 7 2 3 2" xfId="55018"/>
    <cellStyle name="Обычный 5 8 7 2 4" xfId="55019"/>
    <cellStyle name="Обычный 5 8 7 3" xfId="55020"/>
    <cellStyle name="Обычный 5 8 7 3 2" xfId="55021"/>
    <cellStyle name="Обычный 5 8 7 3 2 2" xfId="55022"/>
    <cellStyle name="Обычный 5 8 7 3 2 2 2" xfId="55023"/>
    <cellStyle name="Обычный 5 8 7 3 2 3" xfId="55024"/>
    <cellStyle name="Обычный 5 8 7 3 3" xfId="55025"/>
    <cellStyle name="Обычный 5 8 7 3 3 2" xfId="55026"/>
    <cellStyle name="Обычный 5 8 7 3 4" xfId="55027"/>
    <cellStyle name="Обычный 5 8 7 4" xfId="55028"/>
    <cellStyle name="Обычный 5 8 7 4 2" xfId="55029"/>
    <cellStyle name="Обычный 5 8 7 4 2 2" xfId="55030"/>
    <cellStyle name="Обычный 5 8 7 4 2 2 2" xfId="55031"/>
    <cellStyle name="Обычный 5 8 7 4 2 3" xfId="55032"/>
    <cellStyle name="Обычный 5 8 7 4 3" xfId="55033"/>
    <cellStyle name="Обычный 5 8 7 4 3 2" xfId="55034"/>
    <cellStyle name="Обычный 5 8 7 4 4" xfId="55035"/>
    <cellStyle name="Обычный 5 8 7 5" xfId="55036"/>
    <cellStyle name="Обычный 5 8 7 5 2" xfId="55037"/>
    <cellStyle name="Обычный 5 8 7 5 2 2" xfId="55038"/>
    <cellStyle name="Обычный 5 8 7 5 3" xfId="55039"/>
    <cellStyle name="Обычный 5 8 7 6" xfId="55040"/>
    <cellStyle name="Обычный 5 8 7 6 2" xfId="55041"/>
    <cellStyle name="Обычный 5 8 7 7" xfId="55042"/>
    <cellStyle name="Обычный 5 8 7 7 2" xfId="55043"/>
    <cellStyle name="Обычный 5 8 7 8" xfId="55044"/>
    <cellStyle name="Обычный 5 8 8" xfId="55045"/>
    <cellStyle name="Обычный 5 8 8 2" xfId="55046"/>
    <cellStyle name="Обычный 5 8 8 2 2" xfId="55047"/>
    <cellStyle name="Обычный 5 8 8 2 2 2" xfId="55048"/>
    <cellStyle name="Обычный 5 8 8 2 2 2 2" xfId="55049"/>
    <cellStyle name="Обычный 5 8 8 2 2 3" xfId="55050"/>
    <cellStyle name="Обычный 5 8 8 2 3" xfId="55051"/>
    <cellStyle name="Обычный 5 8 8 2 3 2" xfId="55052"/>
    <cellStyle name="Обычный 5 8 8 2 4" xfId="55053"/>
    <cellStyle name="Обычный 5 8 8 3" xfId="55054"/>
    <cellStyle name="Обычный 5 8 8 3 2" xfId="55055"/>
    <cellStyle name="Обычный 5 8 8 3 2 2" xfId="55056"/>
    <cellStyle name="Обычный 5 8 8 3 2 2 2" xfId="55057"/>
    <cellStyle name="Обычный 5 8 8 3 2 3" xfId="55058"/>
    <cellStyle name="Обычный 5 8 8 3 3" xfId="55059"/>
    <cellStyle name="Обычный 5 8 8 3 3 2" xfId="55060"/>
    <cellStyle name="Обычный 5 8 8 3 4" xfId="55061"/>
    <cellStyle name="Обычный 5 8 8 4" xfId="55062"/>
    <cellStyle name="Обычный 5 8 8 4 2" xfId="55063"/>
    <cellStyle name="Обычный 5 8 8 4 2 2" xfId="55064"/>
    <cellStyle name="Обычный 5 8 8 4 2 2 2" xfId="55065"/>
    <cellStyle name="Обычный 5 8 8 4 2 3" xfId="55066"/>
    <cellStyle name="Обычный 5 8 8 4 3" xfId="55067"/>
    <cellStyle name="Обычный 5 8 8 4 3 2" xfId="55068"/>
    <cellStyle name="Обычный 5 8 8 4 4" xfId="55069"/>
    <cellStyle name="Обычный 5 8 8 5" xfId="55070"/>
    <cellStyle name="Обычный 5 8 8 5 2" xfId="55071"/>
    <cellStyle name="Обычный 5 8 8 5 2 2" xfId="55072"/>
    <cellStyle name="Обычный 5 8 8 5 3" xfId="55073"/>
    <cellStyle name="Обычный 5 8 8 6" xfId="55074"/>
    <cellStyle name="Обычный 5 8 8 6 2" xfId="55075"/>
    <cellStyle name="Обычный 5 8 8 7" xfId="55076"/>
    <cellStyle name="Обычный 5 8 8 7 2" xfId="55077"/>
    <cellStyle name="Обычный 5 8 8 8" xfId="55078"/>
    <cellStyle name="Обычный 5 8 9" xfId="55079"/>
    <cellStyle name="Обычный 5 8 9 2" xfId="55080"/>
    <cellStyle name="Обычный 5 8 9 2 2" xfId="55081"/>
    <cellStyle name="Обычный 5 8 9 2 2 2" xfId="55082"/>
    <cellStyle name="Обычный 5 8 9 2 2 2 2" xfId="55083"/>
    <cellStyle name="Обычный 5 8 9 2 2 3" xfId="55084"/>
    <cellStyle name="Обычный 5 8 9 2 3" xfId="55085"/>
    <cellStyle name="Обычный 5 8 9 2 3 2" xfId="55086"/>
    <cellStyle name="Обычный 5 8 9 2 4" xfId="55087"/>
    <cellStyle name="Обычный 5 8 9 3" xfId="55088"/>
    <cellStyle name="Обычный 5 8 9 3 2" xfId="55089"/>
    <cellStyle name="Обычный 5 8 9 3 2 2" xfId="55090"/>
    <cellStyle name="Обычный 5 8 9 3 2 2 2" xfId="55091"/>
    <cellStyle name="Обычный 5 8 9 3 2 3" xfId="55092"/>
    <cellStyle name="Обычный 5 8 9 3 3" xfId="55093"/>
    <cellStyle name="Обычный 5 8 9 3 3 2" xfId="55094"/>
    <cellStyle name="Обычный 5 8 9 3 4" xfId="55095"/>
    <cellStyle name="Обычный 5 8 9 4" xfId="55096"/>
    <cellStyle name="Обычный 5 8 9 4 2" xfId="55097"/>
    <cellStyle name="Обычный 5 8 9 4 2 2" xfId="55098"/>
    <cellStyle name="Обычный 5 8 9 4 2 2 2" xfId="55099"/>
    <cellStyle name="Обычный 5 8 9 4 2 3" xfId="55100"/>
    <cellStyle name="Обычный 5 8 9 4 3" xfId="55101"/>
    <cellStyle name="Обычный 5 8 9 4 3 2" xfId="55102"/>
    <cellStyle name="Обычный 5 8 9 4 4" xfId="55103"/>
    <cellStyle name="Обычный 5 8 9 5" xfId="55104"/>
    <cellStyle name="Обычный 5 8 9 5 2" xfId="55105"/>
    <cellStyle name="Обычный 5 8 9 5 2 2" xfId="55106"/>
    <cellStyle name="Обычный 5 8 9 5 3" xfId="55107"/>
    <cellStyle name="Обычный 5 8 9 6" xfId="55108"/>
    <cellStyle name="Обычный 5 8 9 6 2" xfId="55109"/>
    <cellStyle name="Обычный 5 8 9 7" xfId="55110"/>
    <cellStyle name="Обычный 5 8 9 7 2" xfId="55111"/>
    <cellStyle name="Обычный 5 8 9 8" xfId="55112"/>
    <cellStyle name="Обычный 5 80" xfId="55113"/>
    <cellStyle name="Обычный 5 80 2" xfId="55114"/>
    <cellStyle name="Обычный 5 80 2 2" xfId="55115"/>
    <cellStyle name="Обычный 5 80 2 2 2" xfId="55116"/>
    <cellStyle name="Обычный 5 80 2 3" xfId="55117"/>
    <cellStyle name="Обычный 5 80 3" xfId="55118"/>
    <cellStyle name="Обычный 5 80 3 2" xfId="55119"/>
    <cellStyle name="Обычный 5 80 4" xfId="55120"/>
    <cellStyle name="Обычный 5 81" xfId="55121"/>
    <cellStyle name="Обычный 5 81 2" xfId="55122"/>
    <cellStyle name="Обычный 5 81 2 2" xfId="55123"/>
    <cellStyle name="Обычный 5 81 2 2 2" xfId="55124"/>
    <cellStyle name="Обычный 5 81 2 3" xfId="55125"/>
    <cellStyle name="Обычный 5 81 3" xfId="55126"/>
    <cellStyle name="Обычный 5 81 3 2" xfId="55127"/>
    <cellStyle name="Обычный 5 81 4" xfId="55128"/>
    <cellStyle name="Обычный 5 82" xfId="55129"/>
    <cellStyle name="Обычный 5 82 2" xfId="55130"/>
    <cellStyle name="Обычный 5 82 2 2" xfId="55131"/>
    <cellStyle name="Обычный 5 82 2 2 2" xfId="55132"/>
    <cellStyle name="Обычный 5 82 2 3" xfId="55133"/>
    <cellStyle name="Обычный 5 82 3" xfId="55134"/>
    <cellStyle name="Обычный 5 82 3 2" xfId="55135"/>
    <cellStyle name="Обычный 5 82 4" xfId="55136"/>
    <cellStyle name="Обычный 5 83" xfId="55137"/>
    <cellStyle name="Обычный 5 83 2" xfId="55138"/>
    <cellStyle name="Обычный 5 83 2 2" xfId="55139"/>
    <cellStyle name="Обычный 5 83 2 2 2" xfId="55140"/>
    <cellStyle name="Обычный 5 83 2 3" xfId="55141"/>
    <cellStyle name="Обычный 5 83 3" xfId="55142"/>
    <cellStyle name="Обычный 5 83 3 2" xfId="55143"/>
    <cellStyle name="Обычный 5 83 4" xfId="55144"/>
    <cellStyle name="Обычный 5 84" xfId="55145"/>
    <cellStyle name="Обычный 5 84 2" xfId="55146"/>
    <cellStyle name="Обычный 5 84 2 2" xfId="55147"/>
    <cellStyle name="Обычный 5 84 2 2 2" xfId="55148"/>
    <cellStyle name="Обычный 5 84 2 3" xfId="55149"/>
    <cellStyle name="Обычный 5 84 3" xfId="55150"/>
    <cellStyle name="Обычный 5 84 3 2" xfId="55151"/>
    <cellStyle name="Обычный 5 84 4" xfId="55152"/>
    <cellStyle name="Обычный 5 85" xfId="55153"/>
    <cellStyle name="Обычный 5 85 2" xfId="55154"/>
    <cellStyle name="Обычный 5 85 2 2" xfId="55155"/>
    <cellStyle name="Обычный 5 85 2 2 2" xfId="55156"/>
    <cellStyle name="Обычный 5 85 2 3" xfId="55157"/>
    <cellStyle name="Обычный 5 85 3" xfId="55158"/>
    <cellStyle name="Обычный 5 85 3 2" xfId="55159"/>
    <cellStyle name="Обычный 5 85 4" xfId="55160"/>
    <cellStyle name="Обычный 5 86" xfId="55161"/>
    <cellStyle name="Обычный 5 86 2" xfId="55162"/>
    <cellStyle name="Обычный 5 86 2 2" xfId="55163"/>
    <cellStyle name="Обычный 5 86 2 2 2" xfId="55164"/>
    <cellStyle name="Обычный 5 86 2 3" xfId="55165"/>
    <cellStyle name="Обычный 5 86 3" xfId="55166"/>
    <cellStyle name="Обычный 5 86 3 2" xfId="55167"/>
    <cellStyle name="Обычный 5 86 4" xfId="55168"/>
    <cellStyle name="Обычный 5 87" xfId="55169"/>
    <cellStyle name="Обычный 5 87 2" xfId="55170"/>
    <cellStyle name="Обычный 5 87 2 2" xfId="55171"/>
    <cellStyle name="Обычный 5 87 2 2 2" xfId="55172"/>
    <cellStyle name="Обычный 5 87 2 3" xfId="55173"/>
    <cellStyle name="Обычный 5 87 3" xfId="55174"/>
    <cellStyle name="Обычный 5 87 3 2" xfId="55175"/>
    <cellStyle name="Обычный 5 87 4" xfId="55176"/>
    <cellStyle name="Обычный 5 88" xfId="55177"/>
    <cellStyle name="Обычный 5 88 2" xfId="55178"/>
    <cellStyle name="Обычный 5 88 2 2" xfId="55179"/>
    <cellStyle name="Обычный 5 88 2 2 2" xfId="55180"/>
    <cellStyle name="Обычный 5 88 2 3" xfId="55181"/>
    <cellStyle name="Обычный 5 88 3" xfId="55182"/>
    <cellStyle name="Обычный 5 88 3 2" xfId="55183"/>
    <cellStyle name="Обычный 5 88 4" xfId="55184"/>
    <cellStyle name="Обычный 5 89" xfId="55185"/>
    <cellStyle name="Обычный 5 89 2" xfId="55186"/>
    <cellStyle name="Обычный 5 89 2 2" xfId="55187"/>
    <cellStyle name="Обычный 5 89 2 2 2" xfId="55188"/>
    <cellStyle name="Обычный 5 89 2 3" xfId="55189"/>
    <cellStyle name="Обычный 5 89 3" xfId="55190"/>
    <cellStyle name="Обычный 5 89 3 2" xfId="55191"/>
    <cellStyle name="Обычный 5 89 4" xfId="55192"/>
    <cellStyle name="Обычный 5 9" xfId="55193"/>
    <cellStyle name="Обычный 5 9 10" xfId="55194"/>
    <cellStyle name="Обычный 5 9 10 2" xfId="55195"/>
    <cellStyle name="Обычный 5 9 10 2 2" xfId="55196"/>
    <cellStyle name="Обычный 5 9 10 2 2 2" xfId="55197"/>
    <cellStyle name="Обычный 5 9 10 2 2 2 2" xfId="55198"/>
    <cellStyle name="Обычный 5 9 10 2 2 3" xfId="55199"/>
    <cellStyle name="Обычный 5 9 10 2 3" xfId="55200"/>
    <cellStyle name="Обычный 5 9 10 2 3 2" xfId="55201"/>
    <cellStyle name="Обычный 5 9 10 2 4" xfId="55202"/>
    <cellStyle name="Обычный 5 9 10 3" xfId="55203"/>
    <cellStyle name="Обычный 5 9 10 3 2" xfId="55204"/>
    <cellStyle name="Обычный 5 9 10 3 2 2" xfId="55205"/>
    <cellStyle name="Обычный 5 9 10 3 2 2 2" xfId="55206"/>
    <cellStyle name="Обычный 5 9 10 3 2 3" xfId="55207"/>
    <cellStyle name="Обычный 5 9 10 3 3" xfId="55208"/>
    <cellStyle name="Обычный 5 9 10 3 3 2" xfId="55209"/>
    <cellStyle name="Обычный 5 9 10 3 4" xfId="55210"/>
    <cellStyle name="Обычный 5 9 10 4" xfId="55211"/>
    <cellStyle name="Обычный 5 9 10 4 2" xfId="55212"/>
    <cellStyle name="Обычный 5 9 10 4 2 2" xfId="55213"/>
    <cellStyle name="Обычный 5 9 10 4 2 2 2" xfId="55214"/>
    <cellStyle name="Обычный 5 9 10 4 2 3" xfId="55215"/>
    <cellStyle name="Обычный 5 9 10 4 3" xfId="55216"/>
    <cellStyle name="Обычный 5 9 10 4 3 2" xfId="55217"/>
    <cellStyle name="Обычный 5 9 10 4 4" xfId="55218"/>
    <cellStyle name="Обычный 5 9 10 5" xfId="55219"/>
    <cellStyle name="Обычный 5 9 10 5 2" xfId="55220"/>
    <cellStyle name="Обычный 5 9 10 5 2 2" xfId="55221"/>
    <cellStyle name="Обычный 5 9 10 5 3" xfId="55222"/>
    <cellStyle name="Обычный 5 9 10 6" xfId="55223"/>
    <cellStyle name="Обычный 5 9 10 6 2" xfId="55224"/>
    <cellStyle name="Обычный 5 9 10 7" xfId="55225"/>
    <cellStyle name="Обычный 5 9 10 7 2" xfId="55226"/>
    <cellStyle name="Обычный 5 9 10 8" xfId="55227"/>
    <cellStyle name="Обычный 5 9 11" xfId="55228"/>
    <cellStyle name="Обычный 5 9 11 2" xfId="55229"/>
    <cellStyle name="Обычный 5 9 11 2 2" xfId="55230"/>
    <cellStyle name="Обычный 5 9 11 2 2 2" xfId="55231"/>
    <cellStyle name="Обычный 5 9 11 2 2 2 2" xfId="55232"/>
    <cellStyle name="Обычный 5 9 11 2 2 3" xfId="55233"/>
    <cellStyle name="Обычный 5 9 11 2 3" xfId="55234"/>
    <cellStyle name="Обычный 5 9 11 2 3 2" xfId="55235"/>
    <cellStyle name="Обычный 5 9 11 2 4" xfId="55236"/>
    <cellStyle name="Обычный 5 9 11 3" xfId="55237"/>
    <cellStyle name="Обычный 5 9 11 3 2" xfId="55238"/>
    <cellStyle name="Обычный 5 9 11 3 2 2" xfId="55239"/>
    <cellStyle name="Обычный 5 9 11 3 2 2 2" xfId="55240"/>
    <cellStyle name="Обычный 5 9 11 3 2 3" xfId="55241"/>
    <cellStyle name="Обычный 5 9 11 3 3" xfId="55242"/>
    <cellStyle name="Обычный 5 9 11 3 3 2" xfId="55243"/>
    <cellStyle name="Обычный 5 9 11 3 4" xfId="55244"/>
    <cellStyle name="Обычный 5 9 11 4" xfId="55245"/>
    <cellStyle name="Обычный 5 9 11 4 2" xfId="55246"/>
    <cellStyle name="Обычный 5 9 11 4 2 2" xfId="55247"/>
    <cellStyle name="Обычный 5 9 11 4 2 2 2" xfId="55248"/>
    <cellStyle name="Обычный 5 9 11 4 2 3" xfId="55249"/>
    <cellStyle name="Обычный 5 9 11 4 3" xfId="55250"/>
    <cellStyle name="Обычный 5 9 11 4 3 2" xfId="55251"/>
    <cellStyle name="Обычный 5 9 11 4 4" xfId="55252"/>
    <cellStyle name="Обычный 5 9 11 5" xfId="55253"/>
    <cellStyle name="Обычный 5 9 11 5 2" xfId="55254"/>
    <cellStyle name="Обычный 5 9 11 5 2 2" xfId="55255"/>
    <cellStyle name="Обычный 5 9 11 5 3" xfId="55256"/>
    <cellStyle name="Обычный 5 9 11 6" xfId="55257"/>
    <cellStyle name="Обычный 5 9 11 6 2" xfId="55258"/>
    <cellStyle name="Обычный 5 9 11 7" xfId="55259"/>
    <cellStyle name="Обычный 5 9 11 7 2" xfId="55260"/>
    <cellStyle name="Обычный 5 9 11 8" xfId="55261"/>
    <cellStyle name="Обычный 5 9 12" xfId="55262"/>
    <cellStyle name="Обычный 5 9 12 2" xfId="55263"/>
    <cellStyle name="Обычный 5 9 12 2 2" xfId="55264"/>
    <cellStyle name="Обычный 5 9 12 2 2 2" xfId="55265"/>
    <cellStyle name="Обычный 5 9 12 2 2 2 2" xfId="55266"/>
    <cellStyle name="Обычный 5 9 12 2 2 3" xfId="55267"/>
    <cellStyle name="Обычный 5 9 12 2 3" xfId="55268"/>
    <cellStyle name="Обычный 5 9 12 2 3 2" xfId="55269"/>
    <cellStyle name="Обычный 5 9 12 2 4" xfId="55270"/>
    <cellStyle name="Обычный 5 9 12 3" xfId="55271"/>
    <cellStyle name="Обычный 5 9 12 3 2" xfId="55272"/>
    <cellStyle name="Обычный 5 9 12 3 2 2" xfId="55273"/>
    <cellStyle name="Обычный 5 9 12 3 2 2 2" xfId="55274"/>
    <cellStyle name="Обычный 5 9 12 3 2 3" xfId="55275"/>
    <cellStyle name="Обычный 5 9 12 3 3" xfId="55276"/>
    <cellStyle name="Обычный 5 9 12 3 3 2" xfId="55277"/>
    <cellStyle name="Обычный 5 9 12 3 4" xfId="55278"/>
    <cellStyle name="Обычный 5 9 12 4" xfId="55279"/>
    <cellStyle name="Обычный 5 9 12 4 2" xfId="55280"/>
    <cellStyle name="Обычный 5 9 12 4 2 2" xfId="55281"/>
    <cellStyle name="Обычный 5 9 12 4 2 2 2" xfId="55282"/>
    <cellStyle name="Обычный 5 9 12 4 2 3" xfId="55283"/>
    <cellStyle name="Обычный 5 9 12 4 3" xfId="55284"/>
    <cellStyle name="Обычный 5 9 12 4 3 2" xfId="55285"/>
    <cellStyle name="Обычный 5 9 12 4 4" xfId="55286"/>
    <cellStyle name="Обычный 5 9 12 5" xfId="55287"/>
    <cellStyle name="Обычный 5 9 12 5 2" xfId="55288"/>
    <cellStyle name="Обычный 5 9 12 5 2 2" xfId="55289"/>
    <cellStyle name="Обычный 5 9 12 5 3" xfId="55290"/>
    <cellStyle name="Обычный 5 9 12 6" xfId="55291"/>
    <cellStyle name="Обычный 5 9 12 6 2" xfId="55292"/>
    <cellStyle name="Обычный 5 9 12 7" xfId="55293"/>
    <cellStyle name="Обычный 5 9 12 7 2" xfId="55294"/>
    <cellStyle name="Обычный 5 9 12 8" xfId="55295"/>
    <cellStyle name="Обычный 5 9 13" xfId="55296"/>
    <cellStyle name="Обычный 5 9 13 2" xfId="55297"/>
    <cellStyle name="Обычный 5 9 13 2 2" xfId="55298"/>
    <cellStyle name="Обычный 5 9 13 2 2 2" xfId="55299"/>
    <cellStyle name="Обычный 5 9 13 2 2 2 2" xfId="55300"/>
    <cellStyle name="Обычный 5 9 13 2 2 3" xfId="55301"/>
    <cellStyle name="Обычный 5 9 13 2 3" xfId="55302"/>
    <cellStyle name="Обычный 5 9 13 2 3 2" xfId="55303"/>
    <cellStyle name="Обычный 5 9 13 2 4" xfId="55304"/>
    <cellStyle name="Обычный 5 9 13 3" xfId="55305"/>
    <cellStyle name="Обычный 5 9 13 3 2" xfId="55306"/>
    <cellStyle name="Обычный 5 9 13 3 2 2" xfId="55307"/>
    <cellStyle name="Обычный 5 9 13 3 2 2 2" xfId="55308"/>
    <cellStyle name="Обычный 5 9 13 3 2 3" xfId="55309"/>
    <cellStyle name="Обычный 5 9 13 3 3" xfId="55310"/>
    <cellStyle name="Обычный 5 9 13 3 3 2" xfId="55311"/>
    <cellStyle name="Обычный 5 9 13 3 4" xfId="55312"/>
    <cellStyle name="Обычный 5 9 13 4" xfId="55313"/>
    <cellStyle name="Обычный 5 9 13 4 2" xfId="55314"/>
    <cellStyle name="Обычный 5 9 13 4 2 2" xfId="55315"/>
    <cellStyle name="Обычный 5 9 13 4 2 2 2" xfId="55316"/>
    <cellStyle name="Обычный 5 9 13 4 2 3" xfId="55317"/>
    <cellStyle name="Обычный 5 9 13 4 3" xfId="55318"/>
    <cellStyle name="Обычный 5 9 13 4 3 2" xfId="55319"/>
    <cellStyle name="Обычный 5 9 13 4 4" xfId="55320"/>
    <cellStyle name="Обычный 5 9 13 5" xfId="55321"/>
    <cellStyle name="Обычный 5 9 13 5 2" xfId="55322"/>
    <cellStyle name="Обычный 5 9 13 5 2 2" xfId="55323"/>
    <cellStyle name="Обычный 5 9 13 5 3" xfId="55324"/>
    <cellStyle name="Обычный 5 9 13 6" xfId="55325"/>
    <cellStyle name="Обычный 5 9 13 6 2" xfId="55326"/>
    <cellStyle name="Обычный 5 9 13 7" xfId="55327"/>
    <cellStyle name="Обычный 5 9 13 7 2" xfId="55328"/>
    <cellStyle name="Обычный 5 9 13 8" xfId="55329"/>
    <cellStyle name="Обычный 5 9 14" xfId="55330"/>
    <cellStyle name="Обычный 5 9 14 2" xfId="55331"/>
    <cellStyle name="Обычный 5 9 14 2 2" xfId="55332"/>
    <cellStyle name="Обычный 5 9 14 2 2 2" xfId="55333"/>
    <cellStyle name="Обычный 5 9 14 2 2 2 2" xfId="55334"/>
    <cellStyle name="Обычный 5 9 14 2 2 3" xfId="55335"/>
    <cellStyle name="Обычный 5 9 14 2 3" xfId="55336"/>
    <cellStyle name="Обычный 5 9 14 2 3 2" xfId="55337"/>
    <cellStyle name="Обычный 5 9 14 2 4" xfId="55338"/>
    <cellStyle name="Обычный 5 9 14 3" xfId="55339"/>
    <cellStyle name="Обычный 5 9 14 3 2" xfId="55340"/>
    <cellStyle name="Обычный 5 9 14 3 2 2" xfId="55341"/>
    <cellStyle name="Обычный 5 9 14 3 2 2 2" xfId="55342"/>
    <cellStyle name="Обычный 5 9 14 3 2 3" xfId="55343"/>
    <cellStyle name="Обычный 5 9 14 3 3" xfId="55344"/>
    <cellStyle name="Обычный 5 9 14 3 3 2" xfId="55345"/>
    <cellStyle name="Обычный 5 9 14 3 4" xfId="55346"/>
    <cellStyle name="Обычный 5 9 14 4" xfId="55347"/>
    <cellStyle name="Обычный 5 9 14 4 2" xfId="55348"/>
    <cellStyle name="Обычный 5 9 14 4 2 2" xfId="55349"/>
    <cellStyle name="Обычный 5 9 14 4 2 2 2" xfId="55350"/>
    <cellStyle name="Обычный 5 9 14 4 2 3" xfId="55351"/>
    <cellStyle name="Обычный 5 9 14 4 3" xfId="55352"/>
    <cellStyle name="Обычный 5 9 14 4 3 2" xfId="55353"/>
    <cellStyle name="Обычный 5 9 14 4 4" xfId="55354"/>
    <cellStyle name="Обычный 5 9 14 5" xfId="55355"/>
    <cellStyle name="Обычный 5 9 14 5 2" xfId="55356"/>
    <cellStyle name="Обычный 5 9 14 5 2 2" xfId="55357"/>
    <cellStyle name="Обычный 5 9 14 5 3" xfId="55358"/>
    <cellStyle name="Обычный 5 9 14 6" xfId="55359"/>
    <cellStyle name="Обычный 5 9 14 6 2" xfId="55360"/>
    <cellStyle name="Обычный 5 9 14 7" xfId="55361"/>
    <cellStyle name="Обычный 5 9 14 7 2" xfId="55362"/>
    <cellStyle name="Обычный 5 9 14 8" xfId="55363"/>
    <cellStyle name="Обычный 5 9 15" xfId="55364"/>
    <cellStyle name="Обычный 5 9 15 2" xfId="55365"/>
    <cellStyle name="Обычный 5 9 15 2 2" xfId="55366"/>
    <cellStyle name="Обычный 5 9 15 2 2 2" xfId="55367"/>
    <cellStyle name="Обычный 5 9 15 2 2 2 2" xfId="55368"/>
    <cellStyle name="Обычный 5 9 15 2 2 3" xfId="55369"/>
    <cellStyle name="Обычный 5 9 15 2 3" xfId="55370"/>
    <cellStyle name="Обычный 5 9 15 2 3 2" xfId="55371"/>
    <cellStyle name="Обычный 5 9 15 2 4" xfId="55372"/>
    <cellStyle name="Обычный 5 9 15 3" xfId="55373"/>
    <cellStyle name="Обычный 5 9 15 3 2" xfId="55374"/>
    <cellStyle name="Обычный 5 9 15 3 2 2" xfId="55375"/>
    <cellStyle name="Обычный 5 9 15 3 2 2 2" xfId="55376"/>
    <cellStyle name="Обычный 5 9 15 3 2 3" xfId="55377"/>
    <cellStyle name="Обычный 5 9 15 3 3" xfId="55378"/>
    <cellStyle name="Обычный 5 9 15 3 3 2" xfId="55379"/>
    <cellStyle name="Обычный 5 9 15 3 4" xfId="55380"/>
    <cellStyle name="Обычный 5 9 15 4" xfId="55381"/>
    <cellStyle name="Обычный 5 9 15 4 2" xfId="55382"/>
    <cellStyle name="Обычный 5 9 15 4 2 2" xfId="55383"/>
    <cellStyle name="Обычный 5 9 15 4 2 2 2" xfId="55384"/>
    <cellStyle name="Обычный 5 9 15 4 2 3" xfId="55385"/>
    <cellStyle name="Обычный 5 9 15 4 3" xfId="55386"/>
    <cellStyle name="Обычный 5 9 15 4 3 2" xfId="55387"/>
    <cellStyle name="Обычный 5 9 15 4 4" xfId="55388"/>
    <cellStyle name="Обычный 5 9 15 5" xfId="55389"/>
    <cellStyle name="Обычный 5 9 15 5 2" xfId="55390"/>
    <cellStyle name="Обычный 5 9 15 5 2 2" xfId="55391"/>
    <cellStyle name="Обычный 5 9 15 5 3" xfId="55392"/>
    <cellStyle name="Обычный 5 9 15 6" xfId="55393"/>
    <cellStyle name="Обычный 5 9 15 6 2" xfId="55394"/>
    <cellStyle name="Обычный 5 9 15 7" xfId="55395"/>
    <cellStyle name="Обычный 5 9 15 7 2" xfId="55396"/>
    <cellStyle name="Обычный 5 9 15 8" xfId="55397"/>
    <cellStyle name="Обычный 5 9 16" xfId="55398"/>
    <cellStyle name="Обычный 5 9 16 2" xfId="55399"/>
    <cellStyle name="Обычный 5 9 16 2 2" xfId="55400"/>
    <cellStyle name="Обычный 5 9 16 2 2 2" xfId="55401"/>
    <cellStyle name="Обычный 5 9 16 2 2 2 2" xfId="55402"/>
    <cellStyle name="Обычный 5 9 16 2 2 3" xfId="55403"/>
    <cellStyle name="Обычный 5 9 16 2 3" xfId="55404"/>
    <cellStyle name="Обычный 5 9 16 2 3 2" xfId="55405"/>
    <cellStyle name="Обычный 5 9 16 2 4" xfId="55406"/>
    <cellStyle name="Обычный 5 9 16 3" xfId="55407"/>
    <cellStyle name="Обычный 5 9 16 3 2" xfId="55408"/>
    <cellStyle name="Обычный 5 9 16 3 2 2" xfId="55409"/>
    <cellStyle name="Обычный 5 9 16 3 2 2 2" xfId="55410"/>
    <cellStyle name="Обычный 5 9 16 3 2 3" xfId="55411"/>
    <cellStyle name="Обычный 5 9 16 3 3" xfId="55412"/>
    <cellStyle name="Обычный 5 9 16 3 3 2" xfId="55413"/>
    <cellStyle name="Обычный 5 9 16 3 4" xfId="55414"/>
    <cellStyle name="Обычный 5 9 16 4" xfId="55415"/>
    <cellStyle name="Обычный 5 9 16 4 2" xfId="55416"/>
    <cellStyle name="Обычный 5 9 16 4 2 2" xfId="55417"/>
    <cellStyle name="Обычный 5 9 16 4 2 2 2" xfId="55418"/>
    <cellStyle name="Обычный 5 9 16 4 2 3" xfId="55419"/>
    <cellStyle name="Обычный 5 9 16 4 3" xfId="55420"/>
    <cellStyle name="Обычный 5 9 16 4 3 2" xfId="55421"/>
    <cellStyle name="Обычный 5 9 16 4 4" xfId="55422"/>
    <cellStyle name="Обычный 5 9 16 5" xfId="55423"/>
    <cellStyle name="Обычный 5 9 16 5 2" xfId="55424"/>
    <cellStyle name="Обычный 5 9 16 5 2 2" xfId="55425"/>
    <cellStyle name="Обычный 5 9 16 5 3" xfId="55426"/>
    <cellStyle name="Обычный 5 9 16 6" xfId="55427"/>
    <cellStyle name="Обычный 5 9 16 6 2" xfId="55428"/>
    <cellStyle name="Обычный 5 9 16 7" xfId="55429"/>
    <cellStyle name="Обычный 5 9 16 7 2" xfId="55430"/>
    <cellStyle name="Обычный 5 9 16 8" xfId="55431"/>
    <cellStyle name="Обычный 5 9 17" xfId="55432"/>
    <cellStyle name="Обычный 5 9 17 2" xfId="55433"/>
    <cellStyle name="Обычный 5 9 17 2 2" xfId="55434"/>
    <cellStyle name="Обычный 5 9 17 2 2 2" xfId="55435"/>
    <cellStyle name="Обычный 5 9 17 2 2 2 2" xfId="55436"/>
    <cellStyle name="Обычный 5 9 17 2 2 3" xfId="55437"/>
    <cellStyle name="Обычный 5 9 17 2 3" xfId="55438"/>
    <cellStyle name="Обычный 5 9 17 2 3 2" xfId="55439"/>
    <cellStyle name="Обычный 5 9 17 2 4" xfId="55440"/>
    <cellStyle name="Обычный 5 9 17 3" xfId="55441"/>
    <cellStyle name="Обычный 5 9 17 3 2" xfId="55442"/>
    <cellStyle name="Обычный 5 9 17 3 2 2" xfId="55443"/>
    <cellStyle name="Обычный 5 9 17 3 2 2 2" xfId="55444"/>
    <cellStyle name="Обычный 5 9 17 3 2 3" xfId="55445"/>
    <cellStyle name="Обычный 5 9 17 3 3" xfId="55446"/>
    <cellStyle name="Обычный 5 9 17 3 3 2" xfId="55447"/>
    <cellStyle name="Обычный 5 9 17 3 4" xfId="55448"/>
    <cellStyle name="Обычный 5 9 17 4" xfId="55449"/>
    <cellStyle name="Обычный 5 9 17 4 2" xfId="55450"/>
    <cellStyle name="Обычный 5 9 17 4 2 2" xfId="55451"/>
    <cellStyle name="Обычный 5 9 17 4 2 2 2" xfId="55452"/>
    <cellStyle name="Обычный 5 9 17 4 2 3" xfId="55453"/>
    <cellStyle name="Обычный 5 9 17 4 3" xfId="55454"/>
    <cellStyle name="Обычный 5 9 17 4 3 2" xfId="55455"/>
    <cellStyle name="Обычный 5 9 17 4 4" xfId="55456"/>
    <cellStyle name="Обычный 5 9 17 5" xfId="55457"/>
    <cellStyle name="Обычный 5 9 17 5 2" xfId="55458"/>
    <cellStyle name="Обычный 5 9 17 5 2 2" xfId="55459"/>
    <cellStyle name="Обычный 5 9 17 5 3" xfId="55460"/>
    <cellStyle name="Обычный 5 9 17 6" xfId="55461"/>
    <cellStyle name="Обычный 5 9 17 6 2" xfId="55462"/>
    <cellStyle name="Обычный 5 9 17 7" xfId="55463"/>
    <cellStyle name="Обычный 5 9 17 7 2" xfId="55464"/>
    <cellStyle name="Обычный 5 9 17 8" xfId="55465"/>
    <cellStyle name="Обычный 5 9 18" xfId="55466"/>
    <cellStyle name="Обычный 5 9 18 2" xfId="55467"/>
    <cellStyle name="Обычный 5 9 18 2 2" xfId="55468"/>
    <cellStyle name="Обычный 5 9 18 2 2 2" xfId="55469"/>
    <cellStyle name="Обычный 5 9 18 2 2 2 2" xfId="55470"/>
    <cellStyle name="Обычный 5 9 18 2 2 3" xfId="55471"/>
    <cellStyle name="Обычный 5 9 18 2 3" xfId="55472"/>
    <cellStyle name="Обычный 5 9 18 2 3 2" xfId="55473"/>
    <cellStyle name="Обычный 5 9 18 2 4" xfId="55474"/>
    <cellStyle name="Обычный 5 9 18 3" xfId="55475"/>
    <cellStyle name="Обычный 5 9 18 3 2" xfId="55476"/>
    <cellStyle name="Обычный 5 9 18 3 2 2" xfId="55477"/>
    <cellStyle name="Обычный 5 9 18 3 2 2 2" xfId="55478"/>
    <cellStyle name="Обычный 5 9 18 3 2 3" xfId="55479"/>
    <cellStyle name="Обычный 5 9 18 3 3" xfId="55480"/>
    <cellStyle name="Обычный 5 9 18 3 3 2" xfId="55481"/>
    <cellStyle name="Обычный 5 9 18 3 4" xfId="55482"/>
    <cellStyle name="Обычный 5 9 18 4" xfId="55483"/>
    <cellStyle name="Обычный 5 9 18 4 2" xfId="55484"/>
    <cellStyle name="Обычный 5 9 18 4 2 2" xfId="55485"/>
    <cellStyle name="Обычный 5 9 18 4 2 2 2" xfId="55486"/>
    <cellStyle name="Обычный 5 9 18 4 2 3" xfId="55487"/>
    <cellStyle name="Обычный 5 9 18 4 3" xfId="55488"/>
    <cellStyle name="Обычный 5 9 18 4 3 2" xfId="55489"/>
    <cellStyle name="Обычный 5 9 18 4 4" xfId="55490"/>
    <cellStyle name="Обычный 5 9 18 5" xfId="55491"/>
    <cellStyle name="Обычный 5 9 18 5 2" xfId="55492"/>
    <cellStyle name="Обычный 5 9 18 5 2 2" xfId="55493"/>
    <cellStyle name="Обычный 5 9 18 5 3" xfId="55494"/>
    <cellStyle name="Обычный 5 9 18 6" xfId="55495"/>
    <cellStyle name="Обычный 5 9 18 6 2" xfId="55496"/>
    <cellStyle name="Обычный 5 9 18 7" xfId="55497"/>
    <cellStyle name="Обычный 5 9 18 7 2" xfId="55498"/>
    <cellStyle name="Обычный 5 9 18 8" xfId="55499"/>
    <cellStyle name="Обычный 5 9 19" xfId="55500"/>
    <cellStyle name="Обычный 5 9 19 2" xfId="55501"/>
    <cellStyle name="Обычный 5 9 19 2 2" xfId="55502"/>
    <cellStyle name="Обычный 5 9 19 2 2 2" xfId="55503"/>
    <cellStyle name="Обычный 5 9 19 2 2 2 2" xfId="55504"/>
    <cellStyle name="Обычный 5 9 19 2 2 3" xfId="55505"/>
    <cellStyle name="Обычный 5 9 19 2 3" xfId="55506"/>
    <cellStyle name="Обычный 5 9 19 2 3 2" xfId="55507"/>
    <cellStyle name="Обычный 5 9 19 2 4" xfId="55508"/>
    <cellStyle name="Обычный 5 9 19 3" xfId="55509"/>
    <cellStyle name="Обычный 5 9 19 3 2" xfId="55510"/>
    <cellStyle name="Обычный 5 9 19 3 2 2" xfId="55511"/>
    <cellStyle name="Обычный 5 9 19 3 2 2 2" xfId="55512"/>
    <cellStyle name="Обычный 5 9 19 3 2 3" xfId="55513"/>
    <cellStyle name="Обычный 5 9 19 3 3" xfId="55514"/>
    <cellStyle name="Обычный 5 9 19 3 3 2" xfId="55515"/>
    <cellStyle name="Обычный 5 9 19 3 4" xfId="55516"/>
    <cellStyle name="Обычный 5 9 19 4" xfId="55517"/>
    <cellStyle name="Обычный 5 9 19 4 2" xfId="55518"/>
    <cellStyle name="Обычный 5 9 19 4 2 2" xfId="55519"/>
    <cellStyle name="Обычный 5 9 19 4 2 2 2" xfId="55520"/>
    <cellStyle name="Обычный 5 9 19 4 2 3" xfId="55521"/>
    <cellStyle name="Обычный 5 9 19 4 3" xfId="55522"/>
    <cellStyle name="Обычный 5 9 19 4 3 2" xfId="55523"/>
    <cellStyle name="Обычный 5 9 19 4 4" xfId="55524"/>
    <cellStyle name="Обычный 5 9 19 5" xfId="55525"/>
    <cellStyle name="Обычный 5 9 19 5 2" xfId="55526"/>
    <cellStyle name="Обычный 5 9 19 5 2 2" xfId="55527"/>
    <cellStyle name="Обычный 5 9 19 5 3" xfId="55528"/>
    <cellStyle name="Обычный 5 9 19 6" xfId="55529"/>
    <cellStyle name="Обычный 5 9 19 6 2" xfId="55530"/>
    <cellStyle name="Обычный 5 9 19 7" xfId="55531"/>
    <cellStyle name="Обычный 5 9 19 7 2" xfId="55532"/>
    <cellStyle name="Обычный 5 9 19 8" xfId="55533"/>
    <cellStyle name="Обычный 5 9 2" xfId="55534"/>
    <cellStyle name="Обычный 5 9 2 2" xfId="55535"/>
    <cellStyle name="Обычный 5 9 2 2 2" xfId="55536"/>
    <cellStyle name="Обычный 5 9 2 2 2 2" xfId="55537"/>
    <cellStyle name="Обычный 5 9 2 2 2 2 2" xfId="55538"/>
    <cellStyle name="Обычный 5 9 2 2 2 3" xfId="55539"/>
    <cellStyle name="Обычный 5 9 2 2 3" xfId="55540"/>
    <cellStyle name="Обычный 5 9 2 2 3 2" xfId="55541"/>
    <cellStyle name="Обычный 5 9 2 2 4" xfId="55542"/>
    <cellStyle name="Обычный 5 9 2 3" xfId="55543"/>
    <cellStyle name="Обычный 5 9 2 3 2" xfId="55544"/>
    <cellStyle name="Обычный 5 9 2 3 2 2" xfId="55545"/>
    <cellStyle name="Обычный 5 9 2 3 2 2 2" xfId="55546"/>
    <cellStyle name="Обычный 5 9 2 3 2 3" xfId="55547"/>
    <cellStyle name="Обычный 5 9 2 3 3" xfId="55548"/>
    <cellStyle name="Обычный 5 9 2 3 3 2" xfId="55549"/>
    <cellStyle name="Обычный 5 9 2 3 4" xfId="55550"/>
    <cellStyle name="Обычный 5 9 2 4" xfId="55551"/>
    <cellStyle name="Обычный 5 9 2 4 2" xfId="55552"/>
    <cellStyle name="Обычный 5 9 2 4 2 2" xfId="55553"/>
    <cellStyle name="Обычный 5 9 2 4 2 2 2" xfId="55554"/>
    <cellStyle name="Обычный 5 9 2 4 2 3" xfId="55555"/>
    <cellStyle name="Обычный 5 9 2 4 3" xfId="55556"/>
    <cellStyle name="Обычный 5 9 2 4 3 2" xfId="55557"/>
    <cellStyle name="Обычный 5 9 2 4 4" xfId="55558"/>
    <cellStyle name="Обычный 5 9 2 5" xfId="55559"/>
    <cellStyle name="Обычный 5 9 2 5 2" xfId="55560"/>
    <cellStyle name="Обычный 5 9 2 5 2 2" xfId="55561"/>
    <cellStyle name="Обычный 5 9 2 5 3" xfId="55562"/>
    <cellStyle name="Обычный 5 9 2 6" xfId="55563"/>
    <cellStyle name="Обычный 5 9 2 6 2" xfId="55564"/>
    <cellStyle name="Обычный 5 9 2 7" xfId="55565"/>
    <cellStyle name="Обычный 5 9 2 7 2" xfId="55566"/>
    <cellStyle name="Обычный 5 9 2 8" xfId="55567"/>
    <cellStyle name="Обычный 5 9 20" xfId="55568"/>
    <cellStyle name="Обычный 5 9 20 2" xfId="55569"/>
    <cellStyle name="Обычный 5 9 20 2 2" xfId="55570"/>
    <cellStyle name="Обычный 5 9 20 2 2 2" xfId="55571"/>
    <cellStyle name="Обычный 5 9 20 2 2 2 2" xfId="55572"/>
    <cellStyle name="Обычный 5 9 20 2 2 3" xfId="55573"/>
    <cellStyle name="Обычный 5 9 20 2 3" xfId="55574"/>
    <cellStyle name="Обычный 5 9 20 2 3 2" xfId="55575"/>
    <cellStyle name="Обычный 5 9 20 2 4" xfId="55576"/>
    <cellStyle name="Обычный 5 9 20 3" xfId="55577"/>
    <cellStyle name="Обычный 5 9 20 3 2" xfId="55578"/>
    <cellStyle name="Обычный 5 9 20 3 2 2" xfId="55579"/>
    <cellStyle name="Обычный 5 9 20 3 2 2 2" xfId="55580"/>
    <cellStyle name="Обычный 5 9 20 3 2 3" xfId="55581"/>
    <cellStyle name="Обычный 5 9 20 3 3" xfId="55582"/>
    <cellStyle name="Обычный 5 9 20 3 3 2" xfId="55583"/>
    <cellStyle name="Обычный 5 9 20 3 4" xfId="55584"/>
    <cellStyle name="Обычный 5 9 20 4" xfId="55585"/>
    <cellStyle name="Обычный 5 9 20 4 2" xfId="55586"/>
    <cellStyle name="Обычный 5 9 20 4 2 2" xfId="55587"/>
    <cellStyle name="Обычный 5 9 20 4 2 2 2" xfId="55588"/>
    <cellStyle name="Обычный 5 9 20 4 2 3" xfId="55589"/>
    <cellStyle name="Обычный 5 9 20 4 3" xfId="55590"/>
    <cellStyle name="Обычный 5 9 20 4 3 2" xfId="55591"/>
    <cellStyle name="Обычный 5 9 20 4 4" xfId="55592"/>
    <cellStyle name="Обычный 5 9 20 5" xfId="55593"/>
    <cellStyle name="Обычный 5 9 20 5 2" xfId="55594"/>
    <cellStyle name="Обычный 5 9 20 5 2 2" xfId="55595"/>
    <cellStyle name="Обычный 5 9 20 5 3" xfId="55596"/>
    <cellStyle name="Обычный 5 9 20 6" xfId="55597"/>
    <cellStyle name="Обычный 5 9 20 6 2" xfId="55598"/>
    <cellStyle name="Обычный 5 9 20 7" xfId="55599"/>
    <cellStyle name="Обычный 5 9 20 7 2" xfId="55600"/>
    <cellStyle name="Обычный 5 9 20 8" xfId="55601"/>
    <cellStyle name="Обычный 5 9 21" xfId="55602"/>
    <cellStyle name="Обычный 5 9 21 2" xfId="55603"/>
    <cellStyle name="Обычный 5 9 21 2 2" xfId="55604"/>
    <cellStyle name="Обычный 5 9 21 2 2 2" xfId="55605"/>
    <cellStyle name="Обычный 5 9 21 2 2 2 2" xfId="55606"/>
    <cellStyle name="Обычный 5 9 21 2 2 3" xfId="55607"/>
    <cellStyle name="Обычный 5 9 21 2 3" xfId="55608"/>
    <cellStyle name="Обычный 5 9 21 2 3 2" xfId="55609"/>
    <cellStyle name="Обычный 5 9 21 2 4" xfId="55610"/>
    <cellStyle name="Обычный 5 9 21 3" xfId="55611"/>
    <cellStyle name="Обычный 5 9 21 3 2" xfId="55612"/>
    <cellStyle name="Обычный 5 9 21 3 2 2" xfId="55613"/>
    <cellStyle name="Обычный 5 9 21 3 2 2 2" xfId="55614"/>
    <cellStyle name="Обычный 5 9 21 3 2 3" xfId="55615"/>
    <cellStyle name="Обычный 5 9 21 3 3" xfId="55616"/>
    <cellStyle name="Обычный 5 9 21 3 3 2" xfId="55617"/>
    <cellStyle name="Обычный 5 9 21 3 4" xfId="55618"/>
    <cellStyle name="Обычный 5 9 21 4" xfId="55619"/>
    <cellStyle name="Обычный 5 9 21 4 2" xfId="55620"/>
    <cellStyle name="Обычный 5 9 21 4 2 2" xfId="55621"/>
    <cellStyle name="Обычный 5 9 21 4 2 2 2" xfId="55622"/>
    <cellStyle name="Обычный 5 9 21 4 2 3" xfId="55623"/>
    <cellStyle name="Обычный 5 9 21 4 3" xfId="55624"/>
    <cellStyle name="Обычный 5 9 21 4 3 2" xfId="55625"/>
    <cellStyle name="Обычный 5 9 21 4 4" xfId="55626"/>
    <cellStyle name="Обычный 5 9 21 5" xfId="55627"/>
    <cellStyle name="Обычный 5 9 21 5 2" xfId="55628"/>
    <cellStyle name="Обычный 5 9 21 5 2 2" xfId="55629"/>
    <cellStyle name="Обычный 5 9 21 5 3" xfId="55630"/>
    <cellStyle name="Обычный 5 9 21 6" xfId="55631"/>
    <cellStyle name="Обычный 5 9 21 6 2" xfId="55632"/>
    <cellStyle name="Обычный 5 9 21 7" xfId="55633"/>
    <cellStyle name="Обычный 5 9 21 7 2" xfId="55634"/>
    <cellStyle name="Обычный 5 9 21 8" xfId="55635"/>
    <cellStyle name="Обычный 5 9 22" xfId="55636"/>
    <cellStyle name="Обычный 5 9 22 2" xfId="55637"/>
    <cellStyle name="Обычный 5 9 22 2 2" xfId="55638"/>
    <cellStyle name="Обычный 5 9 22 2 2 2" xfId="55639"/>
    <cellStyle name="Обычный 5 9 22 2 2 2 2" xfId="55640"/>
    <cellStyle name="Обычный 5 9 22 2 2 3" xfId="55641"/>
    <cellStyle name="Обычный 5 9 22 2 3" xfId="55642"/>
    <cellStyle name="Обычный 5 9 22 2 3 2" xfId="55643"/>
    <cellStyle name="Обычный 5 9 22 2 4" xfId="55644"/>
    <cellStyle name="Обычный 5 9 22 3" xfId="55645"/>
    <cellStyle name="Обычный 5 9 22 3 2" xfId="55646"/>
    <cellStyle name="Обычный 5 9 22 3 2 2" xfId="55647"/>
    <cellStyle name="Обычный 5 9 22 3 2 2 2" xfId="55648"/>
    <cellStyle name="Обычный 5 9 22 3 2 3" xfId="55649"/>
    <cellStyle name="Обычный 5 9 22 3 3" xfId="55650"/>
    <cellStyle name="Обычный 5 9 22 3 3 2" xfId="55651"/>
    <cellStyle name="Обычный 5 9 22 3 4" xfId="55652"/>
    <cellStyle name="Обычный 5 9 22 4" xfId="55653"/>
    <cellStyle name="Обычный 5 9 22 4 2" xfId="55654"/>
    <cellStyle name="Обычный 5 9 22 4 2 2" xfId="55655"/>
    <cellStyle name="Обычный 5 9 22 4 2 2 2" xfId="55656"/>
    <cellStyle name="Обычный 5 9 22 4 2 3" xfId="55657"/>
    <cellStyle name="Обычный 5 9 22 4 3" xfId="55658"/>
    <cellStyle name="Обычный 5 9 22 4 3 2" xfId="55659"/>
    <cellStyle name="Обычный 5 9 22 4 4" xfId="55660"/>
    <cellStyle name="Обычный 5 9 22 5" xfId="55661"/>
    <cellStyle name="Обычный 5 9 22 5 2" xfId="55662"/>
    <cellStyle name="Обычный 5 9 22 5 2 2" xfId="55663"/>
    <cellStyle name="Обычный 5 9 22 5 3" xfId="55664"/>
    <cellStyle name="Обычный 5 9 22 6" xfId="55665"/>
    <cellStyle name="Обычный 5 9 22 6 2" xfId="55666"/>
    <cellStyle name="Обычный 5 9 22 7" xfId="55667"/>
    <cellStyle name="Обычный 5 9 22 7 2" xfId="55668"/>
    <cellStyle name="Обычный 5 9 22 8" xfId="55669"/>
    <cellStyle name="Обычный 5 9 23" xfId="55670"/>
    <cellStyle name="Обычный 5 9 23 2" xfId="55671"/>
    <cellStyle name="Обычный 5 9 23 2 2" xfId="55672"/>
    <cellStyle name="Обычный 5 9 23 2 2 2" xfId="55673"/>
    <cellStyle name="Обычный 5 9 23 2 2 2 2" xfId="55674"/>
    <cellStyle name="Обычный 5 9 23 2 2 3" xfId="55675"/>
    <cellStyle name="Обычный 5 9 23 2 3" xfId="55676"/>
    <cellStyle name="Обычный 5 9 23 2 3 2" xfId="55677"/>
    <cellStyle name="Обычный 5 9 23 2 4" xfId="55678"/>
    <cellStyle name="Обычный 5 9 23 3" xfId="55679"/>
    <cellStyle name="Обычный 5 9 23 3 2" xfId="55680"/>
    <cellStyle name="Обычный 5 9 23 3 2 2" xfId="55681"/>
    <cellStyle name="Обычный 5 9 23 3 2 2 2" xfId="55682"/>
    <cellStyle name="Обычный 5 9 23 3 2 3" xfId="55683"/>
    <cellStyle name="Обычный 5 9 23 3 3" xfId="55684"/>
    <cellStyle name="Обычный 5 9 23 3 3 2" xfId="55685"/>
    <cellStyle name="Обычный 5 9 23 3 4" xfId="55686"/>
    <cellStyle name="Обычный 5 9 23 4" xfId="55687"/>
    <cellStyle name="Обычный 5 9 23 4 2" xfId="55688"/>
    <cellStyle name="Обычный 5 9 23 4 2 2" xfId="55689"/>
    <cellStyle name="Обычный 5 9 23 4 2 2 2" xfId="55690"/>
    <cellStyle name="Обычный 5 9 23 4 2 3" xfId="55691"/>
    <cellStyle name="Обычный 5 9 23 4 3" xfId="55692"/>
    <cellStyle name="Обычный 5 9 23 4 3 2" xfId="55693"/>
    <cellStyle name="Обычный 5 9 23 4 4" xfId="55694"/>
    <cellStyle name="Обычный 5 9 23 5" xfId="55695"/>
    <cellStyle name="Обычный 5 9 23 5 2" xfId="55696"/>
    <cellStyle name="Обычный 5 9 23 5 2 2" xfId="55697"/>
    <cellStyle name="Обычный 5 9 23 5 3" xfId="55698"/>
    <cellStyle name="Обычный 5 9 23 6" xfId="55699"/>
    <cellStyle name="Обычный 5 9 23 6 2" xfId="55700"/>
    <cellStyle name="Обычный 5 9 23 7" xfId="55701"/>
    <cellStyle name="Обычный 5 9 23 7 2" xfId="55702"/>
    <cellStyle name="Обычный 5 9 23 8" xfId="55703"/>
    <cellStyle name="Обычный 5 9 24" xfId="55704"/>
    <cellStyle name="Обычный 5 9 24 2" xfId="55705"/>
    <cellStyle name="Обычный 5 9 24 2 2" xfId="55706"/>
    <cellStyle name="Обычный 5 9 24 2 2 2" xfId="55707"/>
    <cellStyle name="Обычный 5 9 24 2 2 2 2" xfId="55708"/>
    <cellStyle name="Обычный 5 9 24 2 2 3" xfId="55709"/>
    <cellStyle name="Обычный 5 9 24 2 3" xfId="55710"/>
    <cellStyle name="Обычный 5 9 24 2 3 2" xfId="55711"/>
    <cellStyle name="Обычный 5 9 24 2 4" xfId="55712"/>
    <cellStyle name="Обычный 5 9 24 3" xfId="55713"/>
    <cellStyle name="Обычный 5 9 24 3 2" xfId="55714"/>
    <cellStyle name="Обычный 5 9 24 3 2 2" xfId="55715"/>
    <cellStyle name="Обычный 5 9 24 3 2 2 2" xfId="55716"/>
    <cellStyle name="Обычный 5 9 24 3 2 3" xfId="55717"/>
    <cellStyle name="Обычный 5 9 24 3 3" xfId="55718"/>
    <cellStyle name="Обычный 5 9 24 3 3 2" xfId="55719"/>
    <cellStyle name="Обычный 5 9 24 3 4" xfId="55720"/>
    <cellStyle name="Обычный 5 9 24 4" xfId="55721"/>
    <cellStyle name="Обычный 5 9 24 4 2" xfId="55722"/>
    <cellStyle name="Обычный 5 9 24 4 2 2" xfId="55723"/>
    <cellStyle name="Обычный 5 9 24 4 2 2 2" xfId="55724"/>
    <cellStyle name="Обычный 5 9 24 4 2 3" xfId="55725"/>
    <cellStyle name="Обычный 5 9 24 4 3" xfId="55726"/>
    <cellStyle name="Обычный 5 9 24 4 3 2" xfId="55727"/>
    <cellStyle name="Обычный 5 9 24 4 4" xfId="55728"/>
    <cellStyle name="Обычный 5 9 24 5" xfId="55729"/>
    <cellStyle name="Обычный 5 9 24 5 2" xfId="55730"/>
    <cellStyle name="Обычный 5 9 24 5 2 2" xfId="55731"/>
    <cellStyle name="Обычный 5 9 24 5 3" xfId="55732"/>
    <cellStyle name="Обычный 5 9 24 6" xfId="55733"/>
    <cellStyle name="Обычный 5 9 24 6 2" xfId="55734"/>
    <cellStyle name="Обычный 5 9 24 7" xfId="55735"/>
    <cellStyle name="Обычный 5 9 24 7 2" xfId="55736"/>
    <cellStyle name="Обычный 5 9 24 8" xfId="55737"/>
    <cellStyle name="Обычный 5 9 25" xfId="55738"/>
    <cellStyle name="Обычный 5 9 25 2" xfId="55739"/>
    <cellStyle name="Обычный 5 9 25 2 2" xfId="55740"/>
    <cellStyle name="Обычный 5 9 25 2 2 2" xfId="55741"/>
    <cellStyle name="Обычный 5 9 25 2 2 2 2" xfId="55742"/>
    <cellStyle name="Обычный 5 9 25 2 2 3" xfId="55743"/>
    <cellStyle name="Обычный 5 9 25 2 3" xfId="55744"/>
    <cellStyle name="Обычный 5 9 25 2 3 2" xfId="55745"/>
    <cellStyle name="Обычный 5 9 25 2 4" xfId="55746"/>
    <cellStyle name="Обычный 5 9 25 3" xfId="55747"/>
    <cellStyle name="Обычный 5 9 25 3 2" xfId="55748"/>
    <cellStyle name="Обычный 5 9 25 3 2 2" xfId="55749"/>
    <cellStyle name="Обычный 5 9 25 3 2 2 2" xfId="55750"/>
    <cellStyle name="Обычный 5 9 25 3 2 3" xfId="55751"/>
    <cellStyle name="Обычный 5 9 25 3 3" xfId="55752"/>
    <cellStyle name="Обычный 5 9 25 3 3 2" xfId="55753"/>
    <cellStyle name="Обычный 5 9 25 3 4" xfId="55754"/>
    <cellStyle name="Обычный 5 9 25 4" xfId="55755"/>
    <cellStyle name="Обычный 5 9 25 4 2" xfId="55756"/>
    <cellStyle name="Обычный 5 9 25 4 2 2" xfId="55757"/>
    <cellStyle name="Обычный 5 9 25 4 2 2 2" xfId="55758"/>
    <cellStyle name="Обычный 5 9 25 4 2 3" xfId="55759"/>
    <cellStyle name="Обычный 5 9 25 4 3" xfId="55760"/>
    <cellStyle name="Обычный 5 9 25 4 3 2" xfId="55761"/>
    <cellStyle name="Обычный 5 9 25 4 4" xfId="55762"/>
    <cellStyle name="Обычный 5 9 25 5" xfId="55763"/>
    <cellStyle name="Обычный 5 9 25 5 2" xfId="55764"/>
    <cellStyle name="Обычный 5 9 25 5 2 2" xfId="55765"/>
    <cellStyle name="Обычный 5 9 25 5 3" xfId="55766"/>
    <cellStyle name="Обычный 5 9 25 6" xfId="55767"/>
    <cellStyle name="Обычный 5 9 25 6 2" xfId="55768"/>
    <cellStyle name="Обычный 5 9 25 7" xfId="55769"/>
    <cellStyle name="Обычный 5 9 25 7 2" xfId="55770"/>
    <cellStyle name="Обычный 5 9 25 8" xfId="55771"/>
    <cellStyle name="Обычный 5 9 26" xfId="55772"/>
    <cellStyle name="Обычный 5 9 26 2" xfId="55773"/>
    <cellStyle name="Обычный 5 9 26 2 2" xfId="55774"/>
    <cellStyle name="Обычный 5 9 26 2 2 2" xfId="55775"/>
    <cellStyle name="Обычный 5 9 26 2 2 2 2" xfId="55776"/>
    <cellStyle name="Обычный 5 9 26 2 2 3" xfId="55777"/>
    <cellStyle name="Обычный 5 9 26 2 3" xfId="55778"/>
    <cellStyle name="Обычный 5 9 26 2 3 2" xfId="55779"/>
    <cellStyle name="Обычный 5 9 26 2 4" xfId="55780"/>
    <cellStyle name="Обычный 5 9 26 3" xfId="55781"/>
    <cellStyle name="Обычный 5 9 26 3 2" xfId="55782"/>
    <cellStyle name="Обычный 5 9 26 3 2 2" xfId="55783"/>
    <cellStyle name="Обычный 5 9 26 3 2 2 2" xfId="55784"/>
    <cellStyle name="Обычный 5 9 26 3 2 3" xfId="55785"/>
    <cellStyle name="Обычный 5 9 26 3 3" xfId="55786"/>
    <cellStyle name="Обычный 5 9 26 3 3 2" xfId="55787"/>
    <cellStyle name="Обычный 5 9 26 3 4" xfId="55788"/>
    <cellStyle name="Обычный 5 9 26 4" xfId="55789"/>
    <cellStyle name="Обычный 5 9 26 4 2" xfId="55790"/>
    <cellStyle name="Обычный 5 9 26 4 2 2" xfId="55791"/>
    <cellStyle name="Обычный 5 9 26 4 2 2 2" xfId="55792"/>
    <cellStyle name="Обычный 5 9 26 4 2 3" xfId="55793"/>
    <cellStyle name="Обычный 5 9 26 4 3" xfId="55794"/>
    <cellStyle name="Обычный 5 9 26 4 3 2" xfId="55795"/>
    <cellStyle name="Обычный 5 9 26 4 4" xfId="55796"/>
    <cellStyle name="Обычный 5 9 26 5" xfId="55797"/>
    <cellStyle name="Обычный 5 9 26 5 2" xfId="55798"/>
    <cellStyle name="Обычный 5 9 26 5 2 2" xfId="55799"/>
    <cellStyle name="Обычный 5 9 26 5 3" xfId="55800"/>
    <cellStyle name="Обычный 5 9 26 6" xfId="55801"/>
    <cellStyle name="Обычный 5 9 26 6 2" xfId="55802"/>
    <cellStyle name="Обычный 5 9 26 7" xfId="55803"/>
    <cellStyle name="Обычный 5 9 26 7 2" xfId="55804"/>
    <cellStyle name="Обычный 5 9 26 8" xfId="55805"/>
    <cellStyle name="Обычный 5 9 27" xfId="55806"/>
    <cellStyle name="Обычный 5 9 27 2" xfId="55807"/>
    <cellStyle name="Обычный 5 9 27 2 2" xfId="55808"/>
    <cellStyle name="Обычный 5 9 27 2 2 2" xfId="55809"/>
    <cellStyle name="Обычный 5 9 27 2 2 2 2" xfId="55810"/>
    <cellStyle name="Обычный 5 9 27 2 2 3" xfId="55811"/>
    <cellStyle name="Обычный 5 9 27 2 3" xfId="55812"/>
    <cellStyle name="Обычный 5 9 27 2 3 2" xfId="55813"/>
    <cellStyle name="Обычный 5 9 27 2 4" xfId="55814"/>
    <cellStyle name="Обычный 5 9 27 3" xfId="55815"/>
    <cellStyle name="Обычный 5 9 27 3 2" xfId="55816"/>
    <cellStyle name="Обычный 5 9 27 3 2 2" xfId="55817"/>
    <cellStyle name="Обычный 5 9 27 3 2 2 2" xfId="55818"/>
    <cellStyle name="Обычный 5 9 27 3 2 3" xfId="55819"/>
    <cellStyle name="Обычный 5 9 27 3 3" xfId="55820"/>
    <cellStyle name="Обычный 5 9 27 3 3 2" xfId="55821"/>
    <cellStyle name="Обычный 5 9 27 3 4" xfId="55822"/>
    <cellStyle name="Обычный 5 9 27 4" xfId="55823"/>
    <cellStyle name="Обычный 5 9 27 4 2" xfId="55824"/>
    <cellStyle name="Обычный 5 9 27 4 2 2" xfId="55825"/>
    <cellStyle name="Обычный 5 9 27 4 2 2 2" xfId="55826"/>
    <cellStyle name="Обычный 5 9 27 4 2 3" xfId="55827"/>
    <cellStyle name="Обычный 5 9 27 4 3" xfId="55828"/>
    <cellStyle name="Обычный 5 9 27 4 3 2" xfId="55829"/>
    <cellStyle name="Обычный 5 9 27 4 4" xfId="55830"/>
    <cellStyle name="Обычный 5 9 27 5" xfId="55831"/>
    <cellStyle name="Обычный 5 9 27 5 2" xfId="55832"/>
    <cellStyle name="Обычный 5 9 27 5 2 2" xfId="55833"/>
    <cellStyle name="Обычный 5 9 27 5 3" xfId="55834"/>
    <cellStyle name="Обычный 5 9 27 6" xfId="55835"/>
    <cellStyle name="Обычный 5 9 27 6 2" xfId="55836"/>
    <cellStyle name="Обычный 5 9 27 7" xfId="55837"/>
    <cellStyle name="Обычный 5 9 27 7 2" xfId="55838"/>
    <cellStyle name="Обычный 5 9 27 8" xfId="55839"/>
    <cellStyle name="Обычный 5 9 28" xfId="55840"/>
    <cellStyle name="Обычный 5 9 28 2" xfId="55841"/>
    <cellStyle name="Обычный 5 9 28 2 2" xfId="55842"/>
    <cellStyle name="Обычный 5 9 28 2 2 2" xfId="55843"/>
    <cellStyle name="Обычный 5 9 28 2 2 2 2" xfId="55844"/>
    <cellStyle name="Обычный 5 9 28 2 2 3" xfId="55845"/>
    <cellStyle name="Обычный 5 9 28 2 3" xfId="55846"/>
    <cellStyle name="Обычный 5 9 28 2 3 2" xfId="55847"/>
    <cellStyle name="Обычный 5 9 28 2 4" xfId="55848"/>
    <cellStyle name="Обычный 5 9 28 3" xfId="55849"/>
    <cellStyle name="Обычный 5 9 28 3 2" xfId="55850"/>
    <cellStyle name="Обычный 5 9 28 3 2 2" xfId="55851"/>
    <cellStyle name="Обычный 5 9 28 3 2 2 2" xfId="55852"/>
    <cellStyle name="Обычный 5 9 28 3 2 3" xfId="55853"/>
    <cellStyle name="Обычный 5 9 28 3 3" xfId="55854"/>
    <cellStyle name="Обычный 5 9 28 3 3 2" xfId="55855"/>
    <cellStyle name="Обычный 5 9 28 3 4" xfId="55856"/>
    <cellStyle name="Обычный 5 9 28 4" xfId="55857"/>
    <cellStyle name="Обычный 5 9 28 4 2" xfId="55858"/>
    <cellStyle name="Обычный 5 9 28 4 2 2" xfId="55859"/>
    <cellStyle name="Обычный 5 9 28 4 2 2 2" xfId="55860"/>
    <cellStyle name="Обычный 5 9 28 4 2 3" xfId="55861"/>
    <cellStyle name="Обычный 5 9 28 4 3" xfId="55862"/>
    <cellStyle name="Обычный 5 9 28 4 3 2" xfId="55863"/>
    <cellStyle name="Обычный 5 9 28 4 4" xfId="55864"/>
    <cellStyle name="Обычный 5 9 28 5" xfId="55865"/>
    <cellStyle name="Обычный 5 9 28 5 2" xfId="55866"/>
    <cellStyle name="Обычный 5 9 28 5 2 2" xfId="55867"/>
    <cellStyle name="Обычный 5 9 28 5 3" xfId="55868"/>
    <cellStyle name="Обычный 5 9 28 6" xfId="55869"/>
    <cellStyle name="Обычный 5 9 28 6 2" xfId="55870"/>
    <cellStyle name="Обычный 5 9 28 7" xfId="55871"/>
    <cellStyle name="Обычный 5 9 28 7 2" xfId="55872"/>
    <cellStyle name="Обычный 5 9 28 8" xfId="55873"/>
    <cellStyle name="Обычный 5 9 29" xfId="55874"/>
    <cellStyle name="Обычный 5 9 29 2" xfId="55875"/>
    <cellStyle name="Обычный 5 9 29 2 2" xfId="55876"/>
    <cellStyle name="Обычный 5 9 29 2 2 2" xfId="55877"/>
    <cellStyle name="Обычный 5 9 29 2 2 2 2" xfId="55878"/>
    <cellStyle name="Обычный 5 9 29 2 2 3" xfId="55879"/>
    <cellStyle name="Обычный 5 9 29 2 3" xfId="55880"/>
    <cellStyle name="Обычный 5 9 29 2 3 2" xfId="55881"/>
    <cellStyle name="Обычный 5 9 29 2 4" xfId="55882"/>
    <cellStyle name="Обычный 5 9 29 3" xfId="55883"/>
    <cellStyle name="Обычный 5 9 29 3 2" xfId="55884"/>
    <cellStyle name="Обычный 5 9 29 3 2 2" xfId="55885"/>
    <cellStyle name="Обычный 5 9 29 3 2 2 2" xfId="55886"/>
    <cellStyle name="Обычный 5 9 29 3 2 3" xfId="55887"/>
    <cellStyle name="Обычный 5 9 29 3 3" xfId="55888"/>
    <cellStyle name="Обычный 5 9 29 3 3 2" xfId="55889"/>
    <cellStyle name="Обычный 5 9 29 3 4" xfId="55890"/>
    <cellStyle name="Обычный 5 9 29 4" xfId="55891"/>
    <cellStyle name="Обычный 5 9 29 4 2" xfId="55892"/>
    <cellStyle name="Обычный 5 9 29 4 2 2" xfId="55893"/>
    <cellStyle name="Обычный 5 9 29 4 2 2 2" xfId="55894"/>
    <cellStyle name="Обычный 5 9 29 4 2 3" xfId="55895"/>
    <cellStyle name="Обычный 5 9 29 4 3" xfId="55896"/>
    <cellStyle name="Обычный 5 9 29 4 3 2" xfId="55897"/>
    <cellStyle name="Обычный 5 9 29 4 4" xfId="55898"/>
    <cellStyle name="Обычный 5 9 29 5" xfId="55899"/>
    <cellStyle name="Обычный 5 9 29 5 2" xfId="55900"/>
    <cellStyle name="Обычный 5 9 29 5 2 2" xfId="55901"/>
    <cellStyle name="Обычный 5 9 29 5 3" xfId="55902"/>
    <cellStyle name="Обычный 5 9 29 6" xfId="55903"/>
    <cellStyle name="Обычный 5 9 29 6 2" xfId="55904"/>
    <cellStyle name="Обычный 5 9 29 7" xfId="55905"/>
    <cellStyle name="Обычный 5 9 29 7 2" xfId="55906"/>
    <cellStyle name="Обычный 5 9 29 8" xfId="55907"/>
    <cellStyle name="Обычный 5 9 3" xfId="55908"/>
    <cellStyle name="Обычный 5 9 3 2" xfId="55909"/>
    <cellStyle name="Обычный 5 9 3 2 2" xfId="55910"/>
    <cellStyle name="Обычный 5 9 3 2 2 2" xfId="55911"/>
    <cellStyle name="Обычный 5 9 3 2 2 2 2" xfId="55912"/>
    <cellStyle name="Обычный 5 9 3 2 2 3" xfId="55913"/>
    <cellStyle name="Обычный 5 9 3 2 3" xfId="55914"/>
    <cellStyle name="Обычный 5 9 3 2 3 2" xfId="55915"/>
    <cellStyle name="Обычный 5 9 3 2 4" xfId="55916"/>
    <cellStyle name="Обычный 5 9 3 3" xfId="55917"/>
    <cellStyle name="Обычный 5 9 3 3 2" xfId="55918"/>
    <cellStyle name="Обычный 5 9 3 3 2 2" xfId="55919"/>
    <cellStyle name="Обычный 5 9 3 3 2 2 2" xfId="55920"/>
    <cellStyle name="Обычный 5 9 3 3 2 3" xfId="55921"/>
    <cellStyle name="Обычный 5 9 3 3 3" xfId="55922"/>
    <cellStyle name="Обычный 5 9 3 3 3 2" xfId="55923"/>
    <cellStyle name="Обычный 5 9 3 3 4" xfId="55924"/>
    <cellStyle name="Обычный 5 9 3 4" xfId="55925"/>
    <cellStyle name="Обычный 5 9 3 4 2" xfId="55926"/>
    <cellStyle name="Обычный 5 9 3 4 2 2" xfId="55927"/>
    <cellStyle name="Обычный 5 9 3 4 2 2 2" xfId="55928"/>
    <cellStyle name="Обычный 5 9 3 4 2 3" xfId="55929"/>
    <cellStyle name="Обычный 5 9 3 4 3" xfId="55930"/>
    <cellStyle name="Обычный 5 9 3 4 3 2" xfId="55931"/>
    <cellStyle name="Обычный 5 9 3 4 4" xfId="55932"/>
    <cellStyle name="Обычный 5 9 3 5" xfId="55933"/>
    <cellStyle name="Обычный 5 9 3 5 2" xfId="55934"/>
    <cellStyle name="Обычный 5 9 3 5 2 2" xfId="55935"/>
    <cellStyle name="Обычный 5 9 3 5 3" xfId="55936"/>
    <cellStyle name="Обычный 5 9 3 6" xfId="55937"/>
    <cellStyle name="Обычный 5 9 3 6 2" xfId="55938"/>
    <cellStyle name="Обычный 5 9 3 7" xfId="55939"/>
    <cellStyle name="Обычный 5 9 3 7 2" xfId="55940"/>
    <cellStyle name="Обычный 5 9 3 8" xfId="55941"/>
    <cellStyle name="Обычный 5 9 30" xfId="55942"/>
    <cellStyle name="Обычный 5 9 30 2" xfId="55943"/>
    <cellStyle name="Обычный 5 9 30 2 2" xfId="55944"/>
    <cellStyle name="Обычный 5 9 30 2 2 2" xfId="55945"/>
    <cellStyle name="Обычный 5 9 30 2 3" xfId="55946"/>
    <cellStyle name="Обычный 5 9 30 3" xfId="55947"/>
    <cellStyle name="Обычный 5 9 30 3 2" xfId="55948"/>
    <cellStyle name="Обычный 5 9 30 4" xfId="55949"/>
    <cellStyle name="Обычный 5 9 31" xfId="55950"/>
    <cellStyle name="Обычный 5 9 31 2" xfId="55951"/>
    <cellStyle name="Обычный 5 9 31 2 2" xfId="55952"/>
    <cellStyle name="Обычный 5 9 31 2 2 2" xfId="55953"/>
    <cellStyle name="Обычный 5 9 31 2 3" xfId="55954"/>
    <cellStyle name="Обычный 5 9 31 3" xfId="55955"/>
    <cellStyle name="Обычный 5 9 31 3 2" xfId="55956"/>
    <cellStyle name="Обычный 5 9 31 4" xfId="55957"/>
    <cellStyle name="Обычный 5 9 32" xfId="55958"/>
    <cellStyle name="Обычный 5 9 32 2" xfId="55959"/>
    <cellStyle name="Обычный 5 9 32 2 2" xfId="55960"/>
    <cellStyle name="Обычный 5 9 32 2 2 2" xfId="55961"/>
    <cellStyle name="Обычный 5 9 32 2 3" xfId="55962"/>
    <cellStyle name="Обычный 5 9 32 3" xfId="55963"/>
    <cellStyle name="Обычный 5 9 32 3 2" xfId="55964"/>
    <cellStyle name="Обычный 5 9 32 4" xfId="55965"/>
    <cellStyle name="Обычный 5 9 33" xfId="55966"/>
    <cellStyle name="Обычный 5 9 33 2" xfId="55967"/>
    <cellStyle name="Обычный 5 9 33 2 2" xfId="55968"/>
    <cellStyle name="Обычный 5 9 33 3" xfId="55969"/>
    <cellStyle name="Обычный 5 9 34" xfId="55970"/>
    <cellStyle name="Обычный 5 9 34 2" xfId="55971"/>
    <cellStyle name="Обычный 5 9 35" xfId="55972"/>
    <cellStyle name="Обычный 5 9 35 2" xfId="55973"/>
    <cellStyle name="Обычный 5 9 36" xfId="55974"/>
    <cellStyle name="Обычный 5 9 37" xfId="55975"/>
    <cellStyle name="Обычный 5 9 4" xfId="55976"/>
    <cellStyle name="Обычный 5 9 4 2" xfId="55977"/>
    <cellStyle name="Обычный 5 9 4 2 2" xfId="55978"/>
    <cellStyle name="Обычный 5 9 4 2 2 2" xfId="55979"/>
    <cellStyle name="Обычный 5 9 4 2 2 2 2" xfId="55980"/>
    <cellStyle name="Обычный 5 9 4 2 2 3" xfId="55981"/>
    <cellStyle name="Обычный 5 9 4 2 3" xfId="55982"/>
    <cellStyle name="Обычный 5 9 4 2 3 2" xfId="55983"/>
    <cellStyle name="Обычный 5 9 4 2 4" xfId="55984"/>
    <cellStyle name="Обычный 5 9 4 3" xfId="55985"/>
    <cellStyle name="Обычный 5 9 4 3 2" xfId="55986"/>
    <cellStyle name="Обычный 5 9 4 3 2 2" xfId="55987"/>
    <cellStyle name="Обычный 5 9 4 3 2 2 2" xfId="55988"/>
    <cellStyle name="Обычный 5 9 4 3 2 3" xfId="55989"/>
    <cellStyle name="Обычный 5 9 4 3 3" xfId="55990"/>
    <cellStyle name="Обычный 5 9 4 3 3 2" xfId="55991"/>
    <cellStyle name="Обычный 5 9 4 3 4" xfId="55992"/>
    <cellStyle name="Обычный 5 9 4 4" xfId="55993"/>
    <cellStyle name="Обычный 5 9 4 4 2" xfId="55994"/>
    <cellStyle name="Обычный 5 9 4 4 2 2" xfId="55995"/>
    <cellStyle name="Обычный 5 9 4 4 2 2 2" xfId="55996"/>
    <cellStyle name="Обычный 5 9 4 4 2 3" xfId="55997"/>
    <cellStyle name="Обычный 5 9 4 4 3" xfId="55998"/>
    <cellStyle name="Обычный 5 9 4 4 3 2" xfId="55999"/>
    <cellStyle name="Обычный 5 9 4 4 4" xfId="56000"/>
    <cellStyle name="Обычный 5 9 4 5" xfId="56001"/>
    <cellStyle name="Обычный 5 9 4 5 2" xfId="56002"/>
    <cellStyle name="Обычный 5 9 4 5 2 2" xfId="56003"/>
    <cellStyle name="Обычный 5 9 4 5 3" xfId="56004"/>
    <cellStyle name="Обычный 5 9 4 6" xfId="56005"/>
    <cellStyle name="Обычный 5 9 4 6 2" xfId="56006"/>
    <cellStyle name="Обычный 5 9 4 7" xfId="56007"/>
    <cellStyle name="Обычный 5 9 4 7 2" xfId="56008"/>
    <cellStyle name="Обычный 5 9 4 8" xfId="56009"/>
    <cellStyle name="Обычный 5 9 5" xfId="56010"/>
    <cellStyle name="Обычный 5 9 5 2" xfId="56011"/>
    <cellStyle name="Обычный 5 9 5 2 2" xfId="56012"/>
    <cellStyle name="Обычный 5 9 5 2 2 2" xfId="56013"/>
    <cellStyle name="Обычный 5 9 5 2 2 2 2" xfId="56014"/>
    <cellStyle name="Обычный 5 9 5 2 2 3" xfId="56015"/>
    <cellStyle name="Обычный 5 9 5 2 3" xfId="56016"/>
    <cellStyle name="Обычный 5 9 5 2 3 2" xfId="56017"/>
    <cellStyle name="Обычный 5 9 5 2 4" xfId="56018"/>
    <cellStyle name="Обычный 5 9 5 3" xfId="56019"/>
    <cellStyle name="Обычный 5 9 5 3 2" xfId="56020"/>
    <cellStyle name="Обычный 5 9 5 3 2 2" xfId="56021"/>
    <cellStyle name="Обычный 5 9 5 3 2 2 2" xfId="56022"/>
    <cellStyle name="Обычный 5 9 5 3 2 3" xfId="56023"/>
    <cellStyle name="Обычный 5 9 5 3 3" xfId="56024"/>
    <cellStyle name="Обычный 5 9 5 3 3 2" xfId="56025"/>
    <cellStyle name="Обычный 5 9 5 3 4" xfId="56026"/>
    <cellStyle name="Обычный 5 9 5 4" xfId="56027"/>
    <cellStyle name="Обычный 5 9 5 4 2" xfId="56028"/>
    <cellStyle name="Обычный 5 9 5 4 2 2" xfId="56029"/>
    <cellStyle name="Обычный 5 9 5 4 2 2 2" xfId="56030"/>
    <cellStyle name="Обычный 5 9 5 4 2 3" xfId="56031"/>
    <cellStyle name="Обычный 5 9 5 4 3" xfId="56032"/>
    <cellStyle name="Обычный 5 9 5 4 3 2" xfId="56033"/>
    <cellStyle name="Обычный 5 9 5 4 4" xfId="56034"/>
    <cellStyle name="Обычный 5 9 5 5" xfId="56035"/>
    <cellStyle name="Обычный 5 9 5 5 2" xfId="56036"/>
    <cellStyle name="Обычный 5 9 5 5 2 2" xfId="56037"/>
    <cellStyle name="Обычный 5 9 5 5 3" xfId="56038"/>
    <cellStyle name="Обычный 5 9 5 6" xfId="56039"/>
    <cellStyle name="Обычный 5 9 5 6 2" xfId="56040"/>
    <cellStyle name="Обычный 5 9 5 7" xfId="56041"/>
    <cellStyle name="Обычный 5 9 5 7 2" xfId="56042"/>
    <cellStyle name="Обычный 5 9 5 8" xfId="56043"/>
    <cellStyle name="Обычный 5 9 6" xfId="56044"/>
    <cellStyle name="Обычный 5 9 6 2" xfId="56045"/>
    <cellStyle name="Обычный 5 9 6 2 2" xfId="56046"/>
    <cellStyle name="Обычный 5 9 6 2 2 2" xfId="56047"/>
    <cellStyle name="Обычный 5 9 6 2 2 2 2" xfId="56048"/>
    <cellStyle name="Обычный 5 9 6 2 2 3" xfId="56049"/>
    <cellStyle name="Обычный 5 9 6 2 3" xfId="56050"/>
    <cellStyle name="Обычный 5 9 6 2 3 2" xfId="56051"/>
    <cellStyle name="Обычный 5 9 6 2 4" xfId="56052"/>
    <cellStyle name="Обычный 5 9 6 3" xfId="56053"/>
    <cellStyle name="Обычный 5 9 6 3 2" xfId="56054"/>
    <cellStyle name="Обычный 5 9 6 3 2 2" xfId="56055"/>
    <cellStyle name="Обычный 5 9 6 3 2 2 2" xfId="56056"/>
    <cellStyle name="Обычный 5 9 6 3 2 3" xfId="56057"/>
    <cellStyle name="Обычный 5 9 6 3 3" xfId="56058"/>
    <cellStyle name="Обычный 5 9 6 3 3 2" xfId="56059"/>
    <cellStyle name="Обычный 5 9 6 3 4" xfId="56060"/>
    <cellStyle name="Обычный 5 9 6 4" xfId="56061"/>
    <cellStyle name="Обычный 5 9 6 4 2" xfId="56062"/>
    <cellStyle name="Обычный 5 9 6 4 2 2" xfId="56063"/>
    <cellStyle name="Обычный 5 9 6 4 2 2 2" xfId="56064"/>
    <cellStyle name="Обычный 5 9 6 4 2 3" xfId="56065"/>
    <cellStyle name="Обычный 5 9 6 4 3" xfId="56066"/>
    <cellStyle name="Обычный 5 9 6 4 3 2" xfId="56067"/>
    <cellStyle name="Обычный 5 9 6 4 4" xfId="56068"/>
    <cellStyle name="Обычный 5 9 6 5" xfId="56069"/>
    <cellStyle name="Обычный 5 9 6 5 2" xfId="56070"/>
    <cellStyle name="Обычный 5 9 6 5 2 2" xfId="56071"/>
    <cellStyle name="Обычный 5 9 6 5 3" xfId="56072"/>
    <cellStyle name="Обычный 5 9 6 6" xfId="56073"/>
    <cellStyle name="Обычный 5 9 6 6 2" xfId="56074"/>
    <cellStyle name="Обычный 5 9 6 7" xfId="56075"/>
    <cellStyle name="Обычный 5 9 6 7 2" xfId="56076"/>
    <cellStyle name="Обычный 5 9 6 8" xfId="56077"/>
    <cellStyle name="Обычный 5 9 7" xfId="56078"/>
    <cellStyle name="Обычный 5 9 7 2" xfId="56079"/>
    <cellStyle name="Обычный 5 9 7 2 2" xfId="56080"/>
    <cellStyle name="Обычный 5 9 7 2 2 2" xfId="56081"/>
    <cellStyle name="Обычный 5 9 7 2 2 2 2" xfId="56082"/>
    <cellStyle name="Обычный 5 9 7 2 2 3" xfId="56083"/>
    <cellStyle name="Обычный 5 9 7 2 3" xfId="56084"/>
    <cellStyle name="Обычный 5 9 7 2 3 2" xfId="56085"/>
    <cellStyle name="Обычный 5 9 7 2 4" xfId="56086"/>
    <cellStyle name="Обычный 5 9 7 3" xfId="56087"/>
    <cellStyle name="Обычный 5 9 7 3 2" xfId="56088"/>
    <cellStyle name="Обычный 5 9 7 3 2 2" xfId="56089"/>
    <cellStyle name="Обычный 5 9 7 3 2 2 2" xfId="56090"/>
    <cellStyle name="Обычный 5 9 7 3 2 3" xfId="56091"/>
    <cellStyle name="Обычный 5 9 7 3 3" xfId="56092"/>
    <cellStyle name="Обычный 5 9 7 3 3 2" xfId="56093"/>
    <cellStyle name="Обычный 5 9 7 3 4" xfId="56094"/>
    <cellStyle name="Обычный 5 9 7 4" xfId="56095"/>
    <cellStyle name="Обычный 5 9 7 4 2" xfId="56096"/>
    <cellStyle name="Обычный 5 9 7 4 2 2" xfId="56097"/>
    <cellStyle name="Обычный 5 9 7 4 2 2 2" xfId="56098"/>
    <cellStyle name="Обычный 5 9 7 4 2 3" xfId="56099"/>
    <cellStyle name="Обычный 5 9 7 4 3" xfId="56100"/>
    <cellStyle name="Обычный 5 9 7 4 3 2" xfId="56101"/>
    <cellStyle name="Обычный 5 9 7 4 4" xfId="56102"/>
    <cellStyle name="Обычный 5 9 7 5" xfId="56103"/>
    <cellStyle name="Обычный 5 9 7 5 2" xfId="56104"/>
    <cellStyle name="Обычный 5 9 7 5 2 2" xfId="56105"/>
    <cellStyle name="Обычный 5 9 7 5 3" xfId="56106"/>
    <cellStyle name="Обычный 5 9 7 6" xfId="56107"/>
    <cellStyle name="Обычный 5 9 7 6 2" xfId="56108"/>
    <cellStyle name="Обычный 5 9 7 7" xfId="56109"/>
    <cellStyle name="Обычный 5 9 7 7 2" xfId="56110"/>
    <cellStyle name="Обычный 5 9 7 8" xfId="56111"/>
    <cellStyle name="Обычный 5 9 8" xfId="56112"/>
    <cellStyle name="Обычный 5 9 8 2" xfId="56113"/>
    <cellStyle name="Обычный 5 9 8 2 2" xfId="56114"/>
    <cellStyle name="Обычный 5 9 8 2 2 2" xfId="56115"/>
    <cellStyle name="Обычный 5 9 8 2 2 2 2" xfId="56116"/>
    <cellStyle name="Обычный 5 9 8 2 2 3" xfId="56117"/>
    <cellStyle name="Обычный 5 9 8 2 3" xfId="56118"/>
    <cellStyle name="Обычный 5 9 8 2 3 2" xfId="56119"/>
    <cellStyle name="Обычный 5 9 8 2 4" xfId="56120"/>
    <cellStyle name="Обычный 5 9 8 3" xfId="56121"/>
    <cellStyle name="Обычный 5 9 8 3 2" xfId="56122"/>
    <cellStyle name="Обычный 5 9 8 3 2 2" xfId="56123"/>
    <cellStyle name="Обычный 5 9 8 3 2 2 2" xfId="56124"/>
    <cellStyle name="Обычный 5 9 8 3 2 3" xfId="56125"/>
    <cellStyle name="Обычный 5 9 8 3 3" xfId="56126"/>
    <cellStyle name="Обычный 5 9 8 3 3 2" xfId="56127"/>
    <cellStyle name="Обычный 5 9 8 3 4" xfId="56128"/>
    <cellStyle name="Обычный 5 9 8 4" xfId="56129"/>
    <cellStyle name="Обычный 5 9 8 4 2" xfId="56130"/>
    <cellStyle name="Обычный 5 9 8 4 2 2" xfId="56131"/>
    <cellStyle name="Обычный 5 9 8 4 2 2 2" xfId="56132"/>
    <cellStyle name="Обычный 5 9 8 4 2 3" xfId="56133"/>
    <cellStyle name="Обычный 5 9 8 4 3" xfId="56134"/>
    <cellStyle name="Обычный 5 9 8 4 3 2" xfId="56135"/>
    <cellStyle name="Обычный 5 9 8 4 4" xfId="56136"/>
    <cellStyle name="Обычный 5 9 8 5" xfId="56137"/>
    <cellStyle name="Обычный 5 9 8 5 2" xfId="56138"/>
    <cellStyle name="Обычный 5 9 8 5 2 2" xfId="56139"/>
    <cellStyle name="Обычный 5 9 8 5 3" xfId="56140"/>
    <cellStyle name="Обычный 5 9 8 6" xfId="56141"/>
    <cellStyle name="Обычный 5 9 8 6 2" xfId="56142"/>
    <cellStyle name="Обычный 5 9 8 7" xfId="56143"/>
    <cellStyle name="Обычный 5 9 8 7 2" xfId="56144"/>
    <cellStyle name="Обычный 5 9 8 8" xfId="56145"/>
    <cellStyle name="Обычный 5 9 9" xfId="56146"/>
    <cellStyle name="Обычный 5 9 9 2" xfId="56147"/>
    <cellStyle name="Обычный 5 9 9 2 2" xfId="56148"/>
    <cellStyle name="Обычный 5 9 9 2 2 2" xfId="56149"/>
    <cellStyle name="Обычный 5 9 9 2 2 2 2" xfId="56150"/>
    <cellStyle name="Обычный 5 9 9 2 2 3" xfId="56151"/>
    <cellStyle name="Обычный 5 9 9 2 3" xfId="56152"/>
    <cellStyle name="Обычный 5 9 9 2 3 2" xfId="56153"/>
    <cellStyle name="Обычный 5 9 9 2 4" xfId="56154"/>
    <cellStyle name="Обычный 5 9 9 3" xfId="56155"/>
    <cellStyle name="Обычный 5 9 9 3 2" xfId="56156"/>
    <cellStyle name="Обычный 5 9 9 3 2 2" xfId="56157"/>
    <cellStyle name="Обычный 5 9 9 3 2 2 2" xfId="56158"/>
    <cellStyle name="Обычный 5 9 9 3 2 3" xfId="56159"/>
    <cellStyle name="Обычный 5 9 9 3 3" xfId="56160"/>
    <cellStyle name="Обычный 5 9 9 3 3 2" xfId="56161"/>
    <cellStyle name="Обычный 5 9 9 3 4" xfId="56162"/>
    <cellStyle name="Обычный 5 9 9 4" xfId="56163"/>
    <cellStyle name="Обычный 5 9 9 4 2" xfId="56164"/>
    <cellStyle name="Обычный 5 9 9 4 2 2" xfId="56165"/>
    <cellStyle name="Обычный 5 9 9 4 2 2 2" xfId="56166"/>
    <cellStyle name="Обычный 5 9 9 4 2 3" xfId="56167"/>
    <cellStyle name="Обычный 5 9 9 4 3" xfId="56168"/>
    <cellStyle name="Обычный 5 9 9 4 3 2" xfId="56169"/>
    <cellStyle name="Обычный 5 9 9 4 4" xfId="56170"/>
    <cellStyle name="Обычный 5 9 9 5" xfId="56171"/>
    <cellStyle name="Обычный 5 9 9 5 2" xfId="56172"/>
    <cellStyle name="Обычный 5 9 9 5 2 2" xfId="56173"/>
    <cellStyle name="Обычный 5 9 9 5 3" xfId="56174"/>
    <cellStyle name="Обычный 5 9 9 6" xfId="56175"/>
    <cellStyle name="Обычный 5 9 9 6 2" xfId="56176"/>
    <cellStyle name="Обычный 5 9 9 7" xfId="56177"/>
    <cellStyle name="Обычный 5 9 9 7 2" xfId="56178"/>
    <cellStyle name="Обычный 5 9 9 8" xfId="56179"/>
    <cellStyle name="Обычный 5 90" xfId="56180"/>
    <cellStyle name="Обычный 5 90 2" xfId="56181"/>
    <cellStyle name="Обычный 5 90 2 2" xfId="56182"/>
    <cellStyle name="Обычный 5 90 2 2 2" xfId="56183"/>
    <cellStyle name="Обычный 5 90 2 3" xfId="56184"/>
    <cellStyle name="Обычный 5 90 3" xfId="56185"/>
    <cellStyle name="Обычный 5 90 3 2" xfId="56186"/>
    <cellStyle name="Обычный 5 90 4" xfId="56187"/>
    <cellStyle name="Обычный 5 91" xfId="56188"/>
    <cellStyle name="Обычный 5 91 2" xfId="56189"/>
    <cellStyle name="Обычный 5 91 2 2" xfId="56190"/>
    <cellStyle name="Обычный 5 91 2 2 2" xfId="56191"/>
    <cellStyle name="Обычный 5 91 2 3" xfId="56192"/>
    <cellStyle name="Обычный 5 91 3" xfId="56193"/>
    <cellStyle name="Обычный 5 91 3 2" xfId="56194"/>
    <cellStyle name="Обычный 5 91 4" xfId="56195"/>
    <cellStyle name="Обычный 5 92" xfId="56196"/>
    <cellStyle name="Обычный 5 92 2" xfId="56197"/>
    <cellStyle name="Обычный 5 92 2 2" xfId="56198"/>
    <cellStyle name="Обычный 5 92 2 2 2" xfId="56199"/>
    <cellStyle name="Обычный 5 92 2 3" xfId="56200"/>
    <cellStyle name="Обычный 5 92 3" xfId="56201"/>
    <cellStyle name="Обычный 5 92 3 2" xfId="56202"/>
    <cellStyle name="Обычный 5 92 4" xfId="56203"/>
    <cellStyle name="Обычный 5 93" xfId="56204"/>
    <cellStyle name="Обычный 5 93 2" xfId="56205"/>
    <cellStyle name="Обычный 5 93 2 2" xfId="56206"/>
    <cellStyle name="Обычный 5 93 2 2 2" xfId="56207"/>
    <cellStyle name="Обычный 5 93 2 3" xfId="56208"/>
    <cellStyle name="Обычный 5 93 3" xfId="56209"/>
    <cellStyle name="Обычный 5 93 3 2" xfId="56210"/>
    <cellStyle name="Обычный 5 93 4" xfId="56211"/>
    <cellStyle name="Обычный 5 94" xfId="56212"/>
    <cellStyle name="Обычный 5 94 2" xfId="56213"/>
    <cellStyle name="Обычный 5 94 2 2" xfId="56214"/>
    <cellStyle name="Обычный 5 94 2 2 2" xfId="56215"/>
    <cellStyle name="Обычный 5 94 2 3" xfId="56216"/>
    <cellStyle name="Обычный 5 94 3" xfId="56217"/>
    <cellStyle name="Обычный 5 94 3 2" xfId="56218"/>
    <cellStyle name="Обычный 5 94 4" xfId="56219"/>
    <cellStyle name="Обычный 5 95" xfId="56220"/>
    <cellStyle name="Обычный 5 95 2" xfId="56221"/>
    <cellStyle name="Обычный 5 95 2 2" xfId="56222"/>
    <cellStyle name="Обычный 5 95 2 2 2" xfId="56223"/>
    <cellStyle name="Обычный 5 95 2 3" xfId="56224"/>
    <cellStyle name="Обычный 5 95 3" xfId="56225"/>
    <cellStyle name="Обычный 5 95 3 2" xfId="56226"/>
    <cellStyle name="Обычный 5 95 4" xfId="56227"/>
    <cellStyle name="Обычный 5 96" xfId="56228"/>
    <cellStyle name="Обычный 5 96 2" xfId="56229"/>
    <cellStyle name="Обычный 5 96 2 2" xfId="56230"/>
    <cellStyle name="Обычный 5 96 2 2 2" xfId="56231"/>
    <cellStyle name="Обычный 5 96 2 3" xfId="56232"/>
    <cellStyle name="Обычный 5 96 3" xfId="56233"/>
    <cellStyle name="Обычный 5 96 3 2" xfId="56234"/>
    <cellStyle name="Обычный 5 96 4" xfId="56235"/>
    <cellStyle name="Обычный 5 97" xfId="56236"/>
    <cellStyle name="Обычный 5 97 2" xfId="56237"/>
    <cellStyle name="Обычный 5 97 2 2" xfId="56238"/>
    <cellStyle name="Обычный 5 97 2 2 2" xfId="56239"/>
    <cellStyle name="Обычный 5 97 2 3" xfId="56240"/>
    <cellStyle name="Обычный 5 97 3" xfId="56241"/>
    <cellStyle name="Обычный 5 97 3 2" xfId="56242"/>
    <cellStyle name="Обычный 5 97 4" xfId="56243"/>
    <cellStyle name="Обычный 5 98" xfId="56244"/>
    <cellStyle name="Обычный 5 98 2" xfId="56245"/>
    <cellStyle name="Обычный 5 98 2 2" xfId="56246"/>
    <cellStyle name="Обычный 5 98 2 2 2" xfId="56247"/>
    <cellStyle name="Обычный 5 98 2 3" xfId="56248"/>
    <cellStyle name="Обычный 5 98 3" xfId="56249"/>
    <cellStyle name="Обычный 5 98 3 2" xfId="56250"/>
    <cellStyle name="Обычный 5 98 4" xfId="56251"/>
    <cellStyle name="Обычный 5 99" xfId="56252"/>
    <cellStyle name="Обычный 5 99 2" xfId="56253"/>
    <cellStyle name="Обычный 5 99 2 2" xfId="56254"/>
    <cellStyle name="Обычный 5 99 2 2 2" xfId="56255"/>
    <cellStyle name="Обычный 5 99 2 3" xfId="56256"/>
    <cellStyle name="Обычный 5 99 3" xfId="56257"/>
    <cellStyle name="Обычный 5 99 3 2" xfId="56258"/>
    <cellStyle name="Обычный 5 99 4" xfId="56259"/>
    <cellStyle name="Обычный 5_СВЕРТКА" xfId="56260"/>
    <cellStyle name="Обычный 50" xfId="56261"/>
    <cellStyle name="Обычный 50 2" xfId="56262"/>
    <cellStyle name="Обычный 50 2 2" xfId="56263"/>
    <cellStyle name="Обычный 50 2 2 2" xfId="56264"/>
    <cellStyle name="Обычный 50 2 2 2 2" xfId="56265"/>
    <cellStyle name="Обычный 50 2 2 3" xfId="56266"/>
    <cellStyle name="Обычный 50 2 3" xfId="56267"/>
    <cellStyle name="Обычный 50 2 3 2" xfId="56268"/>
    <cellStyle name="Обычный 50 2 4" xfId="56269"/>
    <cellStyle name="Обычный 50 3" xfId="56270"/>
    <cellStyle name="Обычный 50 3 2" xfId="56271"/>
    <cellStyle name="Обычный 50 3 2 2" xfId="56272"/>
    <cellStyle name="Обычный 50 3 2 2 2" xfId="56273"/>
    <cellStyle name="Обычный 50 3 2 3" xfId="56274"/>
    <cellStyle name="Обычный 50 3 3" xfId="56275"/>
    <cellStyle name="Обычный 50 3 3 2" xfId="56276"/>
    <cellStyle name="Обычный 50 3 4" xfId="56277"/>
    <cellStyle name="Обычный 50 4" xfId="56278"/>
    <cellStyle name="Обычный 50 4 2" xfId="56279"/>
    <cellStyle name="Обычный 50 4 2 2" xfId="56280"/>
    <cellStyle name="Обычный 50 4 2 2 2" xfId="56281"/>
    <cellStyle name="Обычный 50 4 2 3" xfId="56282"/>
    <cellStyle name="Обычный 50 4 3" xfId="56283"/>
    <cellStyle name="Обычный 50 4 3 2" xfId="56284"/>
    <cellStyle name="Обычный 50 4 4" xfId="56285"/>
    <cellStyle name="Обычный 50 5" xfId="56286"/>
    <cellStyle name="Обычный 50 5 2" xfId="56287"/>
    <cellStyle name="Обычный 50 5 2 2" xfId="56288"/>
    <cellStyle name="Обычный 50 5 3" xfId="56289"/>
    <cellStyle name="Обычный 50 6" xfId="56290"/>
    <cellStyle name="Обычный 50 6 2" xfId="56291"/>
    <cellStyle name="Обычный 50 7" xfId="56292"/>
    <cellStyle name="Обычный 50 7 2" xfId="56293"/>
    <cellStyle name="Обычный 50 8" xfId="56294"/>
    <cellStyle name="Обычный 51" xfId="56295"/>
    <cellStyle name="Обычный 51 2" xfId="56296"/>
    <cellStyle name="Обычный 51 2 2" xfId="56297"/>
    <cellStyle name="Обычный 51 2 2 2" xfId="56298"/>
    <cellStyle name="Обычный 51 2 2 2 2" xfId="56299"/>
    <cellStyle name="Обычный 51 2 2 3" xfId="56300"/>
    <cellStyle name="Обычный 51 2 3" xfId="56301"/>
    <cellStyle name="Обычный 51 2 3 2" xfId="56302"/>
    <cellStyle name="Обычный 51 2 4" xfId="56303"/>
    <cellStyle name="Обычный 51 3" xfId="56304"/>
    <cellStyle name="Обычный 51 3 2" xfId="56305"/>
    <cellStyle name="Обычный 51 3 2 2" xfId="56306"/>
    <cellStyle name="Обычный 51 3 2 2 2" xfId="56307"/>
    <cellStyle name="Обычный 51 3 2 3" xfId="56308"/>
    <cellStyle name="Обычный 51 3 3" xfId="56309"/>
    <cellStyle name="Обычный 51 3 3 2" xfId="56310"/>
    <cellStyle name="Обычный 51 3 4" xfId="56311"/>
    <cellStyle name="Обычный 51 4" xfId="56312"/>
    <cellStyle name="Обычный 51 4 2" xfId="56313"/>
    <cellStyle name="Обычный 51 4 2 2" xfId="56314"/>
    <cellStyle name="Обычный 51 4 2 2 2" xfId="56315"/>
    <cellStyle name="Обычный 51 4 2 3" xfId="56316"/>
    <cellStyle name="Обычный 51 4 3" xfId="56317"/>
    <cellStyle name="Обычный 51 4 3 2" xfId="56318"/>
    <cellStyle name="Обычный 51 4 4" xfId="56319"/>
    <cellStyle name="Обычный 51 5" xfId="56320"/>
    <cellStyle name="Обычный 51 5 2" xfId="56321"/>
    <cellStyle name="Обычный 51 5 2 2" xfId="56322"/>
    <cellStyle name="Обычный 51 5 3" xfId="56323"/>
    <cellStyle name="Обычный 51 6" xfId="56324"/>
    <cellStyle name="Обычный 51 6 2" xfId="56325"/>
    <cellStyle name="Обычный 51 7" xfId="56326"/>
    <cellStyle name="Обычный 51 7 2" xfId="56327"/>
    <cellStyle name="Обычный 51 8" xfId="56328"/>
    <cellStyle name="Обычный 52" xfId="56329"/>
    <cellStyle name="Обычный 52 2" xfId="56330"/>
    <cellStyle name="Обычный 52 2 2" xfId="56331"/>
    <cellStyle name="Обычный 52 2 2 2" xfId="56332"/>
    <cellStyle name="Обычный 52 2 2 2 2" xfId="56333"/>
    <cellStyle name="Обычный 52 2 2 3" xfId="56334"/>
    <cellStyle name="Обычный 52 2 3" xfId="56335"/>
    <cellStyle name="Обычный 52 2 3 2" xfId="56336"/>
    <cellStyle name="Обычный 52 2 4" xfId="56337"/>
    <cellStyle name="Обычный 52 3" xfId="56338"/>
    <cellStyle name="Обычный 52 3 2" xfId="56339"/>
    <cellStyle name="Обычный 52 3 2 2" xfId="56340"/>
    <cellStyle name="Обычный 52 3 2 2 2" xfId="56341"/>
    <cellStyle name="Обычный 52 3 2 3" xfId="56342"/>
    <cellStyle name="Обычный 52 3 3" xfId="56343"/>
    <cellStyle name="Обычный 52 3 3 2" xfId="56344"/>
    <cellStyle name="Обычный 52 3 4" xfId="56345"/>
    <cellStyle name="Обычный 52 4" xfId="56346"/>
    <cellStyle name="Обычный 52 4 2" xfId="56347"/>
    <cellStyle name="Обычный 52 4 2 2" xfId="56348"/>
    <cellStyle name="Обычный 52 4 2 2 2" xfId="56349"/>
    <cellStyle name="Обычный 52 4 2 3" xfId="56350"/>
    <cellStyle name="Обычный 52 4 3" xfId="56351"/>
    <cellStyle name="Обычный 52 4 3 2" xfId="56352"/>
    <cellStyle name="Обычный 52 4 4" xfId="56353"/>
    <cellStyle name="Обычный 52 5" xfId="56354"/>
    <cellStyle name="Обычный 52 5 2" xfId="56355"/>
    <cellStyle name="Обычный 52 5 2 2" xfId="56356"/>
    <cellStyle name="Обычный 52 5 3" xfId="56357"/>
    <cellStyle name="Обычный 52 6" xfId="56358"/>
    <cellStyle name="Обычный 52 6 2" xfId="56359"/>
    <cellStyle name="Обычный 52 7" xfId="56360"/>
    <cellStyle name="Обычный 52 7 2" xfId="56361"/>
    <cellStyle name="Обычный 52 8" xfId="56362"/>
    <cellStyle name="Обычный 52 8 2" xfId="56363"/>
    <cellStyle name="Обычный 52 9" xfId="56364"/>
    <cellStyle name="Обычный 53" xfId="56365"/>
    <cellStyle name="Обычный 53 2" xfId="56366"/>
    <cellStyle name="Обычный 53 2 2" xfId="56367"/>
    <cellStyle name="Обычный 53 2 2 2" xfId="56368"/>
    <cellStyle name="Обычный 53 2 2 2 2" xfId="56369"/>
    <cellStyle name="Обычный 53 2 2 3" xfId="56370"/>
    <cellStyle name="Обычный 53 2 3" xfId="56371"/>
    <cellStyle name="Обычный 53 2 3 2" xfId="56372"/>
    <cellStyle name="Обычный 53 2 4" xfId="56373"/>
    <cellStyle name="Обычный 53 3" xfId="56374"/>
    <cellStyle name="Обычный 53 3 2" xfId="56375"/>
    <cellStyle name="Обычный 53 3 2 2" xfId="56376"/>
    <cellStyle name="Обычный 53 3 2 2 2" xfId="56377"/>
    <cellStyle name="Обычный 53 3 2 3" xfId="56378"/>
    <cellStyle name="Обычный 53 3 3" xfId="56379"/>
    <cellStyle name="Обычный 53 3 3 2" xfId="56380"/>
    <cellStyle name="Обычный 53 3 4" xfId="56381"/>
    <cellStyle name="Обычный 53 4" xfId="56382"/>
    <cellStyle name="Обычный 53 4 2" xfId="56383"/>
    <cellStyle name="Обычный 53 4 2 2" xfId="56384"/>
    <cellStyle name="Обычный 53 4 2 2 2" xfId="56385"/>
    <cellStyle name="Обычный 53 4 2 3" xfId="56386"/>
    <cellStyle name="Обычный 53 4 3" xfId="56387"/>
    <cellStyle name="Обычный 53 4 3 2" xfId="56388"/>
    <cellStyle name="Обычный 53 4 4" xfId="56389"/>
    <cellStyle name="Обычный 53 5" xfId="56390"/>
    <cellStyle name="Обычный 53 5 2" xfId="56391"/>
    <cellStyle name="Обычный 53 5 2 2" xfId="56392"/>
    <cellStyle name="Обычный 53 5 3" xfId="56393"/>
    <cellStyle name="Обычный 53 6" xfId="56394"/>
    <cellStyle name="Обычный 53 6 2" xfId="56395"/>
    <cellStyle name="Обычный 53 7" xfId="56396"/>
    <cellStyle name="Обычный 53 7 2" xfId="56397"/>
    <cellStyle name="Обычный 53 8" xfId="56398"/>
    <cellStyle name="Обычный 54" xfId="56399"/>
    <cellStyle name="Обычный 54 2" xfId="56400"/>
    <cellStyle name="Обычный 54 2 2" xfId="56401"/>
    <cellStyle name="Обычный 54 2 2 2" xfId="56402"/>
    <cellStyle name="Обычный 54 2 2 2 2" xfId="56403"/>
    <cellStyle name="Обычный 54 2 2 3" xfId="56404"/>
    <cellStyle name="Обычный 54 2 3" xfId="56405"/>
    <cellStyle name="Обычный 54 2 3 2" xfId="56406"/>
    <cellStyle name="Обычный 54 2 4" xfId="56407"/>
    <cellStyle name="Обычный 54 3" xfId="56408"/>
    <cellStyle name="Обычный 54 3 2" xfId="56409"/>
    <cellStyle name="Обычный 54 3 2 2" xfId="56410"/>
    <cellStyle name="Обычный 54 3 2 2 2" xfId="56411"/>
    <cellStyle name="Обычный 54 3 2 3" xfId="56412"/>
    <cellStyle name="Обычный 54 3 3" xfId="56413"/>
    <cellStyle name="Обычный 54 3 3 2" xfId="56414"/>
    <cellStyle name="Обычный 54 3 4" xfId="56415"/>
    <cellStyle name="Обычный 54 4" xfId="56416"/>
    <cellStyle name="Обычный 54 4 2" xfId="56417"/>
    <cellStyle name="Обычный 54 4 2 2" xfId="56418"/>
    <cellStyle name="Обычный 54 4 2 2 2" xfId="56419"/>
    <cellStyle name="Обычный 54 4 2 3" xfId="56420"/>
    <cellStyle name="Обычный 54 4 3" xfId="56421"/>
    <cellStyle name="Обычный 54 4 3 2" xfId="56422"/>
    <cellStyle name="Обычный 54 4 4" xfId="56423"/>
    <cellStyle name="Обычный 54 5" xfId="56424"/>
    <cellStyle name="Обычный 54 5 2" xfId="56425"/>
    <cellStyle name="Обычный 54 5 2 2" xfId="56426"/>
    <cellStyle name="Обычный 54 5 3" xfId="56427"/>
    <cellStyle name="Обычный 54 6" xfId="56428"/>
    <cellStyle name="Обычный 54 6 2" xfId="56429"/>
    <cellStyle name="Обычный 54 7" xfId="56430"/>
    <cellStyle name="Обычный 54 7 2" xfId="56431"/>
    <cellStyle name="Обычный 54 8" xfId="56432"/>
    <cellStyle name="Обычный 55" xfId="56433"/>
    <cellStyle name="Обычный 55 2" xfId="56434"/>
    <cellStyle name="Обычный 55 2 2" xfId="56435"/>
    <cellStyle name="Обычный 55 2 2 2" xfId="56436"/>
    <cellStyle name="Обычный 55 2 2 2 2" xfId="56437"/>
    <cellStyle name="Обычный 55 2 2 3" xfId="56438"/>
    <cellStyle name="Обычный 55 2 3" xfId="56439"/>
    <cellStyle name="Обычный 55 2 3 2" xfId="56440"/>
    <cellStyle name="Обычный 55 2 4" xfId="56441"/>
    <cellStyle name="Обычный 55 3" xfId="56442"/>
    <cellStyle name="Обычный 55 3 2" xfId="56443"/>
    <cellStyle name="Обычный 55 3 2 2" xfId="56444"/>
    <cellStyle name="Обычный 55 3 2 2 2" xfId="56445"/>
    <cellStyle name="Обычный 55 3 2 3" xfId="56446"/>
    <cellStyle name="Обычный 55 3 3" xfId="56447"/>
    <cellStyle name="Обычный 55 3 3 2" xfId="56448"/>
    <cellStyle name="Обычный 55 3 4" xfId="56449"/>
    <cellStyle name="Обычный 55 4" xfId="56450"/>
    <cellStyle name="Обычный 55 4 2" xfId="56451"/>
    <cellStyle name="Обычный 55 4 2 2" xfId="56452"/>
    <cellStyle name="Обычный 55 4 2 2 2" xfId="56453"/>
    <cellStyle name="Обычный 55 4 2 3" xfId="56454"/>
    <cellStyle name="Обычный 55 4 3" xfId="56455"/>
    <cellStyle name="Обычный 55 4 3 2" xfId="56456"/>
    <cellStyle name="Обычный 55 4 4" xfId="56457"/>
    <cellStyle name="Обычный 55 5" xfId="56458"/>
    <cellStyle name="Обычный 55 5 2" xfId="56459"/>
    <cellStyle name="Обычный 55 5 2 2" xfId="56460"/>
    <cellStyle name="Обычный 55 5 3" xfId="56461"/>
    <cellStyle name="Обычный 55 6" xfId="56462"/>
    <cellStyle name="Обычный 55 6 2" xfId="56463"/>
    <cellStyle name="Обычный 55 7" xfId="56464"/>
    <cellStyle name="Обычный 55 7 2" xfId="56465"/>
    <cellStyle name="Обычный 55 8" xfId="56466"/>
    <cellStyle name="Обычный 56" xfId="56467"/>
    <cellStyle name="Обычный 56 2" xfId="56468"/>
    <cellStyle name="Обычный 56 2 2" xfId="56469"/>
    <cellStyle name="Обычный 56 2 2 2" xfId="56470"/>
    <cellStyle name="Обычный 56 2 2 2 2" xfId="56471"/>
    <cellStyle name="Обычный 56 2 2 3" xfId="56472"/>
    <cellStyle name="Обычный 56 2 3" xfId="56473"/>
    <cellStyle name="Обычный 56 2 3 2" xfId="56474"/>
    <cellStyle name="Обычный 56 2 4" xfId="56475"/>
    <cellStyle name="Обычный 56 3" xfId="56476"/>
    <cellStyle name="Обычный 56 3 2" xfId="56477"/>
    <cellStyle name="Обычный 56 3 2 2" xfId="56478"/>
    <cellStyle name="Обычный 56 3 2 2 2" xfId="56479"/>
    <cellStyle name="Обычный 56 3 2 3" xfId="56480"/>
    <cellStyle name="Обычный 56 3 3" xfId="56481"/>
    <cellStyle name="Обычный 56 3 3 2" xfId="56482"/>
    <cellStyle name="Обычный 56 3 4" xfId="56483"/>
    <cellStyle name="Обычный 56 4" xfId="56484"/>
    <cellStyle name="Обычный 56 4 2" xfId="56485"/>
    <cellStyle name="Обычный 56 4 2 2" xfId="56486"/>
    <cellStyle name="Обычный 56 4 2 2 2" xfId="56487"/>
    <cellStyle name="Обычный 56 4 2 3" xfId="56488"/>
    <cellStyle name="Обычный 56 4 3" xfId="56489"/>
    <cellStyle name="Обычный 56 4 3 2" xfId="56490"/>
    <cellStyle name="Обычный 56 4 4" xfId="56491"/>
    <cellStyle name="Обычный 56 5" xfId="56492"/>
    <cellStyle name="Обычный 56 5 2" xfId="56493"/>
    <cellStyle name="Обычный 56 5 2 2" xfId="56494"/>
    <cellStyle name="Обычный 56 5 3" xfId="56495"/>
    <cellStyle name="Обычный 56 6" xfId="56496"/>
    <cellStyle name="Обычный 56 6 2" xfId="56497"/>
    <cellStyle name="Обычный 56 7" xfId="56498"/>
    <cellStyle name="Обычный 56 7 2" xfId="56499"/>
    <cellStyle name="Обычный 56 8" xfId="56500"/>
    <cellStyle name="Обычный 57" xfId="56501"/>
    <cellStyle name="Обычный 57 2" xfId="56502"/>
    <cellStyle name="Обычный 57 2 2" xfId="56503"/>
    <cellStyle name="Обычный 57 2 2 2" xfId="56504"/>
    <cellStyle name="Обычный 57 2 2 2 2" xfId="56505"/>
    <cellStyle name="Обычный 57 2 2 3" xfId="56506"/>
    <cellStyle name="Обычный 57 2 3" xfId="56507"/>
    <cellStyle name="Обычный 57 2 3 2" xfId="56508"/>
    <cellStyle name="Обычный 57 2 4" xfId="56509"/>
    <cellStyle name="Обычный 57 3" xfId="56510"/>
    <cellStyle name="Обычный 57 3 2" xfId="56511"/>
    <cellStyle name="Обычный 57 3 2 2" xfId="56512"/>
    <cellStyle name="Обычный 57 3 2 2 2" xfId="56513"/>
    <cellStyle name="Обычный 57 3 2 3" xfId="56514"/>
    <cellStyle name="Обычный 57 3 3" xfId="56515"/>
    <cellStyle name="Обычный 57 3 3 2" xfId="56516"/>
    <cellStyle name="Обычный 57 3 4" xfId="56517"/>
    <cellStyle name="Обычный 57 4" xfId="56518"/>
    <cellStyle name="Обычный 57 4 2" xfId="56519"/>
    <cellStyle name="Обычный 57 4 2 2" xfId="56520"/>
    <cellStyle name="Обычный 57 4 2 2 2" xfId="56521"/>
    <cellStyle name="Обычный 57 4 2 3" xfId="56522"/>
    <cellStyle name="Обычный 57 4 3" xfId="56523"/>
    <cellStyle name="Обычный 57 4 3 2" xfId="56524"/>
    <cellStyle name="Обычный 57 4 4" xfId="56525"/>
    <cellStyle name="Обычный 57 5" xfId="56526"/>
    <cellStyle name="Обычный 57 5 2" xfId="56527"/>
    <cellStyle name="Обычный 57 5 2 2" xfId="56528"/>
    <cellStyle name="Обычный 57 5 3" xfId="56529"/>
    <cellStyle name="Обычный 57 6" xfId="56530"/>
    <cellStyle name="Обычный 57 6 2" xfId="56531"/>
    <cellStyle name="Обычный 57 7" xfId="56532"/>
    <cellStyle name="Обычный 57 7 2" xfId="56533"/>
    <cellStyle name="Обычный 57 8" xfId="56534"/>
    <cellStyle name="Обычный 58" xfId="56535"/>
    <cellStyle name="Обычный 58 2" xfId="56536"/>
    <cellStyle name="Обычный 58 2 2" xfId="56537"/>
    <cellStyle name="Обычный 58 2 2 2" xfId="56538"/>
    <cellStyle name="Обычный 58 2 2 2 2" xfId="56539"/>
    <cellStyle name="Обычный 58 2 2 3" xfId="56540"/>
    <cellStyle name="Обычный 58 2 3" xfId="56541"/>
    <cellStyle name="Обычный 58 2 3 2" xfId="56542"/>
    <cellStyle name="Обычный 58 2 4" xfId="56543"/>
    <cellStyle name="Обычный 58 3" xfId="56544"/>
    <cellStyle name="Обычный 58 3 2" xfId="56545"/>
    <cellStyle name="Обычный 58 3 2 2" xfId="56546"/>
    <cellStyle name="Обычный 58 3 2 2 2" xfId="56547"/>
    <cellStyle name="Обычный 58 3 2 3" xfId="56548"/>
    <cellStyle name="Обычный 58 3 3" xfId="56549"/>
    <cellStyle name="Обычный 58 3 3 2" xfId="56550"/>
    <cellStyle name="Обычный 58 3 4" xfId="56551"/>
    <cellStyle name="Обычный 58 4" xfId="56552"/>
    <cellStyle name="Обычный 58 4 2" xfId="56553"/>
    <cellStyle name="Обычный 58 4 2 2" xfId="56554"/>
    <cellStyle name="Обычный 58 4 2 2 2" xfId="56555"/>
    <cellStyle name="Обычный 58 4 2 3" xfId="56556"/>
    <cellStyle name="Обычный 58 4 3" xfId="56557"/>
    <cellStyle name="Обычный 58 4 3 2" xfId="56558"/>
    <cellStyle name="Обычный 58 4 4" xfId="56559"/>
    <cellStyle name="Обычный 58 5" xfId="56560"/>
    <cellStyle name="Обычный 58 5 2" xfId="56561"/>
    <cellStyle name="Обычный 58 5 2 2" xfId="56562"/>
    <cellStyle name="Обычный 58 5 3" xfId="56563"/>
    <cellStyle name="Обычный 58 6" xfId="56564"/>
    <cellStyle name="Обычный 58 6 2" xfId="56565"/>
    <cellStyle name="Обычный 58 7" xfId="56566"/>
    <cellStyle name="Обычный 58 7 2" xfId="56567"/>
    <cellStyle name="Обычный 58 8" xfId="56568"/>
    <cellStyle name="Обычный 59" xfId="56569"/>
    <cellStyle name="Обычный 59 2" xfId="56570"/>
    <cellStyle name="Обычный 59 2 2" xfId="56571"/>
    <cellStyle name="Обычный 59 2 2 2" xfId="56572"/>
    <cellStyle name="Обычный 59 2 2 2 2" xfId="56573"/>
    <cellStyle name="Обычный 59 2 2 3" xfId="56574"/>
    <cellStyle name="Обычный 59 2 3" xfId="56575"/>
    <cellStyle name="Обычный 59 2 3 2" xfId="56576"/>
    <cellStyle name="Обычный 59 2 4" xfId="56577"/>
    <cellStyle name="Обычный 59 3" xfId="56578"/>
    <cellStyle name="Обычный 59 3 2" xfId="56579"/>
    <cellStyle name="Обычный 59 3 2 2" xfId="56580"/>
    <cellStyle name="Обычный 59 3 2 2 2" xfId="56581"/>
    <cellStyle name="Обычный 59 3 2 3" xfId="56582"/>
    <cellStyle name="Обычный 59 3 3" xfId="56583"/>
    <cellStyle name="Обычный 59 3 3 2" xfId="56584"/>
    <cellStyle name="Обычный 59 3 4" xfId="56585"/>
    <cellStyle name="Обычный 59 4" xfId="56586"/>
    <cellStyle name="Обычный 59 4 2" xfId="56587"/>
    <cellStyle name="Обычный 59 4 2 2" xfId="56588"/>
    <cellStyle name="Обычный 59 4 2 2 2" xfId="56589"/>
    <cellStyle name="Обычный 59 4 2 3" xfId="56590"/>
    <cellStyle name="Обычный 59 4 3" xfId="56591"/>
    <cellStyle name="Обычный 59 4 3 2" xfId="56592"/>
    <cellStyle name="Обычный 59 4 4" xfId="56593"/>
    <cellStyle name="Обычный 59 5" xfId="56594"/>
    <cellStyle name="Обычный 59 5 2" xfId="56595"/>
    <cellStyle name="Обычный 59 5 2 2" xfId="56596"/>
    <cellStyle name="Обычный 59 5 3" xfId="56597"/>
    <cellStyle name="Обычный 59 6" xfId="56598"/>
    <cellStyle name="Обычный 59 6 2" xfId="56599"/>
    <cellStyle name="Обычный 59 7" xfId="56600"/>
    <cellStyle name="Обычный 59 7 2" xfId="56601"/>
    <cellStyle name="Обычный 59 8" xfId="56602"/>
    <cellStyle name="Обычный 6" xfId="56603"/>
    <cellStyle name="Обычный 6 2" xfId="56604"/>
    <cellStyle name="Обычный 6 2 2" xfId="56605"/>
    <cellStyle name="Обычный 6 2 2 2" xfId="56606"/>
    <cellStyle name="Обычный 6 2 3" xfId="56607"/>
    <cellStyle name="Обычный 6 3" xfId="56608"/>
    <cellStyle name="Обычный 6 3 2" xfId="56609"/>
    <cellStyle name="Обычный 6 3 2 2" xfId="56610"/>
    <cellStyle name="Обычный 6 3 2 3" xfId="56611"/>
    <cellStyle name="Обычный 6 3 3" xfId="56612"/>
    <cellStyle name="Обычный 6 3 4" xfId="56613"/>
    <cellStyle name="Обычный 6 4" xfId="56614"/>
    <cellStyle name="Обычный 6 4 2" xfId="56615"/>
    <cellStyle name="Обычный 6 4 3" xfId="56616"/>
    <cellStyle name="Обычный 6 5" xfId="56617"/>
    <cellStyle name="Обычный 6 5 2" xfId="56618"/>
    <cellStyle name="Обычный 6 6" xfId="56619"/>
    <cellStyle name="Обычный 6 6 2" xfId="56620"/>
    <cellStyle name="Обычный 6 7" xfId="56621"/>
    <cellStyle name="Обычный 6 8" xfId="56622"/>
    <cellStyle name="Обычный 6 9" xfId="56623"/>
    <cellStyle name="Обычный 60" xfId="56624"/>
    <cellStyle name="Обычный 60 2" xfId="56625"/>
    <cellStyle name="Обычный 60 2 2" xfId="56626"/>
    <cellStyle name="Обычный 60 2 2 2" xfId="56627"/>
    <cellStyle name="Обычный 60 2 2 2 2" xfId="56628"/>
    <cellStyle name="Обычный 60 2 2 3" xfId="56629"/>
    <cellStyle name="Обычный 60 2 3" xfId="56630"/>
    <cellStyle name="Обычный 60 2 3 2" xfId="56631"/>
    <cellStyle name="Обычный 60 2 4" xfId="56632"/>
    <cellStyle name="Обычный 60 3" xfId="56633"/>
    <cellStyle name="Обычный 60 3 2" xfId="56634"/>
    <cellStyle name="Обычный 60 3 2 2" xfId="56635"/>
    <cellStyle name="Обычный 60 3 2 2 2" xfId="56636"/>
    <cellStyle name="Обычный 60 3 2 3" xfId="56637"/>
    <cellStyle name="Обычный 60 3 3" xfId="56638"/>
    <cellStyle name="Обычный 60 3 3 2" xfId="56639"/>
    <cellStyle name="Обычный 60 3 4" xfId="56640"/>
    <cellStyle name="Обычный 60 4" xfId="56641"/>
    <cellStyle name="Обычный 60 4 2" xfId="56642"/>
    <cellStyle name="Обычный 60 4 2 2" xfId="56643"/>
    <cellStyle name="Обычный 60 4 2 2 2" xfId="56644"/>
    <cellStyle name="Обычный 60 4 2 3" xfId="56645"/>
    <cellStyle name="Обычный 60 4 3" xfId="56646"/>
    <cellStyle name="Обычный 60 4 3 2" xfId="56647"/>
    <cellStyle name="Обычный 60 4 4" xfId="56648"/>
    <cellStyle name="Обычный 60 5" xfId="56649"/>
    <cellStyle name="Обычный 60 5 2" xfId="56650"/>
    <cellStyle name="Обычный 60 5 2 2" xfId="56651"/>
    <cellStyle name="Обычный 60 5 3" xfId="56652"/>
    <cellStyle name="Обычный 60 6" xfId="56653"/>
    <cellStyle name="Обычный 60 6 2" xfId="56654"/>
    <cellStyle name="Обычный 60 7" xfId="56655"/>
    <cellStyle name="Обычный 60 7 2" xfId="56656"/>
    <cellStyle name="Обычный 60 8" xfId="56657"/>
    <cellStyle name="Обычный 61" xfId="56658"/>
    <cellStyle name="Обычный 61 2" xfId="56659"/>
    <cellStyle name="Обычный 61 2 2" xfId="56660"/>
    <cellStyle name="Обычный 61 2 2 2" xfId="56661"/>
    <cellStyle name="Обычный 61 2 2 2 2" xfId="56662"/>
    <cellStyle name="Обычный 61 2 2 3" xfId="56663"/>
    <cellStyle name="Обычный 61 2 3" xfId="56664"/>
    <cellStyle name="Обычный 61 2 3 2" xfId="56665"/>
    <cellStyle name="Обычный 61 2 4" xfId="56666"/>
    <cellStyle name="Обычный 61 3" xfId="56667"/>
    <cellStyle name="Обычный 61 3 2" xfId="56668"/>
    <cellStyle name="Обычный 61 3 2 2" xfId="56669"/>
    <cellStyle name="Обычный 61 3 2 2 2" xfId="56670"/>
    <cellStyle name="Обычный 61 3 2 3" xfId="56671"/>
    <cellStyle name="Обычный 61 3 3" xfId="56672"/>
    <cellStyle name="Обычный 61 3 3 2" xfId="56673"/>
    <cellStyle name="Обычный 61 3 4" xfId="56674"/>
    <cellStyle name="Обычный 61 4" xfId="56675"/>
    <cellStyle name="Обычный 61 4 2" xfId="56676"/>
    <cellStyle name="Обычный 61 4 2 2" xfId="56677"/>
    <cellStyle name="Обычный 61 4 2 2 2" xfId="56678"/>
    <cellStyle name="Обычный 61 4 2 3" xfId="56679"/>
    <cellStyle name="Обычный 61 4 3" xfId="56680"/>
    <cellStyle name="Обычный 61 4 3 2" xfId="56681"/>
    <cellStyle name="Обычный 61 4 4" xfId="56682"/>
    <cellStyle name="Обычный 61 5" xfId="56683"/>
    <cellStyle name="Обычный 61 5 2" xfId="56684"/>
    <cellStyle name="Обычный 61 5 2 2" xfId="56685"/>
    <cellStyle name="Обычный 61 5 3" xfId="56686"/>
    <cellStyle name="Обычный 61 6" xfId="56687"/>
    <cellStyle name="Обычный 61 6 2" xfId="56688"/>
    <cellStyle name="Обычный 61 7" xfId="56689"/>
    <cellStyle name="Обычный 61 7 2" xfId="56690"/>
    <cellStyle name="Обычный 61 8" xfId="56691"/>
    <cellStyle name="Обычный 62" xfId="56692"/>
    <cellStyle name="Обычный 62 2" xfId="56693"/>
    <cellStyle name="Обычный 62 2 2" xfId="56694"/>
    <cellStyle name="Обычный 62 2 2 2" xfId="56695"/>
    <cellStyle name="Обычный 62 2 2 2 2" xfId="56696"/>
    <cellStyle name="Обычный 62 2 2 3" xfId="56697"/>
    <cellStyle name="Обычный 62 2 3" xfId="56698"/>
    <cellStyle name="Обычный 62 2 3 2" xfId="56699"/>
    <cellStyle name="Обычный 62 2 4" xfId="56700"/>
    <cellStyle name="Обычный 62 3" xfId="56701"/>
    <cellStyle name="Обычный 62 3 2" xfId="56702"/>
    <cellStyle name="Обычный 62 3 2 2" xfId="56703"/>
    <cellStyle name="Обычный 62 3 2 2 2" xfId="56704"/>
    <cellStyle name="Обычный 62 3 2 3" xfId="56705"/>
    <cellStyle name="Обычный 62 3 3" xfId="56706"/>
    <cellStyle name="Обычный 62 3 3 2" xfId="56707"/>
    <cellStyle name="Обычный 62 3 4" xfId="56708"/>
    <cellStyle name="Обычный 62 4" xfId="56709"/>
    <cellStyle name="Обычный 62 4 2" xfId="56710"/>
    <cellStyle name="Обычный 62 4 2 2" xfId="56711"/>
    <cellStyle name="Обычный 62 4 2 2 2" xfId="56712"/>
    <cellStyle name="Обычный 62 4 2 3" xfId="56713"/>
    <cellStyle name="Обычный 62 4 3" xfId="56714"/>
    <cellStyle name="Обычный 62 4 3 2" xfId="56715"/>
    <cellStyle name="Обычный 62 4 4" xfId="56716"/>
    <cellStyle name="Обычный 62 5" xfId="56717"/>
    <cellStyle name="Обычный 62 5 2" xfId="56718"/>
    <cellStyle name="Обычный 62 5 2 2" xfId="56719"/>
    <cellStyle name="Обычный 62 5 3" xfId="56720"/>
    <cellStyle name="Обычный 62 6" xfId="56721"/>
    <cellStyle name="Обычный 62 6 2" xfId="56722"/>
    <cellStyle name="Обычный 62 7" xfId="56723"/>
    <cellStyle name="Обычный 62 7 2" xfId="56724"/>
    <cellStyle name="Обычный 62 8" xfId="56725"/>
    <cellStyle name="Обычный 63" xfId="56726"/>
    <cellStyle name="Обычный 63 2" xfId="56727"/>
    <cellStyle name="Обычный 63 2 2" xfId="56728"/>
    <cellStyle name="Обычный 63 2 2 2" xfId="56729"/>
    <cellStyle name="Обычный 63 2 2 2 2" xfId="56730"/>
    <cellStyle name="Обычный 63 2 2 3" xfId="56731"/>
    <cellStyle name="Обычный 63 2 3" xfId="56732"/>
    <cellStyle name="Обычный 63 2 3 2" xfId="56733"/>
    <cellStyle name="Обычный 63 2 4" xfId="56734"/>
    <cellStyle name="Обычный 63 3" xfId="56735"/>
    <cellStyle name="Обычный 63 3 2" xfId="56736"/>
    <cellStyle name="Обычный 63 3 2 2" xfId="56737"/>
    <cellStyle name="Обычный 63 3 2 2 2" xfId="56738"/>
    <cellStyle name="Обычный 63 3 2 3" xfId="56739"/>
    <cellStyle name="Обычный 63 3 3" xfId="56740"/>
    <cellStyle name="Обычный 63 3 3 2" xfId="56741"/>
    <cellStyle name="Обычный 63 3 4" xfId="56742"/>
    <cellStyle name="Обычный 63 4" xfId="56743"/>
    <cellStyle name="Обычный 63 4 2" xfId="56744"/>
    <cellStyle name="Обычный 63 4 2 2" xfId="56745"/>
    <cellStyle name="Обычный 63 4 2 2 2" xfId="56746"/>
    <cellStyle name="Обычный 63 4 2 3" xfId="56747"/>
    <cellStyle name="Обычный 63 4 3" xfId="56748"/>
    <cellStyle name="Обычный 63 4 3 2" xfId="56749"/>
    <cellStyle name="Обычный 63 4 4" xfId="56750"/>
    <cellStyle name="Обычный 63 5" xfId="56751"/>
    <cellStyle name="Обычный 63 5 2" xfId="56752"/>
    <cellStyle name="Обычный 63 5 2 2" xfId="56753"/>
    <cellStyle name="Обычный 63 5 3" xfId="56754"/>
    <cellStyle name="Обычный 63 6" xfId="56755"/>
    <cellStyle name="Обычный 63 6 2" xfId="56756"/>
    <cellStyle name="Обычный 63 7" xfId="56757"/>
    <cellStyle name="Обычный 63 7 2" xfId="56758"/>
    <cellStyle name="Обычный 63 8" xfId="56759"/>
    <cellStyle name="Обычный 64" xfId="56760"/>
    <cellStyle name="Обычный 64 2" xfId="56761"/>
    <cellStyle name="Обычный 64 2 2" xfId="56762"/>
    <cellStyle name="Обычный 64 2 2 2" xfId="56763"/>
    <cellStyle name="Обычный 64 2 2 2 2" xfId="56764"/>
    <cellStyle name="Обычный 64 2 2 3" xfId="56765"/>
    <cellStyle name="Обычный 64 2 3" xfId="56766"/>
    <cellStyle name="Обычный 64 2 3 2" xfId="56767"/>
    <cellStyle name="Обычный 64 2 4" xfId="56768"/>
    <cellStyle name="Обычный 64 3" xfId="56769"/>
    <cellStyle name="Обычный 64 3 2" xfId="56770"/>
    <cellStyle name="Обычный 64 3 2 2" xfId="56771"/>
    <cellStyle name="Обычный 64 3 2 2 2" xfId="56772"/>
    <cellStyle name="Обычный 64 3 2 3" xfId="56773"/>
    <cellStyle name="Обычный 64 3 3" xfId="56774"/>
    <cellStyle name="Обычный 64 3 3 2" xfId="56775"/>
    <cellStyle name="Обычный 64 3 4" xfId="56776"/>
    <cellStyle name="Обычный 64 4" xfId="56777"/>
    <cellStyle name="Обычный 64 4 2" xfId="56778"/>
    <cellStyle name="Обычный 64 4 2 2" xfId="56779"/>
    <cellStyle name="Обычный 64 4 2 2 2" xfId="56780"/>
    <cellStyle name="Обычный 64 4 2 3" xfId="56781"/>
    <cellStyle name="Обычный 64 4 3" xfId="56782"/>
    <cellStyle name="Обычный 64 4 3 2" xfId="56783"/>
    <cellStyle name="Обычный 64 4 4" xfId="56784"/>
    <cellStyle name="Обычный 64 5" xfId="56785"/>
    <cellStyle name="Обычный 64 5 2" xfId="56786"/>
    <cellStyle name="Обычный 64 5 2 2" xfId="56787"/>
    <cellStyle name="Обычный 64 5 3" xfId="56788"/>
    <cellStyle name="Обычный 64 6" xfId="56789"/>
    <cellStyle name="Обычный 64 6 2" xfId="56790"/>
    <cellStyle name="Обычный 64 7" xfId="56791"/>
    <cellStyle name="Обычный 64 7 2" xfId="56792"/>
    <cellStyle name="Обычный 64 8" xfId="56793"/>
    <cellStyle name="Обычный 65" xfId="56794"/>
    <cellStyle name="Обычный 65 2" xfId="56795"/>
    <cellStyle name="Обычный 65 2 2" xfId="56796"/>
    <cellStyle name="Обычный 65 2 2 2" xfId="56797"/>
    <cellStyle name="Обычный 65 2 2 2 2" xfId="56798"/>
    <cellStyle name="Обычный 65 2 2 3" xfId="56799"/>
    <cellStyle name="Обычный 65 2 3" xfId="56800"/>
    <cellStyle name="Обычный 65 2 3 2" xfId="56801"/>
    <cellStyle name="Обычный 65 2 4" xfId="56802"/>
    <cellStyle name="Обычный 65 3" xfId="56803"/>
    <cellStyle name="Обычный 65 3 2" xfId="56804"/>
    <cellStyle name="Обычный 65 3 2 2" xfId="56805"/>
    <cellStyle name="Обычный 65 3 2 2 2" xfId="56806"/>
    <cellStyle name="Обычный 65 3 2 3" xfId="56807"/>
    <cellStyle name="Обычный 65 3 3" xfId="56808"/>
    <cellStyle name="Обычный 65 3 3 2" xfId="56809"/>
    <cellStyle name="Обычный 65 3 4" xfId="56810"/>
    <cellStyle name="Обычный 65 4" xfId="56811"/>
    <cellStyle name="Обычный 65 4 2" xfId="56812"/>
    <cellStyle name="Обычный 65 4 2 2" xfId="56813"/>
    <cellStyle name="Обычный 65 4 2 2 2" xfId="56814"/>
    <cellStyle name="Обычный 65 4 2 3" xfId="56815"/>
    <cellStyle name="Обычный 65 4 3" xfId="56816"/>
    <cellStyle name="Обычный 65 4 3 2" xfId="56817"/>
    <cellStyle name="Обычный 65 4 4" xfId="56818"/>
    <cellStyle name="Обычный 65 5" xfId="56819"/>
    <cellStyle name="Обычный 65 5 2" xfId="56820"/>
    <cellStyle name="Обычный 65 5 2 2" xfId="56821"/>
    <cellStyle name="Обычный 65 5 3" xfId="56822"/>
    <cellStyle name="Обычный 65 6" xfId="56823"/>
    <cellStyle name="Обычный 65 6 2" xfId="56824"/>
    <cellStyle name="Обычный 65 7" xfId="56825"/>
    <cellStyle name="Обычный 65 7 2" xfId="56826"/>
    <cellStyle name="Обычный 65 8" xfId="56827"/>
    <cellStyle name="Обычный 66" xfId="56828"/>
    <cellStyle name="Обычный 66 2" xfId="56829"/>
    <cellStyle name="Обычный 66 2 2" xfId="56830"/>
    <cellStyle name="Обычный 66 2 2 2" xfId="56831"/>
    <cellStyle name="Обычный 66 2 2 2 2" xfId="56832"/>
    <cellStyle name="Обычный 66 2 2 3" xfId="56833"/>
    <cellStyle name="Обычный 66 2 3" xfId="56834"/>
    <cellStyle name="Обычный 66 2 3 2" xfId="56835"/>
    <cellStyle name="Обычный 66 2 4" xfId="56836"/>
    <cellStyle name="Обычный 66 3" xfId="56837"/>
    <cellStyle name="Обычный 66 3 2" xfId="56838"/>
    <cellStyle name="Обычный 66 3 2 2" xfId="56839"/>
    <cellStyle name="Обычный 66 3 2 2 2" xfId="56840"/>
    <cellStyle name="Обычный 66 3 2 3" xfId="56841"/>
    <cellStyle name="Обычный 66 3 3" xfId="56842"/>
    <cellStyle name="Обычный 66 3 3 2" xfId="56843"/>
    <cellStyle name="Обычный 66 3 4" xfId="56844"/>
    <cellStyle name="Обычный 66 4" xfId="56845"/>
    <cellStyle name="Обычный 66 4 2" xfId="56846"/>
    <cellStyle name="Обычный 66 4 2 2" xfId="56847"/>
    <cellStyle name="Обычный 66 4 2 2 2" xfId="56848"/>
    <cellStyle name="Обычный 66 4 2 3" xfId="56849"/>
    <cellStyle name="Обычный 66 4 3" xfId="56850"/>
    <cellStyle name="Обычный 66 4 3 2" xfId="56851"/>
    <cellStyle name="Обычный 66 4 4" xfId="56852"/>
    <cellStyle name="Обычный 66 5" xfId="56853"/>
    <cellStyle name="Обычный 66 5 2" xfId="56854"/>
    <cellStyle name="Обычный 66 5 2 2" xfId="56855"/>
    <cellStyle name="Обычный 66 5 3" xfId="56856"/>
    <cellStyle name="Обычный 66 6" xfId="56857"/>
    <cellStyle name="Обычный 66 6 2" xfId="56858"/>
    <cellStyle name="Обычный 66 7" xfId="56859"/>
    <cellStyle name="Обычный 66 7 2" xfId="56860"/>
    <cellStyle name="Обычный 66 8" xfId="56861"/>
    <cellStyle name="Обычный 67" xfId="56862"/>
    <cellStyle name="Обычный 67 2" xfId="56863"/>
    <cellStyle name="Обычный 67 2 2" xfId="56864"/>
    <cellStyle name="Обычный 67 2 2 2" xfId="56865"/>
    <cellStyle name="Обычный 67 2 2 2 2" xfId="56866"/>
    <cellStyle name="Обычный 67 2 2 3" xfId="56867"/>
    <cellStyle name="Обычный 67 2 3" xfId="56868"/>
    <cellStyle name="Обычный 67 2 3 2" xfId="56869"/>
    <cellStyle name="Обычный 67 2 4" xfId="56870"/>
    <cellStyle name="Обычный 67 3" xfId="56871"/>
    <cellStyle name="Обычный 67 3 2" xfId="56872"/>
    <cellStyle name="Обычный 67 3 2 2" xfId="56873"/>
    <cellStyle name="Обычный 67 3 2 2 2" xfId="56874"/>
    <cellStyle name="Обычный 67 3 2 3" xfId="56875"/>
    <cellStyle name="Обычный 67 3 3" xfId="56876"/>
    <cellStyle name="Обычный 67 3 3 2" xfId="56877"/>
    <cellStyle name="Обычный 67 3 4" xfId="56878"/>
    <cellStyle name="Обычный 67 4" xfId="56879"/>
    <cellStyle name="Обычный 67 4 2" xfId="56880"/>
    <cellStyle name="Обычный 67 4 2 2" xfId="56881"/>
    <cellStyle name="Обычный 67 4 2 2 2" xfId="56882"/>
    <cellStyle name="Обычный 67 4 2 3" xfId="56883"/>
    <cellStyle name="Обычный 67 4 3" xfId="56884"/>
    <cellStyle name="Обычный 67 4 3 2" xfId="56885"/>
    <cellStyle name="Обычный 67 4 4" xfId="56886"/>
    <cellStyle name="Обычный 67 5" xfId="56887"/>
    <cellStyle name="Обычный 67 5 2" xfId="56888"/>
    <cellStyle name="Обычный 67 5 2 2" xfId="56889"/>
    <cellStyle name="Обычный 67 5 3" xfId="56890"/>
    <cellStyle name="Обычный 67 6" xfId="56891"/>
    <cellStyle name="Обычный 67 6 2" xfId="56892"/>
    <cellStyle name="Обычный 67 7" xfId="56893"/>
    <cellStyle name="Обычный 67 7 2" xfId="56894"/>
    <cellStyle name="Обычный 67 8" xfId="56895"/>
    <cellStyle name="Обычный 68" xfId="56896"/>
    <cellStyle name="Обычный 68 2" xfId="56897"/>
    <cellStyle name="Обычный 68 2 2" xfId="56898"/>
    <cellStyle name="Обычный 68 2 2 2" xfId="56899"/>
    <cellStyle name="Обычный 68 2 2 2 2" xfId="56900"/>
    <cellStyle name="Обычный 68 2 2 3" xfId="56901"/>
    <cellStyle name="Обычный 68 2 3" xfId="56902"/>
    <cellStyle name="Обычный 68 2 3 2" xfId="56903"/>
    <cellStyle name="Обычный 68 2 4" xfId="56904"/>
    <cellStyle name="Обычный 68 3" xfId="56905"/>
    <cellStyle name="Обычный 68 3 2" xfId="56906"/>
    <cellStyle name="Обычный 68 3 2 2" xfId="56907"/>
    <cellStyle name="Обычный 68 3 2 2 2" xfId="56908"/>
    <cellStyle name="Обычный 68 3 2 3" xfId="56909"/>
    <cellStyle name="Обычный 68 3 3" xfId="56910"/>
    <cellStyle name="Обычный 68 3 3 2" xfId="56911"/>
    <cellStyle name="Обычный 68 3 4" xfId="56912"/>
    <cellStyle name="Обычный 68 4" xfId="56913"/>
    <cellStyle name="Обычный 68 4 2" xfId="56914"/>
    <cellStyle name="Обычный 68 4 2 2" xfId="56915"/>
    <cellStyle name="Обычный 68 4 2 2 2" xfId="56916"/>
    <cellStyle name="Обычный 68 4 2 3" xfId="56917"/>
    <cellStyle name="Обычный 68 4 3" xfId="56918"/>
    <cellStyle name="Обычный 68 4 3 2" xfId="56919"/>
    <cellStyle name="Обычный 68 4 4" xfId="56920"/>
    <cellStyle name="Обычный 68 5" xfId="56921"/>
    <cellStyle name="Обычный 68 5 2" xfId="56922"/>
    <cellStyle name="Обычный 68 5 2 2" xfId="56923"/>
    <cellStyle name="Обычный 68 5 3" xfId="56924"/>
    <cellStyle name="Обычный 68 6" xfId="56925"/>
    <cellStyle name="Обычный 68 6 2" xfId="56926"/>
    <cellStyle name="Обычный 68 7" xfId="56927"/>
    <cellStyle name="Обычный 68 7 2" xfId="56928"/>
    <cellStyle name="Обычный 68 8" xfId="56929"/>
    <cellStyle name="Обычный 69" xfId="56930"/>
    <cellStyle name="Обычный 69 2" xfId="56931"/>
    <cellStyle name="Обычный 69 2 2" xfId="56932"/>
    <cellStyle name="Обычный 69 2 2 2" xfId="56933"/>
    <cellStyle name="Обычный 69 2 2 2 2" xfId="56934"/>
    <cellStyle name="Обычный 69 2 2 3" xfId="56935"/>
    <cellStyle name="Обычный 69 2 3" xfId="56936"/>
    <cellStyle name="Обычный 69 2 3 2" xfId="56937"/>
    <cellStyle name="Обычный 69 2 4" xfId="56938"/>
    <cellStyle name="Обычный 69 3" xfId="56939"/>
    <cellStyle name="Обычный 69 3 2" xfId="56940"/>
    <cellStyle name="Обычный 69 3 2 2" xfId="56941"/>
    <cellStyle name="Обычный 69 3 2 2 2" xfId="56942"/>
    <cellStyle name="Обычный 69 3 2 3" xfId="56943"/>
    <cellStyle name="Обычный 69 3 3" xfId="56944"/>
    <cellStyle name="Обычный 69 3 3 2" xfId="56945"/>
    <cellStyle name="Обычный 69 3 4" xfId="56946"/>
    <cellStyle name="Обычный 69 4" xfId="56947"/>
    <cellStyle name="Обычный 69 4 2" xfId="56948"/>
    <cellStyle name="Обычный 69 4 2 2" xfId="56949"/>
    <cellStyle name="Обычный 69 4 2 2 2" xfId="56950"/>
    <cellStyle name="Обычный 69 4 2 3" xfId="56951"/>
    <cellStyle name="Обычный 69 4 3" xfId="56952"/>
    <cellStyle name="Обычный 69 4 3 2" xfId="56953"/>
    <cellStyle name="Обычный 69 4 4" xfId="56954"/>
    <cellStyle name="Обычный 69 5" xfId="56955"/>
    <cellStyle name="Обычный 69 5 2" xfId="56956"/>
    <cellStyle name="Обычный 69 5 2 2" xfId="56957"/>
    <cellStyle name="Обычный 69 5 3" xfId="56958"/>
    <cellStyle name="Обычный 69 6" xfId="56959"/>
    <cellStyle name="Обычный 69 6 2" xfId="56960"/>
    <cellStyle name="Обычный 69 7" xfId="56961"/>
    <cellStyle name="Обычный 69 7 2" xfId="56962"/>
    <cellStyle name="Обычный 69 8" xfId="56963"/>
    <cellStyle name="Обычный 7" xfId="56964"/>
    <cellStyle name="Обычный 7 2" xfId="56965"/>
    <cellStyle name="Обычный 7 2 2" xfId="56966"/>
    <cellStyle name="Обычный 7 2 3" xfId="56967"/>
    <cellStyle name="Обычный 7 2 4" xfId="56968"/>
    <cellStyle name="Обычный 7 3" xfId="56969"/>
    <cellStyle name="Обычный 7 3 2" xfId="56970"/>
    <cellStyle name="Обычный 7 3 3" xfId="56971"/>
    <cellStyle name="Обычный 7 4" xfId="56972"/>
    <cellStyle name="Обычный 7 5" xfId="56973"/>
    <cellStyle name="Обычный 7 6" xfId="56974"/>
    <cellStyle name="Обычный 7 7" xfId="56975"/>
    <cellStyle name="Обычный 7_Корректировка 2 квартал ДПН ОМТС Июнь (02 06 09)" xfId="56976"/>
    <cellStyle name="Обычный 70" xfId="56977"/>
    <cellStyle name="Обычный 70 2" xfId="56978"/>
    <cellStyle name="Обычный 70 2 2" xfId="56979"/>
    <cellStyle name="Обычный 70 2 2 2" xfId="56980"/>
    <cellStyle name="Обычный 70 2 2 2 2" xfId="56981"/>
    <cellStyle name="Обычный 70 2 2 3" xfId="56982"/>
    <cellStyle name="Обычный 70 2 3" xfId="56983"/>
    <cellStyle name="Обычный 70 2 3 2" xfId="56984"/>
    <cellStyle name="Обычный 70 2 4" xfId="56985"/>
    <cellStyle name="Обычный 70 3" xfId="56986"/>
    <cellStyle name="Обычный 70 3 2" xfId="56987"/>
    <cellStyle name="Обычный 70 3 2 2" xfId="56988"/>
    <cellStyle name="Обычный 70 3 2 2 2" xfId="56989"/>
    <cellStyle name="Обычный 70 3 2 3" xfId="56990"/>
    <cellStyle name="Обычный 70 3 3" xfId="56991"/>
    <cellStyle name="Обычный 70 3 3 2" xfId="56992"/>
    <cellStyle name="Обычный 70 3 4" xfId="56993"/>
    <cellStyle name="Обычный 70 4" xfId="56994"/>
    <cellStyle name="Обычный 70 4 2" xfId="56995"/>
    <cellStyle name="Обычный 70 4 2 2" xfId="56996"/>
    <cellStyle name="Обычный 70 4 2 2 2" xfId="56997"/>
    <cellStyle name="Обычный 70 4 2 3" xfId="56998"/>
    <cellStyle name="Обычный 70 4 3" xfId="56999"/>
    <cellStyle name="Обычный 70 4 3 2" xfId="57000"/>
    <cellStyle name="Обычный 70 4 4" xfId="57001"/>
    <cellStyle name="Обычный 70 5" xfId="57002"/>
    <cellStyle name="Обычный 70 5 2" xfId="57003"/>
    <cellStyle name="Обычный 70 5 2 2" xfId="57004"/>
    <cellStyle name="Обычный 70 5 3" xfId="57005"/>
    <cellStyle name="Обычный 70 6" xfId="57006"/>
    <cellStyle name="Обычный 70 6 2" xfId="57007"/>
    <cellStyle name="Обычный 70 7" xfId="57008"/>
    <cellStyle name="Обычный 70 7 2" xfId="57009"/>
    <cellStyle name="Обычный 70 8" xfId="57010"/>
    <cellStyle name="Обычный 71" xfId="57011"/>
    <cellStyle name="Обычный 71 2" xfId="57012"/>
    <cellStyle name="Обычный 71 2 2" xfId="57013"/>
    <cellStyle name="Обычный 71 2 2 2" xfId="57014"/>
    <cellStyle name="Обычный 71 2 2 2 2" xfId="57015"/>
    <cellStyle name="Обычный 71 2 2 3" xfId="57016"/>
    <cellStyle name="Обычный 71 2 3" xfId="57017"/>
    <cellStyle name="Обычный 71 2 3 2" xfId="57018"/>
    <cellStyle name="Обычный 71 2 4" xfId="57019"/>
    <cellStyle name="Обычный 71 3" xfId="57020"/>
    <cellStyle name="Обычный 71 3 2" xfId="57021"/>
    <cellStyle name="Обычный 71 3 2 2" xfId="57022"/>
    <cellStyle name="Обычный 71 3 2 2 2" xfId="57023"/>
    <cellStyle name="Обычный 71 3 2 3" xfId="57024"/>
    <cellStyle name="Обычный 71 3 3" xfId="57025"/>
    <cellStyle name="Обычный 71 3 3 2" xfId="57026"/>
    <cellStyle name="Обычный 71 3 4" xfId="57027"/>
    <cellStyle name="Обычный 71 4" xfId="57028"/>
    <cellStyle name="Обычный 71 4 2" xfId="57029"/>
    <cellStyle name="Обычный 71 4 2 2" xfId="57030"/>
    <cellStyle name="Обычный 71 4 2 2 2" xfId="57031"/>
    <cellStyle name="Обычный 71 4 2 3" xfId="57032"/>
    <cellStyle name="Обычный 71 4 3" xfId="57033"/>
    <cellStyle name="Обычный 71 4 3 2" xfId="57034"/>
    <cellStyle name="Обычный 71 4 4" xfId="57035"/>
    <cellStyle name="Обычный 71 5" xfId="57036"/>
    <cellStyle name="Обычный 71 5 2" xfId="57037"/>
    <cellStyle name="Обычный 71 5 2 2" xfId="57038"/>
    <cellStyle name="Обычный 71 5 3" xfId="57039"/>
    <cellStyle name="Обычный 71 6" xfId="57040"/>
    <cellStyle name="Обычный 71 6 2" xfId="57041"/>
    <cellStyle name="Обычный 71 7" xfId="57042"/>
    <cellStyle name="Обычный 71 7 2" xfId="57043"/>
    <cellStyle name="Обычный 71 8" xfId="57044"/>
    <cellStyle name="Обычный 72" xfId="57045"/>
    <cellStyle name="Обычный 72 2" xfId="57046"/>
    <cellStyle name="Обычный 72 2 2" xfId="57047"/>
    <cellStyle name="Обычный 72 2 2 2" xfId="57048"/>
    <cellStyle name="Обычный 72 2 2 2 2" xfId="57049"/>
    <cellStyle name="Обычный 72 2 2 3" xfId="57050"/>
    <cellStyle name="Обычный 72 2 3" xfId="57051"/>
    <cellStyle name="Обычный 72 2 3 2" xfId="57052"/>
    <cellStyle name="Обычный 72 2 4" xfId="57053"/>
    <cellStyle name="Обычный 72 3" xfId="57054"/>
    <cellStyle name="Обычный 72 3 2" xfId="57055"/>
    <cellStyle name="Обычный 72 3 2 2" xfId="57056"/>
    <cellStyle name="Обычный 72 3 2 2 2" xfId="57057"/>
    <cellStyle name="Обычный 72 3 2 3" xfId="57058"/>
    <cellStyle name="Обычный 72 3 3" xfId="57059"/>
    <cellStyle name="Обычный 72 3 3 2" xfId="57060"/>
    <cellStyle name="Обычный 72 3 4" xfId="57061"/>
    <cellStyle name="Обычный 72 4" xfId="57062"/>
    <cellStyle name="Обычный 72 4 2" xfId="57063"/>
    <cellStyle name="Обычный 72 4 2 2" xfId="57064"/>
    <cellStyle name="Обычный 72 4 2 2 2" xfId="57065"/>
    <cellStyle name="Обычный 72 4 2 3" xfId="57066"/>
    <cellStyle name="Обычный 72 4 3" xfId="57067"/>
    <cellStyle name="Обычный 72 4 3 2" xfId="57068"/>
    <cellStyle name="Обычный 72 4 4" xfId="57069"/>
    <cellStyle name="Обычный 72 5" xfId="57070"/>
    <cellStyle name="Обычный 72 5 2" xfId="57071"/>
    <cellStyle name="Обычный 72 5 2 2" xfId="57072"/>
    <cellStyle name="Обычный 72 5 3" xfId="57073"/>
    <cellStyle name="Обычный 72 6" xfId="57074"/>
    <cellStyle name="Обычный 72 6 2" xfId="57075"/>
    <cellStyle name="Обычный 72 7" xfId="57076"/>
    <cellStyle name="Обычный 72 7 2" xfId="57077"/>
    <cellStyle name="Обычный 72 8" xfId="57078"/>
    <cellStyle name="Обычный 73" xfId="57079"/>
    <cellStyle name="Обычный 73 2" xfId="57080"/>
    <cellStyle name="Обычный 73 2 2" xfId="57081"/>
    <cellStyle name="Обычный 73 2 2 2" xfId="57082"/>
    <cellStyle name="Обычный 73 2 2 2 2" xfId="57083"/>
    <cellStyle name="Обычный 73 2 2 3" xfId="57084"/>
    <cellStyle name="Обычный 73 2 3" xfId="57085"/>
    <cellStyle name="Обычный 73 2 3 2" xfId="57086"/>
    <cellStyle name="Обычный 73 2 4" xfId="57087"/>
    <cellStyle name="Обычный 73 3" xfId="57088"/>
    <cellStyle name="Обычный 73 3 2" xfId="57089"/>
    <cellStyle name="Обычный 73 3 2 2" xfId="57090"/>
    <cellStyle name="Обычный 73 3 2 2 2" xfId="57091"/>
    <cellStyle name="Обычный 73 3 2 3" xfId="57092"/>
    <cellStyle name="Обычный 73 3 3" xfId="57093"/>
    <cellStyle name="Обычный 73 3 3 2" xfId="57094"/>
    <cellStyle name="Обычный 73 3 4" xfId="57095"/>
    <cellStyle name="Обычный 73 4" xfId="57096"/>
    <cellStyle name="Обычный 73 4 2" xfId="57097"/>
    <cellStyle name="Обычный 73 4 2 2" xfId="57098"/>
    <cellStyle name="Обычный 73 4 2 2 2" xfId="57099"/>
    <cellStyle name="Обычный 73 4 2 3" xfId="57100"/>
    <cellStyle name="Обычный 73 4 3" xfId="57101"/>
    <cellStyle name="Обычный 73 4 3 2" xfId="57102"/>
    <cellStyle name="Обычный 73 4 4" xfId="57103"/>
    <cellStyle name="Обычный 73 5" xfId="57104"/>
    <cellStyle name="Обычный 73 5 2" xfId="57105"/>
    <cellStyle name="Обычный 73 5 2 2" xfId="57106"/>
    <cellStyle name="Обычный 73 5 3" xfId="57107"/>
    <cellStyle name="Обычный 73 6" xfId="57108"/>
    <cellStyle name="Обычный 73 6 2" xfId="57109"/>
    <cellStyle name="Обычный 73 7" xfId="57110"/>
    <cellStyle name="Обычный 73 7 2" xfId="57111"/>
    <cellStyle name="Обычный 73 8" xfId="57112"/>
    <cellStyle name="Обычный 74" xfId="57113"/>
    <cellStyle name="Обычный 74 2" xfId="57114"/>
    <cellStyle name="Обычный 74 2 2" xfId="57115"/>
    <cellStyle name="Обычный 74 2 2 2" xfId="57116"/>
    <cellStyle name="Обычный 74 2 2 2 2" xfId="57117"/>
    <cellStyle name="Обычный 74 2 2 3" xfId="57118"/>
    <cellStyle name="Обычный 74 2 3" xfId="57119"/>
    <cellStyle name="Обычный 74 2 3 2" xfId="57120"/>
    <cellStyle name="Обычный 74 2 4" xfId="57121"/>
    <cellStyle name="Обычный 74 3" xfId="57122"/>
    <cellStyle name="Обычный 74 3 2" xfId="57123"/>
    <cellStyle name="Обычный 74 3 2 2" xfId="57124"/>
    <cellStyle name="Обычный 74 3 2 2 2" xfId="57125"/>
    <cellStyle name="Обычный 74 3 2 3" xfId="57126"/>
    <cellStyle name="Обычный 74 3 3" xfId="57127"/>
    <cellStyle name="Обычный 74 3 3 2" xfId="57128"/>
    <cellStyle name="Обычный 74 3 4" xfId="57129"/>
    <cellStyle name="Обычный 74 4" xfId="57130"/>
    <cellStyle name="Обычный 74 4 2" xfId="57131"/>
    <cellStyle name="Обычный 74 4 2 2" xfId="57132"/>
    <cellStyle name="Обычный 74 4 2 2 2" xfId="57133"/>
    <cellStyle name="Обычный 74 4 2 3" xfId="57134"/>
    <cellStyle name="Обычный 74 4 3" xfId="57135"/>
    <cellStyle name="Обычный 74 4 3 2" xfId="57136"/>
    <cellStyle name="Обычный 74 4 4" xfId="57137"/>
    <cellStyle name="Обычный 74 5" xfId="57138"/>
    <cellStyle name="Обычный 74 5 2" xfId="57139"/>
    <cellStyle name="Обычный 74 5 2 2" xfId="57140"/>
    <cellStyle name="Обычный 74 5 3" xfId="57141"/>
    <cellStyle name="Обычный 74 6" xfId="57142"/>
    <cellStyle name="Обычный 74 6 2" xfId="57143"/>
    <cellStyle name="Обычный 74 7" xfId="57144"/>
    <cellStyle name="Обычный 74 7 2" xfId="57145"/>
    <cellStyle name="Обычный 74 8" xfId="57146"/>
    <cellStyle name="Обычный 75" xfId="57147"/>
    <cellStyle name="Обычный 75 2" xfId="57148"/>
    <cellStyle name="Обычный 75 2 2" xfId="57149"/>
    <cellStyle name="Обычный 75 2 2 2" xfId="57150"/>
    <cellStyle name="Обычный 75 2 2 2 2" xfId="57151"/>
    <cellStyle name="Обычный 75 2 2 3" xfId="57152"/>
    <cellStyle name="Обычный 75 2 3" xfId="57153"/>
    <cellStyle name="Обычный 75 2 3 2" xfId="57154"/>
    <cellStyle name="Обычный 75 2 4" xfId="57155"/>
    <cellStyle name="Обычный 75 3" xfId="57156"/>
    <cellStyle name="Обычный 75 3 2" xfId="57157"/>
    <cellStyle name="Обычный 75 3 2 2" xfId="57158"/>
    <cellStyle name="Обычный 75 3 2 2 2" xfId="57159"/>
    <cellStyle name="Обычный 75 3 2 3" xfId="57160"/>
    <cellStyle name="Обычный 75 3 3" xfId="57161"/>
    <cellStyle name="Обычный 75 3 3 2" xfId="57162"/>
    <cellStyle name="Обычный 75 3 4" xfId="57163"/>
    <cellStyle name="Обычный 75 4" xfId="57164"/>
    <cellStyle name="Обычный 75 4 2" xfId="57165"/>
    <cellStyle name="Обычный 75 4 2 2" xfId="57166"/>
    <cellStyle name="Обычный 75 4 2 2 2" xfId="57167"/>
    <cellStyle name="Обычный 75 4 2 3" xfId="57168"/>
    <cellStyle name="Обычный 75 4 3" xfId="57169"/>
    <cellStyle name="Обычный 75 4 3 2" xfId="57170"/>
    <cellStyle name="Обычный 75 4 4" xfId="57171"/>
    <cellStyle name="Обычный 75 5" xfId="57172"/>
    <cellStyle name="Обычный 75 5 2" xfId="57173"/>
    <cellStyle name="Обычный 75 5 2 2" xfId="57174"/>
    <cellStyle name="Обычный 75 5 3" xfId="57175"/>
    <cellStyle name="Обычный 75 6" xfId="57176"/>
    <cellStyle name="Обычный 75 6 2" xfId="57177"/>
    <cellStyle name="Обычный 75 7" xfId="57178"/>
    <cellStyle name="Обычный 75 7 2" xfId="57179"/>
    <cellStyle name="Обычный 75 8" xfId="57180"/>
    <cellStyle name="Обычный 76" xfId="57181"/>
    <cellStyle name="Обычный 76 2" xfId="57182"/>
    <cellStyle name="Обычный 76 2 2" xfId="57183"/>
    <cellStyle name="Обычный 76 2 2 2" xfId="57184"/>
    <cellStyle name="Обычный 76 2 2 2 2" xfId="57185"/>
    <cellStyle name="Обычный 76 2 2 3" xfId="57186"/>
    <cellStyle name="Обычный 76 2 3" xfId="57187"/>
    <cellStyle name="Обычный 76 2 3 2" xfId="57188"/>
    <cellStyle name="Обычный 76 2 4" xfId="57189"/>
    <cellStyle name="Обычный 76 3" xfId="57190"/>
    <cellStyle name="Обычный 76 3 2" xfId="57191"/>
    <cellStyle name="Обычный 76 3 2 2" xfId="57192"/>
    <cellStyle name="Обычный 76 3 2 2 2" xfId="57193"/>
    <cellStyle name="Обычный 76 3 2 3" xfId="57194"/>
    <cellStyle name="Обычный 76 3 3" xfId="57195"/>
    <cellStyle name="Обычный 76 3 3 2" xfId="57196"/>
    <cellStyle name="Обычный 76 3 4" xfId="57197"/>
    <cellStyle name="Обычный 76 4" xfId="57198"/>
    <cellStyle name="Обычный 76 4 2" xfId="57199"/>
    <cellStyle name="Обычный 76 4 2 2" xfId="57200"/>
    <cellStyle name="Обычный 76 4 2 2 2" xfId="57201"/>
    <cellStyle name="Обычный 76 4 2 3" xfId="57202"/>
    <cellStyle name="Обычный 76 4 3" xfId="57203"/>
    <cellStyle name="Обычный 76 4 3 2" xfId="57204"/>
    <cellStyle name="Обычный 76 4 4" xfId="57205"/>
    <cellStyle name="Обычный 76 5" xfId="57206"/>
    <cellStyle name="Обычный 76 5 2" xfId="57207"/>
    <cellStyle name="Обычный 76 5 2 2" xfId="57208"/>
    <cellStyle name="Обычный 76 5 3" xfId="57209"/>
    <cellStyle name="Обычный 76 6" xfId="57210"/>
    <cellStyle name="Обычный 76 6 2" xfId="57211"/>
    <cellStyle name="Обычный 76 7" xfId="57212"/>
    <cellStyle name="Обычный 76 7 2" xfId="57213"/>
    <cellStyle name="Обычный 76 8" xfId="57214"/>
    <cellStyle name="Обычный 77" xfId="57215"/>
    <cellStyle name="Обычный 77 2" xfId="57216"/>
    <cellStyle name="Обычный 77 2 2" xfId="57217"/>
    <cellStyle name="Обычный 77 2 2 2" xfId="57218"/>
    <cellStyle name="Обычный 77 2 2 2 2" xfId="57219"/>
    <cellStyle name="Обычный 77 2 2 3" xfId="57220"/>
    <cellStyle name="Обычный 77 2 3" xfId="57221"/>
    <cellStyle name="Обычный 77 2 3 2" xfId="57222"/>
    <cellStyle name="Обычный 77 2 4" xfId="57223"/>
    <cellStyle name="Обычный 77 3" xfId="57224"/>
    <cellStyle name="Обычный 77 3 2" xfId="57225"/>
    <cellStyle name="Обычный 77 3 2 2" xfId="57226"/>
    <cellStyle name="Обычный 77 3 2 2 2" xfId="57227"/>
    <cellStyle name="Обычный 77 3 2 3" xfId="57228"/>
    <cellStyle name="Обычный 77 3 3" xfId="57229"/>
    <cellStyle name="Обычный 77 3 3 2" xfId="57230"/>
    <cellStyle name="Обычный 77 3 4" xfId="57231"/>
    <cellStyle name="Обычный 77 4" xfId="57232"/>
    <cellStyle name="Обычный 77 4 2" xfId="57233"/>
    <cellStyle name="Обычный 77 4 2 2" xfId="57234"/>
    <cellStyle name="Обычный 77 4 2 2 2" xfId="57235"/>
    <cellStyle name="Обычный 77 4 2 3" xfId="57236"/>
    <cellStyle name="Обычный 77 4 3" xfId="57237"/>
    <cellStyle name="Обычный 77 4 3 2" xfId="57238"/>
    <cellStyle name="Обычный 77 4 4" xfId="57239"/>
    <cellStyle name="Обычный 77 5" xfId="57240"/>
    <cellStyle name="Обычный 77 5 2" xfId="57241"/>
    <cellStyle name="Обычный 77 5 2 2" xfId="57242"/>
    <cellStyle name="Обычный 77 5 3" xfId="57243"/>
    <cellStyle name="Обычный 77 6" xfId="57244"/>
    <cellStyle name="Обычный 77 6 2" xfId="57245"/>
    <cellStyle name="Обычный 77 7" xfId="57246"/>
    <cellStyle name="Обычный 77 7 2" xfId="57247"/>
    <cellStyle name="Обычный 77 8" xfId="57248"/>
    <cellStyle name="Обычный 78" xfId="57249"/>
    <cellStyle name="Обычный 78 2" xfId="57250"/>
    <cellStyle name="Обычный 78 2 2" xfId="57251"/>
    <cellStyle name="Обычный 78 2 2 2" xfId="57252"/>
    <cellStyle name="Обычный 78 2 2 2 2" xfId="57253"/>
    <cellStyle name="Обычный 78 2 2 3" xfId="57254"/>
    <cellStyle name="Обычный 78 2 3" xfId="57255"/>
    <cellStyle name="Обычный 78 2 3 2" xfId="57256"/>
    <cellStyle name="Обычный 78 2 4" xfId="57257"/>
    <cellStyle name="Обычный 78 3" xfId="57258"/>
    <cellStyle name="Обычный 78 3 2" xfId="57259"/>
    <cellStyle name="Обычный 78 3 2 2" xfId="57260"/>
    <cellStyle name="Обычный 78 3 2 2 2" xfId="57261"/>
    <cellStyle name="Обычный 78 3 2 3" xfId="57262"/>
    <cellStyle name="Обычный 78 3 3" xfId="57263"/>
    <cellStyle name="Обычный 78 3 3 2" xfId="57264"/>
    <cellStyle name="Обычный 78 3 4" xfId="57265"/>
    <cellStyle name="Обычный 78 4" xfId="57266"/>
    <cellStyle name="Обычный 78 4 2" xfId="57267"/>
    <cellStyle name="Обычный 78 4 2 2" xfId="57268"/>
    <cellStyle name="Обычный 78 4 2 2 2" xfId="57269"/>
    <cellStyle name="Обычный 78 4 2 3" xfId="57270"/>
    <cellStyle name="Обычный 78 4 3" xfId="57271"/>
    <cellStyle name="Обычный 78 4 3 2" xfId="57272"/>
    <cellStyle name="Обычный 78 4 4" xfId="57273"/>
    <cellStyle name="Обычный 78 5" xfId="57274"/>
    <cellStyle name="Обычный 78 5 2" xfId="57275"/>
    <cellStyle name="Обычный 78 5 2 2" xfId="57276"/>
    <cellStyle name="Обычный 78 5 3" xfId="57277"/>
    <cellStyle name="Обычный 78 6" xfId="57278"/>
    <cellStyle name="Обычный 78 6 2" xfId="57279"/>
    <cellStyle name="Обычный 78 7" xfId="57280"/>
    <cellStyle name="Обычный 78 7 2" xfId="57281"/>
    <cellStyle name="Обычный 78 8" xfId="57282"/>
    <cellStyle name="Обычный 79" xfId="57283"/>
    <cellStyle name="Обычный 79 2" xfId="57284"/>
    <cellStyle name="Обычный 79 2 2" xfId="57285"/>
    <cellStyle name="Обычный 79 2 2 2" xfId="57286"/>
    <cellStyle name="Обычный 79 2 2 2 2" xfId="57287"/>
    <cellStyle name="Обычный 79 2 2 3" xfId="57288"/>
    <cellStyle name="Обычный 79 2 3" xfId="57289"/>
    <cellStyle name="Обычный 79 2 3 2" xfId="57290"/>
    <cellStyle name="Обычный 79 2 4" xfId="57291"/>
    <cellStyle name="Обычный 79 3" xfId="57292"/>
    <cellStyle name="Обычный 79 3 2" xfId="57293"/>
    <cellStyle name="Обычный 79 3 2 2" xfId="57294"/>
    <cellStyle name="Обычный 79 3 2 2 2" xfId="57295"/>
    <cellStyle name="Обычный 79 3 2 3" xfId="57296"/>
    <cellStyle name="Обычный 79 3 3" xfId="57297"/>
    <cellStyle name="Обычный 79 3 3 2" xfId="57298"/>
    <cellStyle name="Обычный 79 3 4" xfId="57299"/>
    <cellStyle name="Обычный 79 4" xfId="57300"/>
    <cellStyle name="Обычный 79 4 2" xfId="57301"/>
    <cellStyle name="Обычный 79 4 2 2" xfId="57302"/>
    <cellStyle name="Обычный 79 4 2 2 2" xfId="57303"/>
    <cellStyle name="Обычный 79 4 2 3" xfId="57304"/>
    <cellStyle name="Обычный 79 4 3" xfId="57305"/>
    <cellStyle name="Обычный 79 4 3 2" xfId="57306"/>
    <cellStyle name="Обычный 79 4 4" xfId="57307"/>
    <cellStyle name="Обычный 79 5" xfId="57308"/>
    <cellStyle name="Обычный 79 5 2" xfId="57309"/>
    <cellStyle name="Обычный 79 5 2 2" xfId="57310"/>
    <cellStyle name="Обычный 79 5 3" xfId="57311"/>
    <cellStyle name="Обычный 79 6" xfId="57312"/>
    <cellStyle name="Обычный 79 6 2" xfId="57313"/>
    <cellStyle name="Обычный 79 7" xfId="57314"/>
    <cellStyle name="Обычный 79 7 2" xfId="57315"/>
    <cellStyle name="Обычный 79 8" xfId="57316"/>
    <cellStyle name="Обычный 8" xfId="57317"/>
    <cellStyle name="Обычный 8 2" xfId="57318"/>
    <cellStyle name="Обычный 8 2 2" xfId="57319"/>
    <cellStyle name="Обычный 8 2 3" xfId="57320"/>
    <cellStyle name="Обычный 8 3" xfId="57321"/>
    <cellStyle name="Обычный 8 3 2" xfId="57322"/>
    <cellStyle name="Обычный 8 3 3" xfId="57323"/>
    <cellStyle name="Обычный 8 4" xfId="57324"/>
    <cellStyle name="Обычный 8 4 2" xfId="57325"/>
    <cellStyle name="Обычный 8 5" xfId="57326"/>
    <cellStyle name="Обычный 8 6" xfId="57327"/>
    <cellStyle name="Обычный 8 7" xfId="57328"/>
    <cellStyle name="Обычный 8 8" xfId="57329"/>
    <cellStyle name="Обычный 8 9" xfId="57330"/>
    <cellStyle name="Обычный 80" xfId="57331"/>
    <cellStyle name="Обычный 80 2" xfId="57332"/>
    <cellStyle name="Обычный 80 2 2" xfId="57333"/>
    <cellStyle name="Обычный 80 2 2 2" xfId="57334"/>
    <cellStyle name="Обычный 80 2 2 2 2" xfId="57335"/>
    <cellStyle name="Обычный 80 2 2 3" xfId="57336"/>
    <cellStyle name="Обычный 80 2 3" xfId="57337"/>
    <cellStyle name="Обычный 80 2 3 2" xfId="57338"/>
    <cellStyle name="Обычный 80 2 4" xfId="57339"/>
    <cellStyle name="Обычный 80 3" xfId="57340"/>
    <cellStyle name="Обычный 80 3 2" xfId="57341"/>
    <cellStyle name="Обычный 80 3 2 2" xfId="57342"/>
    <cellStyle name="Обычный 80 3 2 2 2" xfId="57343"/>
    <cellStyle name="Обычный 80 3 2 3" xfId="57344"/>
    <cellStyle name="Обычный 80 3 3" xfId="57345"/>
    <cellStyle name="Обычный 80 3 3 2" xfId="57346"/>
    <cellStyle name="Обычный 80 3 4" xfId="57347"/>
    <cellStyle name="Обычный 80 4" xfId="57348"/>
    <cellStyle name="Обычный 80 4 2" xfId="57349"/>
    <cellStyle name="Обычный 80 4 2 2" xfId="57350"/>
    <cellStyle name="Обычный 80 4 2 2 2" xfId="57351"/>
    <cellStyle name="Обычный 80 4 2 3" xfId="57352"/>
    <cellStyle name="Обычный 80 4 3" xfId="57353"/>
    <cellStyle name="Обычный 80 4 3 2" xfId="57354"/>
    <cellStyle name="Обычный 80 4 4" xfId="57355"/>
    <cellStyle name="Обычный 80 5" xfId="57356"/>
    <cellStyle name="Обычный 80 5 2" xfId="57357"/>
    <cellStyle name="Обычный 80 5 2 2" xfId="57358"/>
    <cellStyle name="Обычный 80 5 3" xfId="57359"/>
    <cellStyle name="Обычный 80 6" xfId="57360"/>
    <cellStyle name="Обычный 80 6 2" xfId="57361"/>
    <cellStyle name="Обычный 80 7" xfId="57362"/>
    <cellStyle name="Обычный 80 7 2" xfId="57363"/>
    <cellStyle name="Обычный 80 8" xfId="57364"/>
    <cellStyle name="Обычный 81" xfId="57365"/>
    <cellStyle name="Обычный 81 2" xfId="57366"/>
    <cellStyle name="Обычный 81 2 2" xfId="57367"/>
    <cellStyle name="Обычный 81 2 2 2" xfId="57368"/>
    <cellStyle name="Обычный 81 2 2 2 2" xfId="57369"/>
    <cellStyle name="Обычный 81 2 2 3" xfId="57370"/>
    <cellStyle name="Обычный 81 2 3" xfId="57371"/>
    <cellStyle name="Обычный 81 2 3 2" xfId="57372"/>
    <cellStyle name="Обычный 81 2 4" xfId="57373"/>
    <cellStyle name="Обычный 81 3" xfId="57374"/>
    <cellStyle name="Обычный 81 3 2" xfId="57375"/>
    <cellStyle name="Обычный 81 3 2 2" xfId="57376"/>
    <cellStyle name="Обычный 81 3 2 2 2" xfId="57377"/>
    <cellStyle name="Обычный 81 3 2 3" xfId="57378"/>
    <cellStyle name="Обычный 81 3 3" xfId="57379"/>
    <cellStyle name="Обычный 81 3 3 2" xfId="57380"/>
    <cellStyle name="Обычный 81 3 4" xfId="57381"/>
    <cellStyle name="Обычный 81 4" xfId="57382"/>
    <cellStyle name="Обычный 81 4 2" xfId="57383"/>
    <cellStyle name="Обычный 81 4 2 2" xfId="57384"/>
    <cellStyle name="Обычный 81 4 2 2 2" xfId="57385"/>
    <cellStyle name="Обычный 81 4 2 3" xfId="57386"/>
    <cellStyle name="Обычный 81 4 3" xfId="57387"/>
    <cellStyle name="Обычный 81 4 3 2" xfId="57388"/>
    <cellStyle name="Обычный 81 4 4" xfId="57389"/>
    <cellStyle name="Обычный 81 5" xfId="57390"/>
    <cellStyle name="Обычный 81 5 2" xfId="57391"/>
    <cellStyle name="Обычный 81 5 2 2" xfId="57392"/>
    <cellStyle name="Обычный 81 5 3" xfId="57393"/>
    <cellStyle name="Обычный 81 6" xfId="57394"/>
    <cellStyle name="Обычный 81 6 2" xfId="57395"/>
    <cellStyle name="Обычный 81 7" xfId="57396"/>
    <cellStyle name="Обычный 81 7 2" xfId="57397"/>
    <cellStyle name="Обычный 81 8" xfId="57398"/>
    <cellStyle name="Обычный 82" xfId="57399"/>
    <cellStyle name="Обычный 82 2" xfId="57400"/>
    <cellStyle name="Обычный 82 2 2" xfId="57401"/>
    <cellStyle name="Обычный 82 2 2 2" xfId="57402"/>
    <cellStyle name="Обычный 82 2 2 2 2" xfId="57403"/>
    <cellStyle name="Обычный 82 2 2 3" xfId="57404"/>
    <cellStyle name="Обычный 82 2 3" xfId="57405"/>
    <cellStyle name="Обычный 82 2 3 2" xfId="57406"/>
    <cellStyle name="Обычный 82 2 4" xfId="57407"/>
    <cellStyle name="Обычный 82 3" xfId="57408"/>
    <cellStyle name="Обычный 82 3 2" xfId="57409"/>
    <cellStyle name="Обычный 82 3 2 2" xfId="57410"/>
    <cellStyle name="Обычный 82 3 2 2 2" xfId="57411"/>
    <cellStyle name="Обычный 82 3 2 3" xfId="57412"/>
    <cellStyle name="Обычный 82 3 3" xfId="57413"/>
    <cellStyle name="Обычный 82 3 3 2" xfId="57414"/>
    <cellStyle name="Обычный 82 3 4" xfId="57415"/>
    <cellStyle name="Обычный 82 4" xfId="57416"/>
    <cellStyle name="Обычный 82 4 2" xfId="57417"/>
    <cellStyle name="Обычный 82 4 2 2" xfId="57418"/>
    <cellStyle name="Обычный 82 4 2 2 2" xfId="57419"/>
    <cellStyle name="Обычный 82 4 2 3" xfId="57420"/>
    <cellStyle name="Обычный 82 4 3" xfId="57421"/>
    <cellStyle name="Обычный 82 4 3 2" xfId="57422"/>
    <cellStyle name="Обычный 82 4 4" xfId="57423"/>
    <cellStyle name="Обычный 82 5" xfId="57424"/>
    <cellStyle name="Обычный 82 5 2" xfId="57425"/>
    <cellStyle name="Обычный 82 5 2 2" xfId="57426"/>
    <cellStyle name="Обычный 82 5 3" xfId="57427"/>
    <cellStyle name="Обычный 82 6" xfId="57428"/>
    <cellStyle name="Обычный 82 6 2" xfId="57429"/>
    <cellStyle name="Обычный 82 7" xfId="57430"/>
    <cellStyle name="Обычный 82 7 2" xfId="57431"/>
    <cellStyle name="Обычный 82 8" xfId="57432"/>
    <cellStyle name="Обычный 83" xfId="57433"/>
    <cellStyle name="Обычный 83 2" xfId="57434"/>
    <cellStyle name="Обычный 83 2 2" xfId="57435"/>
    <cellStyle name="Обычный 83 2 2 2" xfId="57436"/>
    <cellStyle name="Обычный 83 2 2 2 2" xfId="57437"/>
    <cellStyle name="Обычный 83 2 2 3" xfId="57438"/>
    <cellStyle name="Обычный 83 2 3" xfId="57439"/>
    <cellStyle name="Обычный 83 2 3 2" xfId="57440"/>
    <cellStyle name="Обычный 83 2 4" xfId="57441"/>
    <cellStyle name="Обычный 83 3" xfId="57442"/>
    <cellStyle name="Обычный 83 3 2" xfId="57443"/>
    <cellStyle name="Обычный 83 3 2 2" xfId="57444"/>
    <cellStyle name="Обычный 83 3 2 2 2" xfId="57445"/>
    <cellStyle name="Обычный 83 3 2 3" xfId="57446"/>
    <cellStyle name="Обычный 83 3 3" xfId="57447"/>
    <cellStyle name="Обычный 83 3 3 2" xfId="57448"/>
    <cellStyle name="Обычный 83 3 4" xfId="57449"/>
    <cellStyle name="Обычный 83 4" xfId="57450"/>
    <cellStyle name="Обычный 83 4 2" xfId="57451"/>
    <cellStyle name="Обычный 83 4 2 2" xfId="57452"/>
    <cellStyle name="Обычный 83 4 2 2 2" xfId="57453"/>
    <cellStyle name="Обычный 83 4 2 3" xfId="57454"/>
    <cellStyle name="Обычный 83 4 3" xfId="57455"/>
    <cellStyle name="Обычный 83 4 3 2" xfId="57456"/>
    <cellStyle name="Обычный 83 4 4" xfId="57457"/>
    <cellStyle name="Обычный 83 5" xfId="57458"/>
    <cellStyle name="Обычный 83 5 2" xfId="57459"/>
    <cellStyle name="Обычный 83 5 2 2" xfId="57460"/>
    <cellStyle name="Обычный 83 5 3" xfId="57461"/>
    <cellStyle name="Обычный 83 6" xfId="57462"/>
    <cellStyle name="Обычный 83 6 2" xfId="57463"/>
    <cellStyle name="Обычный 83 7" xfId="57464"/>
    <cellStyle name="Обычный 83 7 2" xfId="57465"/>
    <cellStyle name="Обычный 83 8" xfId="57466"/>
    <cellStyle name="Обычный 84" xfId="57467"/>
    <cellStyle name="Обычный 84 2" xfId="57468"/>
    <cellStyle name="Обычный 84 2 2" xfId="57469"/>
    <cellStyle name="Обычный 84 2 2 2" xfId="57470"/>
    <cellStyle name="Обычный 84 2 2 2 2" xfId="57471"/>
    <cellStyle name="Обычный 84 2 2 3" xfId="57472"/>
    <cellStyle name="Обычный 84 2 3" xfId="57473"/>
    <cellStyle name="Обычный 84 2 3 2" xfId="57474"/>
    <cellStyle name="Обычный 84 2 4" xfId="57475"/>
    <cellStyle name="Обычный 84 3" xfId="57476"/>
    <cellStyle name="Обычный 84 3 2" xfId="57477"/>
    <cellStyle name="Обычный 84 3 2 2" xfId="57478"/>
    <cellStyle name="Обычный 84 3 2 2 2" xfId="57479"/>
    <cellStyle name="Обычный 84 3 2 3" xfId="57480"/>
    <cellStyle name="Обычный 84 3 3" xfId="57481"/>
    <cellStyle name="Обычный 84 3 3 2" xfId="57482"/>
    <cellStyle name="Обычный 84 3 4" xfId="57483"/>
    <cellStyle name="Обычный 84 4" xfId="57484"/>
    <cellStyle name="Обычный 84 4 2" xfId="57485"/>
    <cellStyle name="Обычный 84 4 2 2" xfId="57486"/>
    <cellStyle name="Обычный 84 4 2 2 2" xfId="57487"/>
    <cellStyle name="Обычный 84 4 2 3" xfId="57488"/>
    <cellStyle name="Обычный 84 4 3" xfId="57489"/>
    <cellStyle name="Обычный 84 4 3 2" xfId="57490"/>
    <cellStyle name="Обычный 84 4 4" xfId="57491"/>
    <cellStyle name="Обычный 84 5" xfId="57492"/>
    <cellStyle name="Обычный 84 5 2" xfId="57493"/>
    <cellStyle name="Обычный 84 5 2 2" xfId="57494"/>
    <cellStyle name="Обычный 84 5 3" xfId="57495"/>
    <cellStyle name="Обычный 84 6" xfId="57496"/>
    <cellStyle name="Обычный 84 6 2" xfId="57497"/>
    <cellStyle name="Обычный 84 7" xfId="57498"/>
    <cellStyle name="Обычный 84 7 2" xfId="57499"/>
    <cellStyle name="Обычный 84 8" xfId="57500"/>
    <cellStyle name="Обычный 85" xfId="57501"/>
    <cellStyle name="Обычный 85 2" xfId="57502"/>
    <cellStyle name="Обычный 85 2 2" xfId="57503"/>
    <cellStyle name="Обычный 85 2 2 2" xfId="57504"/>
    <cellStyle name="Обычный 85 2 2 2 2" xfId="57505"/>
    <cellStyle name="Обычный 85 2 2 3" xfId="57506"/>
    <cellStyle name="Обычный 85 2 3" xfId="57507"/>
    <cellStyle name="Обычный 85 2 3 2" xfId="57508"/>
    <cellStyle name="Обычный 85 2 4" xfId="57509"/>
    <cellStyle name="Обычный 85 3" xfId="57510"/>
    <cellStyle name="Обычный 85 3 2" xfId="57511"/>
    <cellStyle name="Обычный 85 3 2 2" xfId="57512"/>
    <cellStyle name="Обычный 85 3 2 2 2" xfId="57513"/>
    <cellStyle name="Обычный 85 3 2 3" xfId="57514"/>
    <cellStyle name="Обычный 85 3 3" xfId="57515"/>
    <cellStyle name="Обычный 85 3 3 2" xfId="57516"/>
    <cellStyle name="Обычный 85 3 4" xfId="57517"/>
    <cellStyle name="Обычный 85 4" xfId="57518"/>
    <cellStyle name="Обычный 85 4 2" xfId="57519"/>
    <cellStyle name="Обычный 85 4 2 2" xfId="57520"/>
    <cellStyle name="Обычный 85 4 2 2 2" xfId="57521"/>
    <cellStyle name="Обычный 85 4 2 3" xfId="57522"/>
    <cellStyle name="Обычный 85 4 3" xfId="57523"/>
    <cellStyle name="Обычный 85 4 3 2" xfId="57524"/>
    <cellStyle name="Обычный 85 4 4" xfId="57525"/>
    <cellStyle name="Обычный 85 5" xfId="57526"/>
    <cellStyle name="Обычный 85 5 2" xfId="57527"/>
    <cellStyle name="Обычный 85 5 2 2" xfId="57528"/>
    <cellStyle name="Обычный 85 5 3" xfId="57529"/>
    <cellStyle name="Обычный 85 6" xfId="57530"/>
    <cellStyle name="Обычный 85 6 2" xfId="57531"/>
    <cellStyle name="Обычный 85 7" xfId="57532"/>
    <cellStyle name="Обычный 85 7 2" xfId="57533"/>
    <cellStyle name="Обычный 85 8" xfId="57534"/>
    <cellStyle name="Обычный 86" xfId="57535"/>
    <cellStyle name="Обычный 86 2" xfId="57536"/>
    <cellStyle name="Обычный 86 2 2" xfId="57537"/>
    <cellStyle name="Обычный 86 2 2 2" xfId="57538"/>
    <cellStyle name="Обычный 86 2 2 2 2" xfId="57539"/>
    <cellStyle name="Обычный 86 2 2 3" xfId="57540"/>
    <cellStyle name="Обычный 86 2 3" xfId="57541"/>
    <cellStyle name="Обычный 86 2 3 2" xfId="57542"/>
    <cellStyle name="Обычный 86 2 4" xfId="57543"/>
    <cellStyle name="Обычный 86 3" xfId="57544"/>
    <cellStyle name="Обычный 86 3 2" xfId="57545"/>
    <cellStyle name="Обычный 86 3 2 2" xfId="57546"/>
    <cellStyle name="Обычный 86 3 2 2 2" xfId="57547"/>
    <cellStyle name="Обычный 86 3 2 3" xfId="57548"/>
    <cellStyle name="Обычный 86 3 3" xfId="57549"/>
    <cellStyle name="Обычный 86 3 3 2" xfId="57550"/>
    <cellStyle name="Обычный 86 3 4" xfId="57551"/>
    <cellStyle name="Обычный 86 4" xfId="57552"/>
    <cellStyle name="Обычный 86 4 2" xfId="57553"/>
    <cellStyle name="Обычный 86 4 2 2" xfId="57554"/>
    <cellStyle name="Обычный 86 4 2 2 2" xfId="57555"/>
    <cellStyle name="Обычный 86 4 2 3" xfId="57556"/>
    <cellStyle name="Обычный 86 4 3" xfId="57557"/>
    <cellStyle name="Обычный 86 4 3 2" xfId="57558"/>
    <cellStyle name="Обычный 86 4 4" xfId="57559"/>
    <cellStyle name="Обычный 86 5" xfId="57560"/>
    <cellStyle name="Обычный 86 5 2" xfId="57561"/>
    <cellStyle name="Обычный 86 5 2 2" xfId="57562"/>
    <cellStyle name="Обычный 86 5 3" xfId="57563"/>
    <cellStyle name="Обычный 86 6" xfId="57564"/>
    <cellStyle name="Обычный 86 6 2" xfId="57565"/>
    <cellStyle name="Обычный 86 7" xfId="57566"/>
    <cellStyle name="Обычный 86 7 2" xfId="57567"/>
    <cellStyle name="Обычный 86 8" xfId="57568"/>
    <cellStyle name="Обычный 87" xfId="57569"/>
    <cellStyle name="Обычный 87 2" xfId="57570"/>
    <cellStyle name="Обычный 87 2 2" xfId="57571"/>
    <cellStyle name="Обычный 87 2 2 2" xfId="57572"/>
    <cellStyle name="Обычный 87 2 2 2 2" xfId="57573"/>
    <cellStyle name="Обычный 87 2 2 3" xfId="57574"/>
    <cellStyle name="Обычный 87 2 3" xfId="57575"/>
    <cellStyle name="Обычный 87 2 3 2" xfId="57576"/>
    <cellStyle name="Обычный 87 2 4" xfId="57577"/>
    <cellStyle name="Обычный 87 3" xfId="57578"/>
    <cellStyle name="Обычный 87 3 2" xfId="57579"/>
    <cellStyle name="Обычный 87 3 2 2" xfId="57580"/>
    <cellStyle name="Обычный 87 3 2 2 2" xfId="57581"/>
    <cellStyle name="Обычный 87 3 2 3" xfId="57582"/>
    <cellStyle name="Обычный 87 3 3" xfId="57583"/>
    <cellStyle name="Обычный 87 3 3 2" xfId="57584"/>
    <cellStyle name="Обычный 87 3 4" xfId="57585"/>
    <cellStyle name="Обычный 87 4" xfId="57586"/>
    <cellStyle name="Обычный 87 4 2" xfId="57587"/>
    <cellStyle name="Обычный 87 4 2 2" xfId="57588"/>
    <cellStyle name="Обычный 87 4 2 2 2" xfId="57589"/>
    <cellStyle name="Обычный 87 4 2 3" xfId="57590"/>
    <cellStyle name="Обычный 87 4 3" xfId="57591"/>
    <cellStyle name="Обычный 87 4 3 2" xfId="57592"/>
    <cellStyle name="Обычный 87 4 4" xfId="57593"/>
    <cellStyle name="Обычный 87 5" xfId="57594"/>
    <cellStyle name="Обычный 87 5 2" xfId="57595"/>
    <cellStyle name="Обычный 87 5 2 2" xfId="57596"/>
    <cellStyle name="Обычный 87 5 3" xfId="57597"/>
    <cellStyle name="Обычный 87 6" xfId="57598"/>
    <cellStyle name="Обычный 87 6 2" xfId="57599"/>
    <cellStyle name="Обычный 87 7" xfId="57600"/>
    <cellStyle name="Обычный 87 7 2" xfId="57601"/>
    <cellStyle name="Обычный 87 8" xfId="57602"/>
    <cellStyle name="Обычный 87 9" xfId="57603"/>
    <cellStyle name="Обычный 88" xfId="57604"/>
    <cellStyle name="Обычный 88 2" xfId="57605"/>
    <cellStyle name="Обычный 88 2 2" xfId="57606"/>
    <cellStyle name="Обычный 88 2 2 2" xfId="57607"/>
    <cellStyle name="Обычный 88 2 2 2 2" xfId="57608"/>
    <cellStyle name="Обычный 88 2 2 3" xfId="57609"/>
    <cellStyle name="Обычный 88 2 3" xfId="57610"/>
    <cellStyle name="Обычный 88 2 3 2" xfId="57611"/>
    <cellStyle name="Обычный 88 2 4" xfId="57612"/>
    <cellStyle name="Обычный 88 3" xfId="57613"/>
    <cellStyle name="Обычный 88 3 2" xfId="57614"/>
    <cellStyle name="Обычный 88 3 2 2" xfId="57615"/>
    <cellStyle name="Обычный 88 3 2 2 2" xfId="57616"/>
    <cellStyle name="Обычный 88 3 2 3" xfId="57617"/>
    <cellStyle name="Обычный 88 3 3" xfId="57618"/>
    <cellStyle name="Обычный 88 3 3 2" xfId="57619"/>
    <cellStyle name="Обычный 88 3 4" xfId="57620"/>
    <cellStyle name="Обычный 88 4" xfId="57621"/>
    <cellStyle name="Обычный 88 4 2" xfId="57622"/>
    <cellStyle name="Обычный 88 4 2 2" xfId="57623"/>
    <cellStyle name="Обычный 88 4 2 2 2" xfId="57624"/>
    <cellStyle name="Обычный 88 4 2 3" xfId="57625"/>
    <cellStyle name="Обычный 88 4 3" xfId="57626"/>
    <cellStyle name="Обычный 88 4 3 2" xfId="57627"/>
    <cellStyle name="Обычный 88 4 4" xfId="57628"/>
    <cellStyle name="Обычный 88 5" xfId="57629"/>
    <cellStyle name="Обычный 88 5 2" xfId="57630"/>
    <cellStyle name="Обычный 88 5 2 2" xfId="57631"/>
    <cellStyle name="Обычный 88 5 3" xfId="57632"/>
    <cellStyle name="Обычный 88 6" xfId="57633"/>
    <cellStyle name="Обычный 88 6 2" xfId="57634"/>
    <cellStyle name="Обычный 88 7" xfId="57635"/>
    <cellStyle name="Обычный 88 7 2" xfId="57636"/>
    <cellStyle name="Обычный 88 8" xfId="57637"/>
    <cellStyle name="Обычный 89" xfId="57638"/>
    <cellStyle name="Обычный 89 2" xfId="57639"/>
    <cellStyle name="Обычный 89 2 2" xfId="57640"/>
    <cellStyle name="Обычный 89 2 2 2" xfId="57641"/>
    <cellStyle name="Обычный 89 2 2 2 2" xfId="57642"/>
    <cellStyle name="Обычный 89 2 2 3" xfId="57643"/>
    <cellStyle name="Обычный 89 2 3" xfId="57644"/>
    <cellStyle name="Обычный 89 2 3 2" xfId="57645"/>
    <cellStyle name="Обычный 89 2 4" xfId="57646"/>
    <cellStyle name="Обычный 89 3" xfId="57647"/>
    <cellStyle name="Обычный 89 3 2" xfId="57648"/>
    <cellStyle name="Обычный 89 3 2 2" xfId="57649"/>
    <cellStyle name="Обычный 89 3 2 2 2" xfId="57650"/>
    <cellStyle name="Обычный 89 3 2 3" xfId="57651"/>
    <cellStyle name="Обычный 89 3 3" xfId="57652"/>
    <cellStyle name="Обычный 89 3 3 2" xfId="57653"/>
    <cellStyle name="Обычный 89 3 4" xfId="57654"/>
    <cellStyle name="Обычный 89 4" xfId="57655"/>
    <cellStyle name="Обычный 89 4 2" xfId="57656"/>
    <cellStyle name="Обычный 89 4 2 2" xfId="57657"/>
    <cellStyle name="Обычный 89 4 2 2 2" xfId="57658"/>
    <cellStyle name="Обычный 89 4 2 3" xfId="57659"/>
    <cellStyle name="Обычный 89 4 3" xfId="57660"/>
    <cellStyle name="Обычный 89 4 3 2" xfId="57661"/>
    <cellStyle name="Обычный 89 4 4" xfId="57662"/>
    <cellStyle name="Обычный 89 5" xfId="57663"/>
    <cellStyle name="Обычный 89 5 2" xfId="57664"/>
    <cellStyle name="Обычный 89 5 2 2" xfId="57665"/>
    <cellStyle name="Обычный 89 5 3" xfId="57666"/>
    <cellStyle name="Обычный 89 6" xfId="57667"/>
    <cellStyle name="Обычный 89 6 2" xfId="57668"/>
    <cellStyle name="Обычный 89 7" xfId="57669"/>
    <cellStyle name="Обычный 89 7 2" xfId="57670"/>
    <cellStyle name="Обычный 89 8" xfId="57671"/>
    <cellStyle name="Обычный 9" xfId="57672"/>
    <cellStyle name="Обычный 9 2" xfId="57673"/>
    <cellStyle name="Обычный 9 2 2" xfId="57674"/>
    <cellStyle name="Обычный 9 2 3" xfId="57675"/>
    <cellStyle name="Обычный 9 3" xfId="57676"/>
    <cellStyle name="Обычный 9 3 2" xfId="57677"/>
    <cellStyle name="Обычный 9 3 3" xfId="57678"/>
    <cellStyle name="Обычный 9 4" xfId="57679"/>
    <cellStyle name="Обычный 9 5" xfId="57680"/>
    <cellStyle name="Обычный 9 6" xfId="57681"/>
    <cellStyle name="Обычный 9_Корректировка 2 квартал ДПН ОМТС Июнь (02 06 09)" xfId="57682"/>
    <cellStyle name="Обычный 90" xfId="57683"/>
    <cellStyle name="Обычный 90 2" xfId="57684"/>
    <cellStyle name="Обычный 90 2 2" xfId="57685"/>
    <cellStyle name="Обычный 90 2 2 2" xfId="57686"/>
    <cellStyle name="Обычный 90 2 2 2 2" xfId="57687"/>
    <cellStyle name="Обычный 90 2 2 3" xfId="57688"/>
    <cellStyle name="Обычный 90 2 3" xfId="57689"/>
    <cellStyle name="Обычный 90 2 3 2" xfId="57690"/>
    <cellStyle name="Обычный 90 2 4" xfId="57691"/>
    <cellStyle name="Обычный 90 3" xfId="57692"/>
    <cellStyle name="Обычный 90 3 2" xfId="57693"/>
    <cellStyle name="Обычный 90 3 2 2" xfId="57694"/>
    <cellStyle name="Обычный 90 3 2 2 2" xfId="57695"/>
    <cellStyle name="Обычный 90 3 2 3" xfId="57696"/>
    <cellStyle name="Обычный 90 3 3" xfId="57697"/>
    <cellStyle name="Обычный 90 3 3 2" xfId="57698"/>
    <cellStyle name="Обычный 90 3 4" xfId="57699"/>
    <cellStyle name="Обычный 90 4" xfId="57700"/>
    <cellStyle name="Обычный 90 4 2" xfId="57701"/>
    <cellStyle name="Обычный 90 4 2 2" xfId="57702"/>
    <cellStyle name="Обычный 90 4 2 2 2" xfId="57703"/>
    <cellStyle name="Обычный 90 4 2 3" xfId="57704"/>
    <cellStyle name="Обычный 90 4 3" xfId="57705"/>
    <cellStyle name="Обычный 90 4 3 2" xfId="57706"/>
    <cellStyle name="Обычный 90 4 4" xfId="57707"/>
    <cellStyle name="Обычный 90 5" xfId="57708"/>
    <cellStyle name="Обычный 90 5 2" xfId="57709"/>
    <cellStyle name="Обычный 90 5 2 2" xfId="57710"/>
    <cellStyle name="Обычный 90 5 3" xfId="57711"/>
    <cellStyle name="Обычный 90 6" xfId="57712"/>
    <cellStyle name="Обычный 90 6 2" xfId="57713"/>
    <cellStyle name="Обычный 90 7" xfId="57714"/>
    <cellStyle name="Обычный 90 7 2" xfId="57715"/>
    <cellStyle name="Обычный 90 8" xfId="57716"/>
    <cellStyle name="Обычный 91" xfId="57717"/>
    <cellStyle name="Обычный 91 2" xfId="57718"/>
    <cellStyle name="Обычный 91 2 2" xfId="57719"/>
    <cellStyle name="Обычный 91 2 2 2" xfId="57720"/>
    <cellStyle name="Обычный 91 2 2 2 2" xfId="57721"/>
    <cellStyle name="Обычный 91 2 2 3" xfId="57722"/>
    <cellStyle name="Обычный 91 2 3" xfId="57723"/>
    <cellStyle name="Обычный 91 2 3 2" xfId="57724"/>
    <cellStyle name="Обычный 91 2 4" xfId="57725"/>
    <cellStyle name="Обычный 91 3" xfId="57726"/>
    <cellStyle name="Обычный 91 3 2" xfId="57727"/>
    <cellStyle name="Обычный 91 3 2 2" xfId="57728"/>
    <cellStyle name="Обычный 91 3 2 2 2" xfId="57729"/>
    <cellStyle name="Обычный 91 3 2 3" xfId="57730"/>
    <cellStyle name="Обычный 91 3 3" xfId="57731"/>
    <cellStyle name="Обычный 91 3 3 2" xfId="57732"/>
    <cellStyle name="Обычный 91 3 4" xfId="57733"/>
    <cellStyle name="Обычный 91 4" xfId="57734"/>
    <cellStyle name="Обычный 91 4 2" xfId="57735"/>
    <cellStyle name="Обычный 91 4 2 2" xfId="57736"/>
    <cellStyle name="Обычный 91 4 2 2 2" xfId="57737"/>
    <cellStyle name="Обычный 91 4 2 3" xfId="57738"/>
    <cellStyle name="Обычный 91 4 3" xfId="57739"/>
    <cellStyle name="Обычный 91 4 3 2" xfId="57740"/>
    <cellStyle name="Обычный 91 4 4" xfId="57741"/>
    <cellStyle name="Обычный 91 5" xfId="57742"/>
    <cellStyle name="Обычный 91 5 2" xfId="57743"/>
    <cellStyle name="Обычный 91 5 2 2" xfId="57744"/>
    <cellStyle name="Обычный 91 5 3" xfId="57745"/>
    <cellStyle name="Обычный 91 6" xfId="57746"/>
    <cellStyle name="Обычный 91 6 2" xfId="57747"/>
    <cellStyle name="Обычный 91 7" xfId="57748"/>
    <cellStyle name="Обычный 91 7 2" xfId="57749"/>
    <cellStyle name="Обычный 91 8" xfId="57750"/>
    <cellStyle name="Обычный 92" xfId="57751"/>
    <cellStyle name="Обычный 92 2" xfId="57752"/>
    <cellStyle name="Обычный 92 2 2" xfId="57753"/>
    <cellStyle name="Обычный 92 2 2 2" xfId="57754"/>
    <cellStyle name="Обычный 92 2 2 2 2" xfId="57755"/>
    <cellStyle name="Обычный 92 2 2 3" xfId="57756"/>
    <cellStyle name="Обычный 92 2 3" xfId="57757"/>
    <cellStyle name="Обычный 92 2 3 2" xfId="57758"/>
    <cellStyle name="Обычный 92 2 4" xfId="57759"/>
    <cellStyle name="Обычный 92 3" xfId="57760"/>
    <cellStyle name="Обычный 92 3 2" xfId="57761"/>
    <cellStyle name="Обычный 92 3 2 2" xfId="57762"/>
    <cellStyle name="Обычный 92 3 2 2 2" xfId="57763"/>
    <cellStyle name="Обычный 92 3 2 3" xfId="57764"/>
    <cellStyle name="Обычный 92 3 3" xfId="57765"/>
    <cellStyle name="Обычный 92 3 3 2" xfId="57766"/>
    <cellStyle name="Обычный 92 3 4" xfId="57767"/>
    <cellStyle name="Обычный 92 4" xfId="57768"/>
    <cellStyle name="Обычный 92 4 2" xfId="57769"/>
    <cellStyle name="Обычный 92 4 2 2" xfId="57770"/>
    <cellStyle name="Обычный 92 4 2 2 2" xfId="57771"/>
    <cellStyle name="Обычный 92 4 2 3" xfId="57772"/>
    <cellStyle name="Обычный 92 4 3" xfId="57773"/>
    <cellStyle name="Обычный 92 4 3 2" xfId="57774"/>
    <cellStyle name="Обычный 92 4 4" xfId="57775"/>
    <cellStyle name="Обычный 92 5" xfId="57776"/>
    <cellStyle name="Обычный 92 5 2" xfId="57777"/>
    <cellStyle name="Обычный 92 5 2 2" xfId="57778"/>
    <cellStyle name="Обычный 92 5 3" xfId="57779"/>
    <cellStyle name="Обычный 92 6" xfId="57780"/>
    <cellStyle name="Обычный 92 6 2" xfId="57781"/>
    <cellStyle name="Обычный 92 7" xfId="57782"/>
    <cellStyle name="Обычный 92 7 2" xfId="57783"/>
    <cellStyle name="Обычный 92 8" xfId="57784"/>
    <cellStyle name="Обычный 93" xfId="57785"/>
    <cellStyle name="Обычный 93 2" xfId="57786"/>
    <cellStyle name="Обычный 93 2 2" xfId="57787"/>
    <cellStyle name="Обычный 93 2 2 2" xfId="57788"/>
    <cellStyle name="Обычный 93 2 2 2 2" xfId="57789"/>
    <cellStyle name="Обычный 93 2 2 3" xfId="57790"/>
    <cellStyle name="Обычный 93 2 3" xfId="57791"/>
    <cellStyle name="Обычный 93 2 3 2" xfId="57792"/>
    <cellStyle name="Обычный 93 2 4" xfId="57793"/>
    <cellStyle name="Обычный 93 3" xfId="57794"/>
    <cellStyle name="Обычный 93 3 2" xfId="57795"/>
    <cellStyle name="Обычный 93 3 2 2" xfId="57796"/>
    <cellStyle name="Обычный 93 3 2 2 2" xfId="57797"/>
    <cellStyle name="Обычный 93 3 2 3" xfId="57798"/>
    <cellStyle name="Обычный 93 3 3" xfId="57799"/>
    <cellStyle name="Обычный 93 3 3 2" xfId="57800"/>
    <cellStyle name="Обычный 93 3 4" xfId="57801"/>
    <cellStyle name="Обычный 93 4" xfId="57802"/>
    <cellStyle name="Обычный 93 4 2" xfId="57803"/>
    <cellStyle name="Обычный 93 4 2 2" xfId="57804"/>
    <cellStyle name="Обычный 93 4 2 2 2" xfId="57805"/>
    <cellStyle name="Обычный 93 4 2 3" xfId="57806"/>
    <cellStyle name="Обычный 93 4 3" xfId="57807"/>
    <cellStyle name="Обычный 93 4 3 2" xfId="57808"/>
    <cellStyle name="Обычный 93 4 4" xfId="57809"/>
    <cellStyle name="Обычный 93 5" xfId="57810"/>
    <cellStyle name="Обычный 93 5 2" xfId="57811"/>
    <cellStyle name="Обычный 93 5 2 2" xfId="57812"/>
    <cellStyle name="Обычный 93 5 3" xfId="57813"/>
    <cellStyle name="Обычный 93 6" xfId="57814"/>
    <cellStyle name="Обычный 93 6 2" xfId="57815"/>
    <cellStyle name="Обычный 93 7" xfId="57816"/>
    <cellStyle name="Обычный 93 7 2" xfId="57817"/>
    <cellStyle name="Обычный 93 8" xfId="57818"/>
    <cellStyle name="Обычный 94" xfId="57819"/>
    <cellStyle name="Обычный 94 2" xfId="57820"/>
    <cellStyle name="Обычный 94 2 2" xfId="57821"/>
    <cellStyle name="Обычный 94 2 2 2" xfId="57822"/>
    <cellStyle name="Обычный 94 2 2 2 2" xfId="57823"/>
    <cellStyle name="Обычный 94 2 2 3" xfId="57824"/>
    <cellStyle name="Обычный 94 2 3" xfId="57825"/>
    <cellStyle name="Обычный 94 2 3 2" xfId="57826"/>
    <cellStyle name="Обычный 94 2 4" xfId="57827"/>
    <cellStyle name="Обычный 94 3" xfId="57828"/>
    <cellStyle name="Обычный 94 3 2" xfId="57829"/>
    <cellStyle name="Обычный 94 3 2 2" xfId="57830"/>
    <cellStyle name="Обычный 94 3 2 2 2" xfId="57831"/>
    <cellStyle name="Обычный 94 3 2 3" xfId="57832"/>
    <cellStyle name="Обычный 94 3 3" xfId="57833"/>
    <cellStyle name="Обычный 94 3 3 2" xfId="57834"/>
    <cellStyle name="Обычный 94 3 4" xfId="57835"/>
    <cellStyle name="Обычный 94 4" xfId="57836"/>
    <cellStyle name="Обычный 94 4 2" xfId="57837"/>
    <cellStyle name="Обычный 94 4 2 2" xfId="57838"/>
    <cellStyle name="Обычный 94 4 2 2 2" xfId="57839"/>
    <cellStyle name="Обычный 94 4 2 3" xfId="57840"/>
    <cellStyle name="Обычный 94 4 3" xfId="57841"/>
    <cellStyle name="Обычный 94 4 3 2" xfId="57842"/>
    <cellStyle name="Обычный 94 4 4" xfId="57843"/>
    <cellStyle name="Обычный 94 5" xfId="57844"/>
    <cellStyle name="Обычный 94 5 2" xfId="57845"/>
    <cellStyle name="Обычный 94 5 2 2" xfId="57846"/>
    <cellStyle name="Обычный 94 5 3" xfId="57847"/>
    <cellStyle name="Обычный 94 6" xfId="57848"/>
    <cellStyle name="Обычный 94 6 2" xfId="57849"/>
    <cellStyle name="Обычный 94 7" xfId="57850"/>
    <cellStyle name="Обычный 94 7 2" xfId="57851"/>
    <cellStyle name="Обычный 94 8" xfId="57852"/>
    <cellStyle name="Обычный 95" xfId="57853"/>
    <cellStyle name="Обычный 95 2" xfId="57854"/>
    <cellStyle name="Обычный 95 2 2" xfId="57855"/>
    <cellStyle name="Обычный 95 2 2 2" xfId="57856"/>
    <cellStyle name="Обычный 95 2 2 2 2" xfId="57857"/>
    <cellStyle name="Обычный 95 2 2 3" xfId="57858"/>
    <cellStyle name="Обычный 95 2 3" xfId="57859"/>
    <cellStyle name="Обычный 95 2 3 2" xfId="57860"/>
    <cellStyle name="Обычный 95 2 4" xfId="57861"/>
    <cellStyle name="Обычный 95 3" xfId="57862"/>
    <cellStyle name="Обычный 95 3 2" xfId="57863"/>
    <cellStyle name="Обычный 95 3 2 2" xfId="57864"/>
    <cellStyle name="Обычный 95 3 2 2 2" xfId="57865"/>
    <cellStyle name="Обычный 95 3 2 3" xfId="57866"/>
    <cellStyle name="Обычный 95 3 3" xfId="57867"/>
    <cellStyle name="Обычный 95 3 3 2" xfId="57868"/>
    <cellStyle name="Обычный 95 3 4" xfId="57869"/>
    <cellStyle name="Обычный 95 4" xfId="57870"/>
    <cellStyle name="Обычный 95 4 2" xfId="57871"/>
    <cellStyle name="Обычный 95 4 2 2" xfId="57872"/>
    <cellStyle name="Обычный 95 4 2 2 2" xfId="57873"/>
    <cellStyle name="Обычный 95 4 2 3" xfId="57874"/>
    <cellStyle name="Обычный 95 4 3" xfId="57875"/>
    <cellStyle name="Обычный 95 4 3 2" xfId="57876"/>
    <cellStyle name="Обычный 95 4 4" xfId="57877"/>
    <cellStyle name="Обычный 95 5" xfId="57878"/>
    <cellStyle name="Обычный 95 5 2" xfId="57879"/>
    <cellStyle name="Обычный 95 5 2 2" xfId="57880"/>
    <cellStyle name="Обычный 95 5 3" xfId="57881"/>
    <cellStyle name="Обычный 95 6" xfId="57882"/>
    <cellStyle name="Обычный 95 6 2" xfId="57883"/>
    <cellStyle name="Обычный 95 7" xfId="57884"/>
    <cellStyle name="Обычный 95 7 2" xfId="57885"/>
    <cellStyle name="Обычный 95 8" xfId="57886"/>
    <cellStyle name="Обычный 96" xfId="57887"/>
    <cellStyle name="Обычный 96 2" xfId="57888"/>
    <cellStyle name="Обычный 96 2 2" xfId="57889"/>
    <cellStyle name="Обычный 96 2 2 2" xfId="57890"/>
    <cellStyle name="Обычный 96 2 2 2 2" xfId="57891"/>
    <cellStyle name="Обычный 96 2 2 3" xfId="57892"/>
    <cellStyle name="Обычный 96 2 3" xfId="57893"/>
    <cellStyle name="Обычный 96 2 3 2" xfId="57894"/>
    <cellStyle name="Обычный 96 2 4" xfId="57895"/>
    <cellStyle name="Обычный 96 3" xfId="57896"/>
    <cellStyle name="Обычный 96 3 2" xfId="57897"/>
    <cellStyle name="Обычный 96 3 2 2" xfId="57898"/>
    <cellStyle name="Обычный 96 3 2 2 2" xfId="57899"/>
    <cellStyle name="Обычный 96 3 2 3" xfId="57900"/>
    <cellStyle name="Обычный 96 3 3" xfId="57901"/>
    <cellStyle name="Обычный 96 3 3 2" xfId="57902"/>
    <cellStyle name="Обычный 96 3 4" xfId="57903"/>
    <cellStyle name="Обычный 96 4" xfId="57904"/>
    <cellStyle name="Обычный 96 4 2" xfId="57905"/>
    <cellStyle name="Обычный 96 4 2 2" xfId="57906"/>
    <cellStyle name="Обычный 96 4 2 2 2" xfId="57907"/>
    <cellStyle name="Обычный 96 4 2 3" xfId="57908"/>
    <cellStyle name="Обычный 96 4 3" xfId="57909"/>
    <cellStyle name="Обычный 96 4 3 2" xfId="57910"/>
    <cellStyle name="Обычный 96 4 4" xfId="57911"/>
    <cellStyle name="Обычный 96 5" xfId="57912"/>
    <cellStyle name="Обычный 96 5 2" xfId="57913"/>
    <cellStyle name="Обычный 96 5 2 2" xfId="57914"/>
    <cellStyle name="Обычный 96 5 3" xfId="57915"/>
    <cellStyle name="Обычный 96 6" xfId="57916"/>
    <cellStyle name="Обычный 96 6 2" xfId="57917"/>
    <cellStyle name="Обычный 96 7" xfId="57918"/>
    <cellStyle name="Обычный 96 7 2" xfId="57919"/>
    <cellStyle name="Обычный 96 8" xfId="57920"/>
    <cellStyle name="Обычный 97" xfId="57921"/>
    <cellStyle name="Обычный 97 2" xfId="57922"/>
    <cellStyle name="Обычный 97 2 2" xfId="57923"/>
    <cellStyle name="Обычный 97 2 2 2" xfId="57924"/>
    <cellStyle name="Обычный 97 2 2 2 2" xfId="57925"/>
    <cellStyle name="Обычный 97 2 2 3" xfId="57926"/>
    <cellStyle name="Обычный 97 2 3" xfId="57927"/>
    <cellStyle name="Обычный 97 2 3 2" xfId="57928"/>
    <cellStyle name="Обычный 97 2 4" xfId="57929"/>
    <cellStyle name="Обычный 97 3" xfId="57930"/>
    <cellStyle name="Обычный 97 3 2" xfId="57931"/>
    <cellStyle name="Обычный 97 3 2 2" xfId="57932"/>
    <cellStyle name="Обычный 97 3 2 2 2" xfId="57933"/>
    <cellStyle name="Обычный 97 3 2 3" xfId="57934"/>
    <cellStyle name="Обычный 97 3 3" xfId="57935"/>
    <cellStyle name="Обычный 97 3 3 2" xfId="57936"/>
    <cellStyle name="Обычный 97 3 4" xfId="57937"/>
    <cellStyle name="Обычный 97 4" xfId="57938"/>
    <cellStyle name="Обычный 97 4 2" xfId="57939"/>
    <cellStyle name="Обычный 97 4 2 2" xfId="57940"/>
    <cellStyle name="Обычный 97 4 2 2 2" xfId="57941"/>
    <cellStyle name="Обычный 97 4 2 3" xfId="57942"/>
    <cellStyle name="Обычный 97 4 3" xfId="57943"/>
    <cellStyle name="Обычный 97 4 3 2" xfId="57944"/>
    <cellStyle name="Обычный 97 4 4" xfId="57945"/>
    <cellStyle name="Обычный 97 5" xfId="57946"/>
    <cellStyle name="Обычный 97 5 2" xfId="57947"/>
    <cellStyle name="Обычный 97 5 2 2" xfId="57948"/>
    <cellStyle name="Обычный 97 5 3" xfId="57949"/>
    <cellStyle name="Обычный 97 6" xfId="57950"/>
    <cellStyle name="Обычный 97 6 2" xfId="57951"/>
    <cellStyle name="Обычный 97 7" xfId="57952"/>
    <cellStyle name="Обычный 97 7 2" xfId="57953"/>
    <cellStyle name="Обычный 97 8" xfId="57954"/>
    <cellStyle name="Обычный 98" xfId="57955"/>
    <cellStyle name="Обычный 98 2" xfId="57956"/>
    <cellStyle name="Обычный 98 2 2" xfId="57957"/>
    <cellStyle name="Обычный 98 2 2 2" xfId="57958"/>
    <cellStyle name="Обычный 98 2 2 2 2" xfId="57959"/>
    <cellStyle name="Обычный 98 2 2 3" xfId="57960"/>
    <cellStyle name="Обычный 98 2 3" xfId="57961"/>
    <cellStyle name="Обычный 98 2 3 2" xfId="57962"/>
    <cellStyle name="Обычный 98 2 4" xfId="57963"/>
    <cellStyle name="Обычный 98 3" xfId="57964"/>
    <cellStyle name="Обычный 98 3 2" xfId="57965"/>
    <cellStyle name="Обычный 98 3 2 2" xfId="57966"/>
    <cellStyle name="Обычный 98 3 2 2 2" xfId="57967"/>
    <cellStyle name="Обычный 98 3 2 3" xfId="57968"/>
    <cellStyle name="Обычный 98 3 3" xfId="57969"/>
    <cellStyle name="Обычный 98 3 3 2" xfId="57970"/>
    <cellStyle name="Обычный 98 3 4" xfId="57971"/>
    <cellStyle name="Обычный 98 4" xfId="57972"/>
    <cellStyle name="Обычный 98 4 2" xfId="57973"/>
    <cellStyle name="Обычный 98 4 2 2" xfId="57974"/>
    <cellStyle name="Обычный 98 4 2 2 2" xfId="57975"/>
    <cellStyle name="Обычный 98 4 2 3" xfId="57976"/>
    <cellStyle name="Обычный 98 4 3" xfId="57977"/>
    <cellStyle name="Обычный 98 4 3 2" xfId="57978"/>
    <cellStyle name="Обычный 98 4 4" xfId="57979"/>
    <cellStyle name="Обычный 98 5" xfId="57980"/>
    <cellStyle name="Обычный 98 5 2" xfId="57981"/>
    <cellStyle name="Обычный 98 5 2 2" xfId="57982"/>
    <cellStyle name="Обычный 98 5 3" xfId="57983"/>
    <cellStyle name="Обычный 98 6" xfId="57984"/>
    <cellStyle name="Обычный 98 6 2" xfId="57985"/>
    <cellStyle name="Обычный 98 7" xfId="57986"/>
    <cellStyle name="Обычный 98 7 2" xfId="57987"/>
    <cellStyle name="Обычный 98 8" xfId="57988"/>
    <cellStyle name="Обычный 99" xfId="57989"/>
    <cellStyle name="Обычный 99 2" xfId="57990"/>
    <cellStyle name="Обычный 99 2 2" xfId="57991"/>
    <cellStyle name="Обычный 99 2 2 2" xfId="57992"/>
    <cellStyle name="Обычный 99 2 2 2 2" xfId="57993"/>
    <cellStyle name="Обычный 99 2 2 3" xfId="57994"/>
    <cellStyle name="Обычный 99 2 3" xfId="57995"/>
    <cellStyle name="Обычный 99 2 3 2" xfId="57996"/>
    <cellStyle name="Обычный 99 2 4" xfId="57997"/>
    <cellStyle name="Обычный 99 3" xfId="57998"/>
    <cellStyle name="Обычный 99 3 2" xfId="57999"/>
    <cellStyle name="Обычный 99 3 2 2" xfId="58000"/>
    <cellStyle name="Обычный 99 3 2 2 2" xfId="58001"/>
    <cellStyle name="Обычный 99 3 2 3" xfId="58002"/>
    <cellStyle name="Обычный 99 3 3" xfId="58003"/>
    <cellStyle name="Обычный 99 3 3 2" xfId="58004"/>
    <cellStyle name="Обычный 99 3 4" xfId="58005"/>
    <cellStyle name="Обычный 99 4" xfId="58006"/>
    <cellStyle name="Обычный 99 4 2" xfId="58007"/>
    <cellStyle name="Обычный 99 4 2 2" xfId="58008"/>
    <cellStyle name="Обычный 99 4 2 2 2" xfId="58009"/>
    <cellStyle name="Обычный 99 4 2 3" xfId="58010"/>
    <cellStyle name="Обычный 99 4 3" xfId="58011"/>
    <cellStyle name="Обычный 99 4 3 2" xfId="58012"/>
    <cellStyle name="Обычный 99 4 4" xfId="58013"/>
    <cellStyle name="Обычный 99 5" xfId="58014"/>
    <cellStyle name="Обычный 99 5 2" xfId="58015"/>
    <cellStyle name="Обычный 99 5 2 2" xfId="58016"/>
    <cellStyle name="Обычный 99 5 3" xfId="58017"/>
    <cellStyle name="Обычный 99 6" xfId="58018"/>
    <cellStyle name="Обычный 99 6 2" xfId="58019"/>
    <cellStyle name="Обычный 99 7" xfId="58020"/>
    <cellStyle name="Обычный 99 7 2" xfId="58021"/>
    <cellStyle name="Обычный 99 8" xfId="58022"/>
    <cellStyle name="Обычный_Исполнительный аппарат МРСК Центра и Приволжья" xfId="58023"/>
    <cellStyle name="Плохой 2" xfId="58024"/>
    <cellStyle name="Плохой 2 10" xfId="58025"/>
    <cellStyle name="Плохой 2 10 2" xfId="58026"/>
    <cellStyle name="Плохой 2 11" xfId="58027"/>
    <cellStyle name="Плохой 2 11 2" xfId="58028"/>
    <cellStyle name="Плохой 2 12" xfId="58029"/>
    <cellStyle name="Плохой 2 12 2" xfId="58030"/>
    <cellStyle name="Плохой 2 13" xfId="58031"/>
    <cellStyle name="Плохой 2 13 2" xfId="58032"/>
    <cellStyle name="Плохой 2 14" xfId="58033"/>
    <cellStyle name="Плохой 2 14 2" xfId="58034"/>
    <cellStyle name="Плохой 2 15" xfId="58035"/>
    <cellStyle name="Плохой 2 15 2" xfId="58036"/>
    <cellStyle name="Плохой 2 16" xfId="58037"/>
    <cellStyle name="Плохой 2 16 2" xfId="58038"/>
    <cellStyle name="Плохой 2 17" xfId="58039"/>
    <cellStyle name="Плохой 2 17 2" xfId="58040"/>
    <cellStyle name="Плохой 2 18" xfId="58041"/>
    <cellStyle name="Плохой 2 18 2" xfId="58042"/>
    <cellStyle name="Плохой 2 19" xfId="58043"/>
    <cellStyle name="Плохой 2 19 2" xfId="58044"/>
    <cellStyle name="Плохой 2 2" xfId="58045"/>
    <cellStyle name="Плохой 2 2 2" xfId="58046"/>
    <cellStyle name="Плохой 2 2 3" xfId="58047"/>
    <cellStyle name="Плохой 2 20" xfId="58048"/>
    <cellStyle name="Плохой 2 20 2" xfId="58049"/>
    <cellStyle name="Плохой 2 21" xfId="58050"/>
    <cellStyle name="Плохой 2 21 2" xfId="58051"/>
    <cellStyle name="Плохой 2 22" xfId="58052"/>
    <cellStyle name="Плохой 2 22 2" xfId="58053"/>
    <cellStyle name="Плохой 2 23" xfId="58054"/>
    <cellStyle name="Плохой 2 23 2" xfId="58055"/>
    <cellStyle name="Плохой 2 24" xfId="58056"/>
    <cellStyle name="Плохой 2 25" xfId="58057"/>
    <cellStyle name="Плохой 2 26" xfId="58058"/>
    <cellStyle name="Плохой 2 3" xfId="58059"/>
    <cellStyle name="Плохой 2 3 2" xfId="58060"/>
    <cellStyle name="Плохой 2 3 3" xfId="58061"/>
    <cellStyle name="Плохой 2 4" xfId="58062"/>
    <cellStyle name="Плохой 2 4 2" xfId="58063"/>
    <cellStyle name="Плохой 2 4 3" xfId="58064"/>
    <cellStyle name="Плохой 2 5" xfId="58065"/>
    <cellStyle name="Плохой 2 5 2" xfId="58066"/>
    <cellStyle name="Плохой 2 5 3" xfId="58067"/>
    <cellStyle name="Плохой 2 6" xfId="58068"/>
    <cellStyle name="Плохой 2 6 2" xfId="58069"/>
    <cellStyle name="Плохой 2 7" xfId="58070"/>
    <cellStyle name="Плохой 2 7 2" xfId="58071"/>
    <cellStyle name="Плохой 2 8" xfId="58072"/>
    <cellStyle name="Плохой 2 8 2" xfId="58073"/>
    <cellStyle name="Плохой 2 9" xfId="58074"/>
    <cellStyle name="Плохой 2 9 2" xfId="58075"/>
    <cellStyle name="Плохой 3" xfId="58076"/>
    <cellStyle name="Плохой 3 10" xfId="58077"/>
    <cellStyle name="Плохой 3 10 2" xfId="58078"/>
    <cellStyle name="Плохой 3 11" xfId="58079"/>
    <cellStyle name="Плохой 3 11 2" xfId="58080"/>
    <cellStyle name="Плохой 3 12" xfId="58081"/>
    <cellStyle name="Плохой 3 12 2" xfId="58082"/>
    <cellStyle name="Плохой 3 13" xfId="58083"/>
    <cellStyle name="Плохой 3 13 2" xfId="58084"/>
    <cellStyle name="Плохой 3 14" xfId="58085"/>
    <cellStyle name="Плохой 3 14 2" xfId="58086"/>
    <cellStyle name="Плохой 3 15" xfId="58087"/>
    <cellStyle name="Плохой 3 15 2" xfId="58088"/>
    <cellStyle name="Плохой 3 16" xfId="58089"/>
    <cellStyle name="Плохой 3 16 2" xfId="58090"/>
    <cellStyle name="Плохой 3 17" xfId="58091"/>
    <cellStyle name="Плохой 3 17 2" xfId="58092"/>
    <cellStyle name="Плохой 3 18" xfId="58093"/>
    <cellStyle name="Плохой 3 18 2" xfId="58094"/>
    <cellStyle name="Плохой 3 19" xfId="58095"/>
    <cellStyle name="Плохой 3 19 2" xfId="58096"/>
    <cellStyle name="Плохой 3 2" xfId="58097"/>
    <cellStyle name="Плохой 3 2 2" xfId="58098"/>
    <cellStyle name="Плохой 3 20" xfId="58099"/>
    <cellStyle name="Плохой 3 20 2" xfId="58100"/>
    <cellStyle name="Плохой 3 21" xfId="58101"/>
    <cellStyle name="Плохой 3 21 2" xfId="58102"/>
    <cellStyle name="Плохой 3 22" xfId="58103"/>
    <cellStyle name="Плохой 3 22 2" xfId="58104"/>
    <cellStyle name="Плохой 3 23" xfId="58105"/>
    <cellStyle name="Плохой 3 23 2" xfId="58106"/>
    <cellStyle name="Плохой 3 24" xfId="58107"/>
    <cellStyle name="Плохой 3 25" xfId="58108"/>
    <cellStyle name="Плохой 3 3" xfId="58109"/>
    <cellStyle name="Плохой 3 3 2" xfId="58110"/>
    <cellStyle name="Плохой 3 4" xfId="58111"/>
    <cellStyle name="Плохой 3 4 2" xfId="58112"/>
    <cellStyle name="Плохой 3 5" xfId="58113"/>
    <cellStyle name="Плохой 3 5 2" xfId="58114"/>
    <cellStyle name="Плохой 3 6" xfId="58115"/>
    <cellStyle name="Плохой 3 6 2" xfId="58116"/>
    <cellStyle name="Плохой 3 7" xfId="58117"/>
    <cellStyle name="Плохой 3 7 2" xfId="58118"/>
    <cellStyle name="Плохой 3 8" xfId="58119"/>
    <cellStyle name="Плохой 3 8 2" xfId="58120"/>
    <cellStyle name="Плохой 3 9" xfId="58121"/>
    <cellStyle name="Плохой 3 9 2" xfId="58122"/>
    <cellStyle name="Плохой 4" xfId="58123"/>
    <cellStyle name="Плохой 4 2" xfId="58124"/>
    <cellStyle name="Плохой 5" xfId="58125"/>
    <cellStyle name="Плохой 5 2" xfId="58126"/>
    <cellStyle name="Плохой 6" xfId="58127"/>
    <cellStyle name="Плохой 6 2" xfId="58128"/>
    <cellStyle name="Плохой 7" xfId="58129"/>
    <cellStyle name="Поле ввода" xfId="58130"/>
    <cellStyle name="Поле ввода 2" xfId="58131"/>
    <cellStyle name="Пояснение 2" xfId="58132"/>
    <cellStyle name="Пояснение 2 10" xfId="58133"/>
    <cellStyle name="Пояснение 2 10 2" xfId="58134"/>
    <cellStyle name="Пояснение 2 11" xfId="58135"/>
    <cellStyle name="Пояснение 2 11 2" xfId="58136"/>
    <cellStyle name="Пояснение 2 12" xfId="58137"/>
    <cellStyle name="Пояснение 2 12 2" xfId="58138"/>
    <cellStyle name="Пояснение 2 13" xfId="58139"/>
    <cellStyle name="Пояснение 2 13 2" xfId="58140"/>
    <cellStyle name="Пояснение 2 14" xfId="58141"/>
    <cellStyle name="Пояснение 2 14 2" xfId="58142"/>
    <cellStyle name="Пояснение 2 15" xfId="58143"/>
    <cellStyle name="Пояснение 2 15 2" xfId="58144"/>
    <cellStyle name="Пояснение 2 16" xfId="58145"/>
    <cellStyle name="Пояснение 2 16 2" xfId="58146"/>
    <cellStyle name="Пояснение 2 17" xfId="58147"/>
    <cellStyle name="Пояснение 2 17 2" xfId="58148"/>
    <cellStyle name="Пояснение 2 18" xfId="58149"/>
    <cellStyle name="Пояснение 2 18 2" xfId="58150"/>
    <cellStyle name="Пояснение 2 19" xfId="58151"/>
    <cellStyle name="Пояснение 2 19 2" xfId="58152"/>
    <cellStyle name="Пояснение 2 2" xfId="58153"/>
    <cellStyle name="Пояснение 2 2 2" xfId="58154"/>
    <cellStyle name="Пояснение 2 2 3" xfId="58155"/>
    <cellStyle name="Пояснение 2 20" xfId="58156"/>
    <cellStyle name="Пояснение 2 20 2" xfId="58157"/>
    <cellStyle name="Пояснение 2 21" xfId="58158"/>
    <cellStyle name="Пояснение 2 21 2" xfId="58159"/>
    <cellStyle name="Пояснение 2 22" xfId="58160"/>
    <cellStyle name="Пояснение 2 22 2" xfId="58161"/>
    <cellStyle name="Пояснение 2 23" xfId="58162"/>
    <cellStyle name="Пояснение 2 23 2" xfId="58163"/>
    <cellStyle name="Пояснение 2 24" xfId="58164"/>
    <cellStyle name="Пояснение 2 25" xfId="58165"/>
    <cellStyle name="Пояснение 2 26" xfId="58166"/>
    <cellStyle name="Пояснение 2 3" xfId="58167"/>
    <cellStyle name="Пояснение 2 3 2" xfId="58168"/>
    <cellStyle name="Пояснение 2 3 3" xfId="58169"/>
    <cellStyle name="Пояснение 2 4" xfId="58170"/>
    <cellStyle name="Пояснение 2 4 2" xfId="58171"/>
    <cellStyle name="Пояснение 2 4 3" xfId="58172"/>
    <cellStyle name="Пояснение 2 5" xfId="58173"/>
    <cellStyle name="Пояснение 2 5 2" xfId="58174"/>
    <cellStyle name="Пояснение 2 5 3" xfId="58175"/>
    <cellStyle name="Пояснение 2 6" xfId="58176"/>
    <cellStyle name="Пояснение 2 6 2" xfId="58177"/>
    <cellStyle name="Пояснение 2 7" xfId="58178"/>
    <cellStyle name="Пояснение 2 7 2" xfId="58179"/>
    <cellStyle name="Пояснение 2 8" xfId="58180"/>
    <cellStyle name="Пояснение 2 8 2" xfId="58181"/>
    <cellStyle name="Пояснение 2 9" xfId="58182"/>
    <cellStyle name="Пояснение 2 9 2" xfId="58183"/>
    <cellStyle name="Пояснение 3" xfId="58184"/>
    <cellStyle name="Пояснение 3 10" xfId="58185"/>
    <cellStyle name="Пояснение 3 10 2" xfId="58186"/>
    <cellStyle name="Пояснение 3 11" xfId="58187"/>
    <cellStyle name="Пояснение 3 11 2" xfId="58188"/>
    <cellStyle name="Пояснение 3 12" xfId="58189"/>
    <cellStyle name="Пояснение 3 12 2" xfId="58190"/>
    <cellStyle name="Пояснение 3 13" xfId="58191"/>
    <cellStyle name="Пояснение 3 13 2" xfId="58192"/>
    <cellStyle name="Пояснение 3 14" xfId="58193"/>
    <cellStyle name="Пояснение 3 14 2" xfId="58194"/>
    <cellStyle name="Пояснение 3 15" xfId="58195"/>
    <cellStyle name="Пояснение 3 15 2" xfId="58196"/>
    <cellStyle name="Пояснение 3 16" xfId="58197"/>
    <cellStyle name="Пояснение 3 16 2" xfId="58198"/>
    <cellStyle name="Пояснение 3 17" xfId="58199"/>
    <cellStyle name="Пояснение 3 17 2" xfId="58200"/>
    <cellStyle name="Пояснение 3 18" xfId="58201"/>
    <cellStyle name="Пояснение 3 18 2" xfId="58202"/>
    <cellStyle name="Пояснение 3 19" xfId="58203"/>
    <cellStyle name="Пояснение 3 19 2" xfId="58204"/>
    <cellStyle name="Пояснение 3 2" xfId="58205"/>
    <cellStyle name="Пояснение 3 2 2" xfId="58206"/>
    <cellStyle name="Пояснение 3 20" xfId="58207"/>
    <cellStyle name="Пояснение 3 20 2" xfId="58208"/>
    <cellStyle name="Пояснение 3 21" xfId="58209"/>
    <cellStyle name="Пояснение 3 21 2" xfId="58210"/>
    <cellStyle name="Пояснение 3 22" xfId="58211"/>
    <cellStyle name="Пояснение 3 22 2" xfId="58212"/>
    <cellStyle name="Пояснение 3 23" xfId="58213"/>
    <cellStyle name="Пояснение 3 23 2" xfId="58214"/>
    <cellStyle name="Пояснение 3 24" xfId="58215"/>
    <cellStyle name="Пояснение 3 25" xfId="58216"/>
    <cellStyle name="Пояснение 3 3" xfId="58217"/>
    <cellStyle name="Пояснение 3 3 2" xfId="58218"/>
    <cellStyle name="Пояснение 3 4" xfId="58219"/>
    <cellStyle name="Пояснение 3 4 2" xfId="58220"/>
    <cellStyle name="Пояснение 3 5" xfId="58221"/>
    <cellStyle name="Пояснение 3 5 2" xfId="58222"/>
    <cellStyle name="Пояснение 3 6" xfId="58223"/>
    <cellStyle name="Пояснение 3 6 2" xfId="58224"/>
    <cellStyle name="Пояснение 3 7" xfId="58225"/>
    <cellStyle name="Пояснение 3 7 2" xfId="58226"/>
    <cellStyle name="Пояснение 3 8" xfId="58227"/>
    <cellStyle name="Пояснение 3 8 2" xfId="58228"/>
    <cellStyle name="Пояснение 3 9" xfId="58229"/>
    <cellStyle name="Пояснение 3 9 2" xfId="58230"/>
    <cellStyle name="Пояснение 4" xfId="58231"/>
    <cellStyle name="Пояснение 4 2" xfId="58232"/>
    <cellStyle name="Пояснение 5" xfId="58233"/>
    <cellStyle name="Пояснение 5 2" xfId="58234"/>
    <cellStyle name="Пояснение 6" xfId="58235"/>
    <cellStyle name="Пояснение 6 2" xfId="58236"/>
    <cellStyle name="Пояснение 7" xfId="58237"/>
    <cellStyle name="Примечание 10" xfId="58238"/>
    <cellStyle name="Примечание 10 2" xfId="58239"/>
    <cellStyle name="Примечание 114 2" xfId="58240"/>
    <cellStyle name="Примечание 15" xfId="58241"/>
    <cellStyle name="Примечание 19" xfId="58242"/>
    <cellStyle name="Примечание 19 2" xfId="58243"/>
    <cellStyle name="Примечание 2" xfId="58244"/>
    <cellStyle name="Примечание 2 10" xfId="58245"/>
    <cellStyle name="Примечание 2 10 2" xfId="58246"/>
    <cellStyle name="Примечание 2 11" xfId="58247"/>
    <cellStyle name="Примечание 2 11 2" xfId="58248"/>
    <cellStyle name="Примечание 2 12" xfId="58249"/>
    <cellStyle name="Примечание 2 12 2" xfId="58250"/>
    <cellStyle name="Примечание 2 13" xfId="58251"/>
    <cellStyle name="Примечание 2 13 2" xfId="58252"/>
    <cellStyle name="Примечание 2 14" xfId="58253"/>
    <cellStyle name="Примечание 2 14 2" xfId="58254"/>
    <cellStyle name="Примечание 2 15" xfId="58255"/>
    <cellStyle name="Примечание 2 15 2" xfId="58256"/>
    <cellStyle name="Примечание 2 16" xfId="58257"/>
    <cellStyle name="Примечание 2 16 2" xfId="58258"/>
    <cellStyle name="Примечание 2 17" xfId="58259"/>
    <cellStyle name="Примечание 2 17 2" xfId="58260"/>
    <cellStyle name="Примечание 2 18" xfId="58261"/>
    <cellStyle name="Примечание 2 18 2" xfId="58262"/>
    <cellStyle name="Примечание 2 19" xfId="58263"/>
    <cellStyle name="Примечание 2 19 2" xfId="58264"/>
    <cellStyle name="Примечание 2 2" xfId="58265"/>
    <cellStyle name="Примечание 2 2 10" xfId="58266"/>
    <cellStyle name="Примечание 2 2 10 2" xfId="58267"/>
    <cellStyle name="Примечание 2 2 11" xfId="58268"/>
    <cellStyle name="Примечание 2 2 11 2" xfId="58269"/>
    <cellStyle name="Примечание 2 2 12" xfId="58270"/>
    <cellStyle name="Примечание 2 2 12 2" xfId="58271"/>
    <cellStyle name="Примечание 2 2 13" xfId="58272"/>
    <cellStyle name="Примечание 2 2 13 2" xfId="58273"/>
    <cellStyle name="Примечание 2 2 14" xfId="58274"/>
    <cellStyle name="Примечание 2 2 14 2" xfId="58275"/>
    <cellStyle name="Примечание 2 2 15" xfId="58276"/>
    <cellStyle name="Примечание 2 2 15 2" xfId="58277"/>
    <cellStyle name="Примечание 2 2 16" xfId="58278"/>
    <cellStyle name="Примечание 2 2 16 2" xfId="58279"/>
    <cellStyle name="Примечание 2 2 17" xfId="58280"/>
    <cellStyle name="Примечание 2 2 17 2" xfId="58281"/>
    <cellStyle name="Примечание 2 2 18" xfId="58282"/>
    <cellStyle name="Примечание 2 2 18 2" xfId="58283"/>
    <cellStyle name="Примечание 2 2 19" xfId="58284"/>
    <cellStyle name="Примечание 2 2 19 2" xfId="58285"/>
    <cellStyle name="Примечание 2 2 2" xfId="58286"/>
    <cellStyle name="Примечание 2 2 2 2" xfId="58287"/>
    <cellStyle name="Примечание 2 2 2 3" xfId="58288"/>
    <cellStyle name="Примечание 2 2 20" xfId="58289"/>
    <cellStyle name="Примечание 2 2 20 2" xfId="58290"/>
    <cellStyle name="Примечание 2 2 21" xfId="58291"/>
    <cellStyle name="Примечание 2 2 21 2" xfId="58292"/>
    <cellStyle name="Примечание 2 2 22" xfId="58293"/>
    <cellStyle name="Примечание 2 2 22 2" xfId="58294"/>
    <cellStyle name="Примечание 2 2 23" xfId="58295"/>
    <cellStyle name="Примечание 2 2 23 2" xfId="58296"/>
    <cellStyle name="Примечание 2 2 24" xfId="58297"/>
    <cellStyle name="Примечание 2 2 25" xfId="58298"/>
    <cellStyle name="Примечание 2 2 3" xfId="58299"/>
    <cellStyle name="Примечание 2 2 3 2" xfId="58300"/>
    <cellStyle name="Примечание 2 2 3 3" xfId="58301"/>
    <cellStyle name="Примечание 2 2 4" xfId="58302"/>
    <cellStyle name="Примечание 2 2 4 2" xfId="58303"/>
    <cellStyle name="Примечание 2 2 4 3" xfId="58304"/>
    <cellStyle name="Примечание 2 2 5" xfId="58305"/>
    <cellStyle name="Примечание 2 2 5 2" xfId="58306"/>
    <cellStyle name="Примечание 2 2 6" xfId="58307"/>
    <cellStyle name="Примечание 2 2 6 2" xfId="58308"/>
    <cellStyle name="Примечание 2 2 7" xfId="58309"/>
    <cellStyle name="Примечание 2 2 7 2" xfId="58310"/>
    <cellStyle name="Примечание 2 2 8" xfId="58311"/>
    <cellStyle name="Примечание 2 2 8 2" xfId="58312"/>
    <cellStyle name="Примечание 2 2 9" xfId="58313"/>
    <cellStyle name="Примечание 2 2 9 2" xfId="58314"/>
    <cellStyle name="Примечание 2 20" xfId="58315"/>
    <cellStyle name="Примечание 2 20 2" xfId="58316"/>
    <cellStyle name="Примечание 2 21" xfId="58317"/>
    <cellStyle name="Примечание 2 21 2" xfId="58318"/>
    <cellStyle name="Примечание 2 22" xfId="58319"/>
    <cellStyle name="Примечание 2 22 2" xfId="58320"/>
    <cellStyle name="Примечание 2 23" xfId="58321"/>
    <cellStyle name="Примечание 2 23 2" xfId="58322"/>
    <cellStyle name="Примечание 2 24" xfId="58323"/>
    <cellStyle name="Примечание 2 24 2" xfId="58324"/>
    <cellStyle name="Примечание 2 25" xfId="58325"/>
    <cellStyle name="Примечание 2 26" xfId="58326"/>
    <cellStyle name="Примечание 2 27" xfId="58327"/>
    <cellStyle name="Примечание 2 28" xfId="58328"/>
    <cellStyle name="Примечание 2 3" xfId="58329"/>
    <cellStyle name="Примечание 2 3 2" xfId="58330"/>
    <cellStyle name="Примечание 2 3 2 2" xfId="58331"/>
    <cellStyle name="Примечание 2 3 3" xfId="58332"/>
    <cellStyle name="Примечание 2 3 4" xfId="58333"/>
    <cellStyle name="Примечание 2 3 5" xfId="58334"/>
    <cellStyle name="Примечание 2 4" xfId="58335"/>
    <cellStyle name="Примечание 2 4 2" xfId="58336"/>
    <cellStyle name="Примечание 2 4 2 2" xfId="58337"/>
    <cellStyle name="Примечание 2 4 3" xfId="58338"/>
    <cellStyle name="Примечание 2 4 4" xfId="58339"/>
    <cellStyle name="Примечание 2 4 5" xfId="58340"/>
    <cellStyle name="Примечание 2 5" xfId="58341"/>
    <cellStyle name="Примечание 2 5 2" xfId="58342"/>
    <cellStyle name="Примечание 2 5 2 2" xfId="58343"/>
    <cellStyle name="Примечание 2 5 3" xfId="58344"/>
    <cellStyle name="Примечание 2 5 4" xfId="58345"/>
    <cellStyle name="Примечание 2 5 5" xfId="58346"/>
    <cellStyle name="Примечание 2 6" xfId="58347"/>
    <cellStyle name="Примечание 2 6 2" xfId="58348"/>
    <cellStyle name="Примечание 2 6 3" xfId="58349"/>
    <cellStyle name="Примечание 2 6 4" xfId="58350"/>
    <cellStyle name="Примечание 2 7" xfId="58351"/>
    <cellStyle name="Примечание 2 7 2" xfId="58352"/>
    <cellStyle name="Примечание 2 7 3" xfId="58353"/>
    <cellStyle name="Примечание 2 8" xfId="58354"/>
    <cellStyle name="Примечание 2 8 2" xfId="58355"/>
    <cellStyle name="Примечание 2 8 3" xfId="58356"/>
    <cellStyle name="Примечание 2 9" xfId="58357"/>
    <cellStyle name="Примечание 2 9 2" xfId="58358"/>
    <cellStyle name="Примечание 20" xfId="58359"/>
    <cellStyle name="Примечание 20 2" xfId="58360"/>
    <cellStyle name="Примечание 3" xfId="58361"/>
    <cellStyle name="Примечание 3 10" xfId="58362"/>
    <cellStyle name="Примечание 3 10 2" xfId="58363"/>
    <cellStyle name="Примечание 3 11" xfId="58364"/>
    <cellStyle name="Примечание 3 11 2" xfId="58365"/>
    <cellStyle name="Примечание 3 12" xfId="58366"/>
    <cellStyle name="Примечание 3 12 2" xfId="58367"/>
    <cellStyle name="Примечание 3 13" xfId="58368"/>
    <cellStyle name="Примечание 3 13 2" xfId="58369"/>
    <cellStyle name="Примечание 3 14" xfId="58370"/>
    <cellStyle name="Примечание 3 14 2" xfId="58371"/>
    <cellStyle name="Примечание 3 15" xfId="58372"/>
    <cellStyle name="Примечание 3 15 2" xfId="58373"/>
    <cellStyle name="Примечание 3 16" xfId="58374"/>
    <cellStyle name="Примечание 3 16 2" xfId="58375"/>
    <cellStyle name="Примечание 3 17" xfId="58376"/>
    <cellStyle name="Примечание 3 17 2" xfId="58377"/>
    <cellStyle name="Примечание 3 18" xfId="58378"/>
    <cellStyle name="Примечание 3 18 2" xfId="58379"/>
    <cellStyle name="Примечание 3 19" xfId="58380"/>
    <cellStyle name="Примечание 3 19 2" xfId="58381"/>
    <cellStyle name="Примечание 3 2" xfId="58382"/>
    <cellStyle name="Примечание 3 2 2" xfId="58383"/>
    <cellStyle name="Примечание 3 2 3" xfId="58384"/>
    <cellStyle name="Примечание 3 20" xfId="58385"/>
    <cellStyle name="Примечание 3 20 2" xfId="58386"/>
    <cellStyle name="Примечание 3 21" xfId="58387"/>
    <cellStyle name="Примечание 3 21 2" xfId="58388"/>
    <cellStyle name="Примечание 3 22" xfId="58389"/>
    <cellStyle name="Примечание 3 22 2" xfId="58390"/>
    <cellStyle name="Примечание 3 23" xfId="58391"/>
    <cellStyle name="Примечание 3 23 2" xfId="58392"/>
    <cellStyle name="Примечание 3 24" xfId="58393"/>
    <cellStyle name="Примечание 3 24 2" xfId="58394"/>
    <cellStyle name="Примечание 3 25" xfId="58395"/>
    <cellStyle name="Примечание 3 26" xfId="58396"/>
    <cellStyle name="Примечание 3 3" xfId="58397"/>
    <cellStyle name="Примечание 3 3 2" xfId="58398"/>
    <cellStyle name="Примечание 3 3 3" xfId="58399"/>
    <cellStyle name="Примечание 3 4" xfId="58400"/>
    <cellStyle name="Примечание 3 4 2" xfId="58401"/>
    <cellStyle name="Примечание 3 5" xfId="58402"/>
    <cellStyle name="Примечание 3 5 2" xfId="58403"/>
    <cellStyle name="Примечание 3 6" xfId="58404"/>
    <cellStyle name="Примечание 3 6 2" xfId="58405"/>
    <cellStyle name="Примечание 3 7" xfId="58406"/>
    <cellStyle name="Примечание 3 7 2" xfId="58407"/>
    <cellStyle name="Примечание 3 8" xfId="58408"/>
    <cellStyle name="Примечание 3 8 2" xfId="58409"/>
    <cellStyle name="Примечание 3 9" xfId="58410"/>
    <cellStyle name="Примечание 3 9 2" xfId="58411"/>
    <cellStyle name="Примечание 39" xfId="58412"/>
    <cellStyle name="Примечание 4" xfId="58413"/>
    <cellStyle name="Примечание 4 10" xfId="58414"/>
    <cellStyle name="Примечание 4 10 2" xfId="58415"/>
    <cellStyle name="Примечание 4 11" xfId="58416"/>
    <cellStyle name="Примечание 4 11 2" xfId="58417"/>
    <cellStyle name="Примечание 4 12" xfId="58418"/>
    <cellStyle name="Примечание 4 12 2" xfId="58419"/>
    <cellStyle name="Примечание 4 13" xfId="58420"/>
    <cellStyle name="Примечание 4 13 2" xfId="58421"/>
    <cellStyle name="Примечание 4 14" xfId="58422"/>
    <cellStyle name="Примечание 4 14 2" xfId="58423"/>
    <cellStyle name="Примечание 4 15" xfId="58424"/>
    <cellStyle name="Примечание 4 15 2" xfId="58425"/>
    <cellStyle name="Примечание 4 16" xfId="58426"/>
    <cellStyle name="Примечание 4 16 2" xfId="58427"/>
    <cellStyle name="Примечание 4 17" xfId="58428"/>
    <cellStyle name="Примечание 4 17 2" xfId="58429"/>
    <cellStyle name="Примечание 4 18" xfId="58430"/>
    <cellStyle name="Примечание 4 18 2" xfId="58431"/>
    <cellStyle name="Примечание 4 19" xfId="58432"/>
    <cellStyle name="Примечание 4 19 2" xfId="58433"/>
    <cellStyle name="Примечание 4 2" xfId="58434"/>
    <cellStyle name="Примечание 4 2 2" xfId="58435"/>
    <cellStyle name="Примечание 4 20" xfId="58436"/>
    <cellStyle name="Примечание 4 20 2" xfId="58437"/>
    <cellStyle name="Примечание 4 21" xfId="58438"/>
    <cellStyle name="Примечание 4 21 2" xfId="58439"/>
    <cellStyle name="Примечание 4 22" xfId="58440"/>
    <cellStyle name="Примечание 4 22 2" xfId="58441"/>
    <cellStyle name="Примечание 4 23" xfId="58442"/>
    <cellStyle name="Примечание 4 23 2" xfId="58443"/>
    <cellStyle name="Примечание 4 24" xfId="58444"/>
    <cellStyle name="Примечание 4 24 2" xfId="58445"/>
    <cellStyle name="Примечание 4 25" xfId="58446"/>
    <cellStyle name="Примечание 4 26" xfId="58447"/>
    <cellStyle name="Примечание 4 3" xfId="58448"/>
    <cellStyle name="Примечание 4 3 2" xfId="58449"/>
    <cellStyle name="Примечание 4 4" xfId="58450"/>
    <cellStyle name="Примечание 4 4 2" xfId="58451"/>
    <cellStyle name="Примечание 4 5" xfId="58452"/>
    <cellStyle name="Примечание 4 5 2" xfId="58453"/>
    <cellStyle name="Примечание 4 6" xfId="58454"/>
    <cellStyle name="Примечание 4 6 2" xfId="58455"/>
    <cellStyle name="Примечание 4 7" xfId="58456"/>
    <cellStyle name="Примечание 4 7 2" xfId="58457"/>
    <cellStyle name="Примечание 4 8" xfId="58458"/>
    <cellStyle name="Примечание 4 8 2" xfId="58459"/>
    <cellStyle name="Примечание 4 9" xfId="58460"/>
    <cellStyle name="Примечание 4 9 2" xfId="58461"/>
    <cellStyle name="Примечание 5" xfId="58462"/>
    <cellStyle name="Примечание 5 10" xfId="58463"/>
    <cellStyle name="Примечание 5 10 2" xfId="58464"/>
    <cellStyle name="Примечание 5 11" xfId="58465"/>
    <cellStyle name="Примечание 5 11 2" xfId="58466"/>
    <cellStyle name="Примечание 5 12" xfId="58467"/>
    <cellStyle name="Примечание 5 12 2" xfId="58468"/>
    <cellStyle name="Примечание 5 13" xfId="58469"/>
    <cellStyle name="Примечание 5 13 2" xfId="58470"/>
    <cellStyle name="Примечание 5 14" xfId="58471"/>
    <cellStyle name="Примечание 5 14 2" xfId="58472"/>
    <cellStyle name="Примечание 5 15" xfId="58473"/>
    <cellStyle name="Примечание 5 15 2" xfId="58474"/>
    <cellStyle name="Примечание 5 16" xfId="58475"/>
    <cellStyle name="Примечание 5 16 2" xfId="58476"/>
    <cellStyle name="Примечание 5 17" xfId="58477"/>
    <cellStyle name="Примечание 5 17 2" xfId="58478"/>
    <cellStyle name="Примечание 5 18" xfId="58479"/>
    <cellStyle name="Примечание 5 18 2" xfId="58480"/>
    <cellStyle name="Примечание 5 19" xfId="58481"/>
    <cellStyle name="Примечание 5 19 2" xfId="58482"/>
    <cellStyle name="Примечание 5 2" xfId="58483"/>
    <cellStyle name="Примечание 5 2 2" xfId="58484"/>
    <cellStyle name="Примечание 5 2 3" xfId="58485"/>
    <cellStyle name="Примечание 5 20" xfId="58486"/>
    <cellStyle name="Примечание 5 20 2" xfId="58487"/>
    <cellStyle name="Примечание 5 21" xfId="58488"/>
    <cellStyle name="Примечание 5 21 2" xfId="58489"/>
    <cellStyle name="Примечание 5 22" xfId="58490"/>
    <cellStyle name="Примечание 5 22 2" xfId="58491"/>
    <cellStyle name="Примечание 5 23" xfId="58492"/>
    <cellStyle name="Примечание 5 23 2" xfId="58493"/>
    <cellStyle name="Примечание 5 24" xfId="58494"/>
    <cellStyle name="Примечание 5 24 2" xfId="58495"/>
    <cellStyle name="Примечание 5 25" xfId="58496"/>
    <cellStyle name="Примечание 5 26" xfId="58497"/>
    <cellStyle name="Примечание 5 3" xfId="58498"/>
    <cellStyle name="Примечание 5 3 2" xfId="58499"/>
    <cellStyle name="Примечание 5 4" xfId="58500"/>
    <cellStyle name="Примечание 5 4 2" xfId="58501"/>
    <cellStyle name="Примечание 5 5" xfId="58502"/>
    <cellStyle name="Примечание 5 5 2" xfId="58503"/>
    <cellStyle name="Примечание 5 6" xfId="58504"/>
    <cellStyle name="Примечание 5 6 2" xfId="58505"/>
    <cellStyle name="Примечание 5 7" xfId="58506"/>
    <cellStyle name="Примечание 5 7 2" xfId="58507"/>
    <cellStyle name="Примечание 5 8" xfId="58508"/>
    <cellStyle name="Примечание 5 8 2" xfId="58509"/>
    <cellStyle name="Примечание 5 9" xfId="58510"/>
    <cellStyle name="Примечание 5 9 2" xfId="58511"/>
    <cellStyle name="Примечание 6" xfId="58512"/>
    <cellStyle name="Примечание 6 10" xfId="58513"/>
    <cellStyle name="Примечание 6 10 2" xfId="58514"/>
    <cellStyle name="Примечание 6 11" xfId="58515"/>
    <cellStyle name="Примечание 6 11 2" xfId="58516"/>
    <cellStyle name="Примечание 6 12" xfId="58517"/>
    <cellStyle name="Примечание 6 12 2" xfId="58518"/>
    <cellStyle name="Примечание 6 13" xfId="58519"/>
    <cellStyle name="Примечание 6 13 2" xfId="58520"/>
    <cellStyle name="Примечание 6 14" xfId="58521"/>
    <cellStyle name="Примечание 6 14 2" xfId="58522"/>
    <cellStyle name="Примечание 6 15" xfId="58523"/>
    <cellStyle name="Примечание 6 15 2" xfId="58524"/>
    <cellStyle name="Примечание 6 16" xfId="58525"/>
    <cellStyle name="Примечание 6 16 2" xfId="58526"/>
    <cellStyle name="Примечание 6 17" xfId="58527"/>
    <cellStyle name="Примечание 6 17 2" xfId="58528"/>
    <cellStyle name="Примечание 6 18" xfId="58529"/>
    <cellStyle name="Примечание 6 18 2" xfId="58530"/>
    <cellStyle name="Примечание 6 19" xfId="58531"/>
    <cellStyle name="Примечание 6 19 2" xfId="58532"/>
    <cellStyle name="Примечание 6 2" xfId="58533"/>
    <cellStyle name="Примечание 6 2 2" xfId="58534"/>
    <cellStyle name="Примечание 6 20" xfId="58535"/>
    <cellStyle name="Примечание 6 20 2" xfId="58536"/>
    <cellStyle name="Примечание 6 21" xfId="58537"/>
    <cellStyle name="Примечание 6 21 2" xfId="58538"/>
    <cellStyle name="Примечание 6 22" xfId="58539"/>
    <cellStyle name="Примечание 6 22 2" xfId="58540"/>
    <cellStyle name="Примечание 6 23" xfId="58541"/>
    <cellStyle name="Примечание 6 23 2" xfId="58542"/>
    <cellStyle name="Примечание 6 24" xfId="58543"/>
    <cellStyle name="Примечание 6 3" xfId="58544"/>
    <cellStyle name="Примечание 6 3 2" xfId="58545"/>
    <cellStyle name="Примечание 6 4" xfId="58546"/>
    <cellStyle name="Примечание 6 4 2" xfId="58547"/>
    <cellStyle name="Примечание 6 5" xfId="58548"/>
    <cellStyle name="Примечание 6 5 2" xfId="58549"/>
    <cellStyle name="Примечание 6 6" xfId="58550"/>
    <cellStyle name="Примечание 6 6 2" xfId="58551"/>
    <cellStyle name="Примечание 6 7" xfId="58552"/>
    <cellStyle name="Примечание 6 7 2" xfId="58553"/>
    <cellStyle name="Примечание 6 8" xfId="58554"/>
    <cellStyle name="Примечание 6 8 2" xfId="58555"/>
    <cellStyle name="Примечание 6 9" xfId="58556"/>
    <cellStyle name="Примечание 6 9 2" xfId="58557"/>
    <cellStyle name="Примечание 7" xfId="58558"/>
    <cellStyle name="Примечание 7 2" xfId="58559"/>
    <cellStyle name="Примечание 8" xfId="58560"/>
    <cellStyle name="Примечание 8 2" xfId="58561"/>
    <cellStyle name="Примечание 9" xfId="58562"/>
    <cellStyle name="Процентный 10" xfId="58563"/>
    <cellStyle name="Процентный 10 10" xfId="58564"/>
    <cellStyle name="Процентный 10 2" xfId="58565"/>
    <cellStyle name="Процентный 10 2 2" xfId="58566"/>
    <cellStyle name="Процентный 10 3" xfId="58567"/>
    <cellStyle name="Процентный 11" xfId="58568"/>
    <cellStyle name="Процентный 11 2" xfId="58569"/>
    <cellStyle name="Процентный 11 2 2" xfId="58570"/>
    <cellStyle name="Процентный 11 3" xfId="58571"/>
    <cellStyle name="Процентный 12" xfId="58572"/>
    <cellStyle name="Процентный 12 2" xfId="58573"/>
    <cellStyle name="Процентный 12 3" xfId="58574"/>
    <cellStyle name="Процентный 13" xfId="58575"/>
    <cellStyle name="Процентный 13 2" xfId="58576"/>
    <cellStyle name="Процентный 13 3" xfId="58577"/>
    <cellStyle name="Процентный 14" xfId="58578"/>
    <cellStyle name="Процентный 14 2" xfId="58579"/>
    <cellStyle name="Процентный 14 3" xfId="58580"/>
    <cellStyle name="Процентный 15" xfId="58581"/>
    <cellStyle name="Процентный 15 2" xfId="58582"/>
    <cellStyle name="Процентный 15 3" xfId="58583"/>
    <cellStyle name="Процентный 16" xfId="58584"/>
    <cellStyle name="Процентный 16 2" xfId="58585"/>
    <cellStyle name="Процентный 17" xfId="58586"/>
    <cellStyle name="Процентный 2" xfId="58587"/>
    <cellStyle name="Процентный 2 10" xfId="58588"/>
    <cellStyle name="Процентный 2 10 2" xfId="58589"/>
    <cellStyle name="Процентный 2 11" xfId="58590"/>
    <cellStyle name="Процентный 2 11 2" xfId="58591"/>
    <cellStyle name="Процентный 2 12" xfId="58592"/>
    <cellStyle name="Процентный 2 13" xfId="58593"/>
    <cellStyle name="Процентный 2 14" xfId="58594"/>
    <cellStyle name="Процентный 2 15" xfId="58595"/>
    <cellStyle name="Процентный 2 16" xfId="58596"/>
    <cellStyle name="Процентный 2 17" xfId="58597"/>
    <cellStyle name="Процентный 2 18" xfId="58598"/>
    <cellStyle name="Процентный 2 19" xfId="58599"/>
    <cellStyle name="Процентный 2 2" xfId="58600"/>
    <cellStyle name="Процентный 2 2 2" xfId="58601"/>
    <cellStyle name="Процентный 2 2 2 2" xfId="58602"/>
    <cellStyle name="Процентный 2 2 3" xfId="58603"/>
    <cellStyle name="Процентный 2 2 3 2" xfId="58604"/>
    <cellStyle name="Процентный 2 2 4" xfId="58605"/>
    <cellStyle name="Процентный 2 2 5" xfId="58606"/>
    <cellStyle name="Процентный 2 20" xfId="58607"/>
    <cellStyle name="Процентный 2 21" xfId="58608"/>
    <cellStyle name="Процентный 2 22" xfId="58609"/>
    <cellStyle name="Процентный 2 23" xfId="58610"/>
    <cellStyle name="Процентный 2 24" xfId="58611"/>
    <cellStyle name="Процентный 2 25" xfId="58612"/>
    <cellStyle name="Процентный 2 26" xfId="58613"/>
    <cellStyle name="Процентный 2 27" xfId="58614"/>
    <cellStyle name="Процентный 2 27 2" xfId="58615"/>
    <cellStyle name="Процентный 2 28" xfId="58616"/>
    <cellStyle name="Процентный 2 3" xfId="58617"/>
    <cellStyle name="Процентный 2 3 2" xfId="58618"/>
    <cellStyle name="Процентный 2 3 3" xfId="58619"/>
    <cellStyle name="Процентный 2 3 4" xfId="58620"/>
    <cellStyle name="Процентный 2 4" xfId="58621"/>
    <cellStyle name="Процентный 2 4 2" xfId="58622"/>
    <cellStyle name="Процентный 2 4 3" xfId="58623"/>
    <cellStyle name="Процентный 2 4 4" xfId="58624"/>
    <cellStyle name="Процентный 2 5" xfId="58625"/>
    <cellStyle name="Процентный 2 5 2" xfId="58626"/>
    <cellStyle name="Процентный 2 5 3" xfId="58627"/>
    <cellStyle name="Процентный 2 6" xfId="58628"/>
    <cellStyle name="Процентный 2 6 2" xfId="58629"/>
    <cellStyle name="Процентный 2 6 3" xfId="58630"/>
    <cellStyle name="Процентный 2 7" xfId="58631"/>
    <cellStyle name="Процентный 2 7 2" xfId="58632"/>
    <cellStyle name="Процентный 2 8" xfId="58633"/>
    <cellStyle name="Процентный 2 8 2" xfId="58634"/>
    <cellStyle name="Процентный 2 9" xfId="58635"/>
    <cellStyle name="Процентный 2 9 2" xfId="58636"/>
    <cellStyle name="Процентный 3" xfId="58637"/>
    <cellStyle name="Процентный 3 10" xfId="58638"/>
    <cellStyle name="Процентный 3 11" xfId="58639"/>
    <cellStyle name="Процентный 3 12" xfId="58640"/>
    <cellStyle name="Процентный 3 13" xfId="58641"/>
    <cellStyle name="Процентный 3 14" xfId="58642"/>
    <cellStyle name="Процентный 3 15" xfId="58643"/>
    <cellStyle name="Процентный 3 16" xfId="58644"/>
    <cellStyle name="Процентный 3 17" xfId="58645"/>
    <cellStyle name="Процентный 3 18" xfId="58646"/>
    <cellStyle name="Процентный 3 19" xfId="58647"/>
    <cellStyle name="Процентный 3 2" xfId="58648"/>
    <cellStyle name="Процентный 3 2 2" xfId="58649"/>
    <cellStyle name="Процентный 3 20" xfId="58650"/>
    <cellStyle name="Процентный 3 3" xfId="58651"/>
    <cellStyle name="Процентный 3 3 2" xfId="58652"/>
    <cellStyle name="Процентный 3 4" xfId="58653"/>
    <cellStyle name="Процентный 3 4 2" xfId="58654"/>
    <cellStyle name="Процентный 3 5" xfId="58655"/>
    <cellStyle name="Процентный 3 5 2" xfId="58656"/>
    <cellStyle name="Процентный 3 6" xfId="58657"/>
    <cellStyle name="Процентный 3 6 2" xfId="58658"/>
    <cellStyle name="Процентный 3 6 3" xfId="58659"/>
    <cellStyle name="Процентный 3 7" xfId="58660"/>
    <cellStyle name="Процентный 3 7 2" xfId="58661"/>
    <cellStyle name="Процентный 3 8" xfId="58662"/>
    <cellStyle name="Процентный 3 8 2" xfId="58663"/>
    <cellStyle name="Процентный 3 9" xfId="58664"/>
    <cellStyle name="Процентный 4" xfId="58665"/>
    <cellStyle name="Процентный 4 2" xfId="58666"/>
    <cellStyle name="Процентный 4 2 2" xfId="58667"/>
    <cellStyle name="Процентный 4 2 2 2" xfId="58668"/>
    <cellStyle name="Процентный 4 2 3" xfId="58669"/>
    <cellStyle name="Процентный 4 2 4" xfId="58670"/>
    <cellStyle name="Процентный 4 3" xfId="58671"/>
    <cellStyle name="Процентный 4 3 2" xfId="58672"/>
    <cellStyle name="Процентный 4 3 2 2" xfId="58673"/>
    <cellStyle name="Процентный 4 3 3" xfId="58674"/>
    <cellStyle name="Процентный 4 4" xfId="58675"/>
    <cellStyle name="Процентный 4 4 2" xfId="58676"/>
    <cellStyle name="Процентный 4 4 2 2" xfId="58677"/>
    <cellStyle name="Процентный 4 4 3" xfId="58678"/>
    <cellStyle name="Процентный 4 5" xfId="58679"/>
    <cellStyle name="Процентный 4 5 2" xfId="58680"/>
    <cellStyle name="Процентный 4 5 3" xfId="58681"/>
    <cellStyle name="Процентный 4 6" xfId="58682"/>
    <cellStyle name="Процентный 4 6 2" xfId="58683"/>
    <cellStyle name="Процентный 4 7" xfId="58684"/>
    <cellStyle name="Процентный 4 8" xfId="58685"/>
    <cellStyle name="Процентный 5" xfId="58686"/>
    <cellStyle name="Процентный 5 10" xfId="58687"/>
    <cellStyle name="Процентный 5 10 2" xfId="58688"/>
    <cellStyle name="Процентный 5 11" xfId="58689"/>
    <cellStyle name="Процентный 5 11 2" xfId="58690"/>
    <cellStyle name="Процентный 5 12" xfId="58691"/>
    <cellStyle name="Процентный 5 12 2" xfId="58692"/>
    <cellStyle name="Процентный 5 13" xfId="58693"/>
    <cellStyle name="Процентный 5 13 2" xfId="58694"/>
    <cellStyle name="Процентный 5 14" xfId="58695"/>
    <cellStyle name="Процентный 5 14 2" xfId="58696"/>
    <cellStyle name="Процентный 5 15" xfId="58697"/>
    <cellStyle name="Процентный 5 15 2" xfId="58698"/>
    <cellStyle name="Процентный 5 16" xfId="58699"/>
    <cellStyle name="Процентный 5 17" xfId="58700"/>
    <cellStyle name="Процентный 5 2" xfId="58701"/>
    <cellStyle name="Процентный 5 2 10" xfId="58702"/>
    <cellStyle name="Процентный 5 2 10 2" xfId="58703"/>
    <cellStyle name="Процентный 5 2 11" xfId="58704"/>
    <cellStyle name="Процентный 5 2 11 2" xfId="58705"/>
    <cellStyle name="Процентный 5 2 12" xfId="58706"/>
    <cellStyle name="Процентный 5 2 12 2" xfId="58707"/>
    <cellStyle name="Процентный 5 2 13" xfId="58708"/>
    <cellStyle name="Процентный 5 2 13 2" xfId="58709"/>
    <cellStyle name="Процентный 5 2 14" xfId="58710"/>
    <cellStyle name="Процентный 5 2 2" xfId="58711"/>
    <cellStyle name="Процентный 5 2 2 10" xfId="58712"/>
    <cellStyle name="Процентный 5 2 2 10 2" xfId="58713"/>
    <cellStyle name="Процентный 5 2 2 11" xfId="58714"/>
    <cellStyle name="Процентный 5 2 2 11 2" xfId="58715"/>
    <cellStyle name="Процентный 5 2 2 12" xfId="58716"/>
    <cellStyle name="Процентный 5 2 2 12 2" xfId="58717"/>
    <cellStyle name="Процентный 5 2 2 13" xfId="58718"/>
    <cellStyle name="Процентный 5 2 2 2" xfId="58719"/>
    <cellStyle name="Процентный 5 2 2 2 2" xfId="58720"/>
    <cellStyle name="Процентный 5 2 2 2 2 2" xfId="58721"/>
    <cellStyle name="Процентный 5 2 2 2 3" xfId="58722"/>
    <cellStyle name="Процентный 5 2 2 3" xfId="58723"/>
    <cellStyle name="Процентный 5 2 2 3 2" xfId="58724"/>
    <cellStyle name="Процентный 5 2 2 4" xfId="58725"/>
    <cellStyle name="Процентный 5 2 2 4 2" xfId="58726"/>
    <cellStyle name="Процентный 5 2 2 5" xfId="58727"/>
    <cellStyle name="Процентный 5 2 2 5 2" xfId="58728"/>
    <cellStyle name="Процентный 5 2 2 6" xfId="58729"/>
    <cellStyle name="Процентный 5 2 2 6 2" xfId="58730"/>
    <cellStyle name="Процентный 5 2 2 7" xfId="58731"/>
    <cellStyle name="Процентный 5 2 2 7 2" xfId="58732"/>
    <cellStyle name="Процентный 5 2 2 8" xfId="58733"/>
    <cellStyle name="Процентный 5 2 2 8 2" xfId="58734"/>
    <cellStyle name="Процентный 5 2 2 9" xfId="58735"/>
    <cellStyle name="Процентный 5 2 2 9 2" xfId="58736"/>
    <cellStyle name="Процентный 5 2 3" xfId="58737"/>
    <cellStyle name="Процентный 5 2 3 2" xfId="58738"/>
    <cellStyle name="Процентный 5 2 3 2 2" xfId="58739"/>
    <cellStyle name="Процентный 5 2 3 3" xfId="58740"/>
    <cellStyle name="Процентный 5 2 4" xfId="58741"/>
    <cellStyle name="Процентный 5 2 4 2" xfId="58742"/>
    <cellStyle name="Процентный 5 2 5" xfId="58743"/>
    <cellStyle name="Процентный 5 2 5 2" xfId="58744"/>
    <cellStyle name="Процентный 5 2 6" xfId="58745"/>
    <cellStyle name="Процентный 5 2 6 2" xfId="58746"/>
    <cellStyle name="Процентный 5 2 7" xfId="58747"/>
    <cellStyle name="Процентный 5 2 7 2" xfId="58748"/>
    <cellStyle name="Процентный 5 2 8" xfId="58749"/>
    <cellStyle name="Процентный 5 2 8 2" xfId="58750"/>
    <cellStyle name="Процентный 5 2 9" xfId="58751"/>
    <cellStyle name="Процентный 5 2 9 2" xfId="58752"/>
    <cellStyle name="Процентный 5 3" xfId="58753"/>
    <cellStyle name="Процентный 5 3 10" xfId="58754"/>
    <cellStyle name="Процентный 5 3 10 2" xfId="58755"/>
    <cellStyle name="Процентный 5 3 11" xfId="58756"/>
    <cellStyle name="Процентный 5 3 11 2" xfId="58757"/>
    <cellStyle name="Процентный 5 3 12" xfId="58758"/>
    <cellStyle name="Процентный 5 3 12 2" xfId="58759"/>
    <cellStyle name="Процентный 5 3 13" xfId="58760"/>
    <cellStyle name="Процентный 5 3 2" xfId="58761"/>
    <cellStyle name="Процентный 5 3 2 2" xfId="58762"/>
    <cellStyle name="Процентный 5 3 2 2 2" xfId="58763"/>
    <cellStyle name="Процентный 5 3 2 3" xfId="58764"/>
    <cellStyle name="Процентный 5 3 3" xfId="58765"/>
    <cellStyle name="Процентный 5 3 3 2" xfId="58766"/>
    <cellStyle name="Процентный 5 3 4" xfId="58767"/>
    <cellStyle name="Процентный 5 3 4 2" xfId="58768"/>
    <cellStyle name="Процентный 5 3 5" xfId="58769"/>
    <cellStyle name="Процентный 5 3 5 2" xfId="58770"/>
    <cellStyle name="Процентный 5 3 6" xfId="58771"/>
    <cellStyle name="Процентный 5 3 6 2" xfId="58772"/>
    <cellStyle name="Процентный 5 3 7" xfId="58773"/>
    <cellStyle name="Процентный 5 3 7 2" xfId="58774"/>
    <cellStyle name="Процентный 5 3 8" xfId="58775"/>
    <cellStyle name="Процентный 5 3 8 2" xfId="58776"/>
    <cellStyle name="Процентный 5 3 9" xfId="58777"/>
    <cellStyle name="Процентный 5 3 9 2" xfId="58778"/>
    <cellStyle name="Процентный 5 4" xfId="58779"/>
    <cellStyle name="Процентный 5 4 2" xfId="58780"/>
    <cellStyle name="Процентный 5 4 2 2" xfId="58781"/>
    <cellStyle name="Процентный 5 5" xfId="58782"/>
    <cellStyle name="Процентный 5 5 2" xfId="58783"/>
    <cellStyle name="Процентный 5 6" xfId="58784"/>
    <cellStyle name="Процентный 5 6 2" xfId="58785"/>
    <cellStyle name="Процентный 5 7" xfId="58786"/>
    <cellStyle name="Процентный 5 7 2" xfId="58787"/>
    <cellStyle name="Процентный 5 8" xfId="58788"/>
    <cellStyle name="Процентный 5 8 2" xfId="58789"/>
    <cellStyle name="Процентный 5 9" xfId="58790"/>
    <cellStyle name="Процентный 5 9 2" xfId="58791"/>
    <cellStyle name="Процентный 6" xfId="58792"/>
    <cellStyle name="Процентный 6 2" xfId="58793"/>
    <cellStyle name="Процентный 6 2 2" xfId="58794"/>
    <cellStyle name="Процентный 6 3" xfId="58795"/>
    <cellStyle name="Процентный 6 4" xfId="58796"/>
    <cellStyle name="Процентный 7" xfId="58797"/>
    <cellStyle name="Процентный 7 2" xfId="58798"/>
    <cellStyle name="Процентный 7 2 2" xfId="58799"/>
    <cellStyle name="Процентный 7 3" xfId="58800"/>
    <cellStyle name="Процентный 7 4" xfId="58801"/>
    <cellStyle name="Процентный 8" xfId="58802"/>
    <cellStyle name="Процентный 8 2" xfId="58803"/>
    <cellStyle name="Процентный 8 2 2" xfId="58804"/>
    <cellStyle name="Процентный 8 3" xfId="58805"/>
    <cellStyle name="Процентный 8 4" xfId="58806"/>
    <cellStyle name="Процентный 9" xfId="58807"/>
    <cellStyle name="Процентный 9 2" xfId="58808"/>
    <cellStyle name="Процентный 9 2 2" xfId="58809"/>
    <cellStyle name="Процентный 9 3" xfId="58810"/>
    <cellStyle name="Процентный 9 4" xfId="58811"/>
    <cellStyle name="Связанная ячейка 2" xfId="58812"/>
    <cellStyle name="Связанная ячейка 2 10" xfId="58813"/>
    <cellStyle name="Связанная ячейка 2 10 2" xfId="58814"/>
    <cellStyle name="Связанная ячейка 2 11" xfId="58815"/>
    <cellStyle name="Связанная ячейка 2 11 2" xfId="58816"/>
    <cellStyle name="Связанная ячейка 2 12" xfId="58817"/>
    <cellStyle name="Связанная ячейка 2 12 2" xfId="58818"/>
    <cellStyle name="Связанная ячейка 2 13" xfId="58819"/>
    <cellStyle name="Связанная ячейка 2 13 2" xfId="58820"/>
    <cellStyle name="Связанная ячейка 2 14" xfId="58821"/>
    <cellStyle name="Связанная ячейка 2 14 2" xfId="58822"/>
    <cellStyle name="Связанная ячейка 2 15" xfId="58823"/>
    <cellStyle name="Связанная ячейка 2 15 2" xfId="58824"/>
    <cellStyle name="Связанная ячейка 2 16" xfId="58825"/>
    <cellStyle name="Связанная ячейка 2 16 2" xfId="58826"/>
    <cellStyle name="Связанная ячейка 2 17" xfId="58827"/>
    <cellStyle name="Связанная ячейка 2 17 2" xfId="58828"/>
    <cellStyle name="Связанная ячейка 2 18" xfId="58829"/>
    <cellStyle name="Связанная ячейка 2 18 2" xfId="58830"/>
    <cellStyle name="Связанная ячейка 2 19" xfId="58831"/>
    <cellStyle name="Связанная ячейка 2 19 2" xfId="58832"/>
    <cellStyle name="Связанная ячейка 2 2" xfId="58833"/>
    <cellStyle name="Связанная ячейка 2 2 2" xfId="58834"/>
    <cellStyle name="Связанная ячейка 2 2 3" xfId="58835"/>
    <cellStyle name="Связанная ячейка 2 20" xfId="58836"/>
    <cellStyle name="Связанная ячейка 2 20 2" xfId="58837"/>
    <cellStyle name="Связанная ячейка 2 21" xfId="58838"/>
    <cellStyle name="Связанная ячейка 2 21 2" xfId="58839"/>
    <cellStyle name="Связанная ячейка 2 22" xfId="58840"/>
    <cellStyle name="Связанная ячейка 2 22 2" xfId="58841"/>
    <cellStyle name="Связанная ячейка 2 23" xfId="58842"/>
    <cellStyle name="Связанная ячейка 2 23 2" xfId="58843"/>
    <cellStyle name="Связанная ячейка 2 24" xfId="58844"/>
    <cellStyle name="Связанная ячейка 2 25" xfId="58845"/>
    <cellStyle name="Связанная ячейка 2 26" xfId="58846"/>
    <cellStyle name="Связанная ячейка 2 3" xfId="58847"/>
    <cellStyle name="Связанная ячейка 2 3 2" xfId="58848"/>
    <cellStyle name="Связанная ячейка 2 3 3" xfId="58849"/>
    <cellStyle name="Связанная ячейка 2 4" xfId="58850"/>
    <cellStyle name="Связанная ячейка 2 4 2" xfId="58851"/>
    <cellStyle name="Связанная ячейка 2 4 3" xfId="58852"/>
    <cellStyle name="Связанная ячейка 2 5" xfId="58853"/>
    <cellStyle name="Связанная ячейка 2 5 2" xfId="58854"/>
    <cellStyle name="Связанная ячейка 2 5 3" xfId="58855"/>
    <cellStyle name="Связанная ячейка 2 6" xfId="58856"/>
    <cellStyle name="Связанная ячейка 2 6 2" xfId="58857"/>
    <cellStyle name="Связанная ячейка 2 7" xfId="58858"/>
    <cellStyle name="Связанная ячейка 2 7 2" xfId="58859"/>
    <cellStyle name="Связанная ячейка 2 8" xfId="58860"/>
    <cellStyle name="Связанная ячейка 2 8 2" xfId="58861"/>
    <cellStyle name="Связанная ячейка 2 9" xfId="58862"/>
    <cellStyle name="Связанная ячейка 2 9 2" xfId="58863"/>
    <cellStyle name="Связанная ячейка 3" xfId="58864"/>
    <cellStyle name="Связанная ячейка 3 10" xfId="58865"/>
    <cellStyle name="Связанная ячейка 3 10 2" xfId="58866"/>
    <cellStyle name="Связанная ячейка 3 11" xfId="58867"/>
    <cellStyle name="Связанная ячейка 3 11 2" xfId="58868"/>
    <cellStyle name="Связанная ячейка 3 12" xfId="58869"/>
    <cellStyle name="Связанная ячейка 3 12 2" xfId="58870"/>
    <cellStyle name="Связанная ячейка 3 13" xfId="58871"/>
    <cellStyle name="Связанная ячейка 3 13 2" xfId="58872"/>
    <cellStyle name="Связанная ячейка 3 14" xfId="58873"/>
    <cellStyle name="Связанная ячейка 3 14 2" xfId="58874"/>
    <cellStyle name="Связанная ячейка 3 15" xfId="58875"/>
    <cellStyle name="Связанная ячейка 3 15 2" xfId="58876"/>
    <cellStyle name="Связанная ячейка 3 16" xfId="58877"/>
    <cellStyle name="Связанная ячейка 3 16 2" xfId="58878"/>
    <cellStyle name="Связанная ячейка 3 17" xfId="58879"/>
    <cellStyle name="Связанная ячейка 3 17 2" xfId="58880"/>
    <cellStyle name="Связанная ячейка 3 18" xfId="58881"/>
    <cellStyle name="Связанная ячейка 3 18 2" xfId="58882"/>
    <cellStyle name="Связанная ячейка 3 19" xfId="58883"/>
    <cellStyle name="Связанная ячейка 3 19 2" xfId="58884"/>
    <cellStyle name="Связанная ячейка 3 2" xfId="58885"/>
    <cellStyle name="Связанная ячейка 3 2 2" xfId="58886"/>
    <cellStyle name="Связанная ячейка 3 20" xfId="58887"/>
    <cellStyle name="Связанная ячейка 3 20 2" xfId="58888"/>
    <cellStyle name="Связанная ячейка 3 21" xfId="58889"/>
    <cellStyle name="Связанная ячейка 3 21 2" xfId="58890"/>
    <cellStyle name="Связанная ячейка 3 22" xfId="58891"/>
    <cellStyle name="Связанная ячейка 3 22 2" xfId="58892"/>
    <cellStyle name="Связанная ячейка 3 23" xfId="58893"/>
    <cellStyle name="Связанная ячейка 3 23 2" xfId="58894"/>
    <cellStyle name="Связанная ячейка 3 24" xfId="58895"/>
    <cellStyle name="Связанная ячейка 3 25" xfId="58896"/>
    <cellStyle name="Связанная ячейка 3 3" xfId="58897"/>
    <cellStyle name="Связанная ячейка 3 3 2" xfId="58898"/>
    <cellStyle name="Связанная ячейка 3 4" xfId="58899"/>
    <cellStyle name="Связанная ячейка 3 4 2" xfId="58900"/>
    <cellStyle name="Связанная ячейка 3 5" xfId="58901"/>
    <cellStyle name="Связанная ячейка 3 5 2" xfId="58902"/>
    <cellStyle name="Связанная ячейка 3 6" xfId="58903"/>
    <cellStyle name="Связанная ячейка 3 6 2" xfId="58904"/>
    <cellStyle name="Связанная ячейка 3 7" xfId="58905"/>
    <cellStyle name="Связанная ячейка 3 7 2" xfId="58906"/>
    <cellStyle name="Связанная ячейка 3 8" xfId="58907"/>
    <cellStyle name="Связанная ячейка 3 8 2" xfId="58908"/>
    <cellStyle name="Связанная ячейка 3 9" xfId="58909"/>
    <cellStyle name="Связанная ячейка 3 9 2" xfId="58910"/>
    <cellStyle name="Связанная ячейка 4" xfId="58911"/>
    <cellStyle name="Связанная ячейка 4 2" xfId="58912"/>
    <cellStyle name="Связанная ячейка 5" xfId="58913"/>
    <cellStyle name="Связанная ячейка 5 2" xfId="58914"/>
    <cellStyle name="Связанная ячейка 6" xfId="58915"/>
    <cellStyle name="Связанная ячейка 6 2" xfId="58916"/>
    <cellStyle name="Связанная ячейка 7" xfId="58917"/>
    <cellStyle name="Стиль 1" xfId="58918"/>
    <cellStyle name="Стиль 1 10" xfId="58919"/>
    <cellStyle name="Стиль 1 10 2" xfId="58920"/>
    <cellStyle name="Стиль 1 10 3" xfId="58921"/>
    <cellStyle name="Стиль 1 10 4" xfId="58922"/>
    <cellStyle name="Стиль 1 11" xfId="58923"/>
    <cellStyle name="Стиль 1 11 2" xfId="58924"/>
    <cellStyle name="Стиль 1 12" xfId="58925"/>
    <cellStyle name="Стиль 1 12 2" xfId="58926"/>
    <cellStyle name="Стиль 1 13" xfId="58927"/>
    <cellStyle name="Стиль 1 13 2" xfId="58928"/>
    <cellStyle name="Стиль 1 14" xfId="58929"/>
    <cellStyle name="Стиль 1 14 2" xfId="58930"/>
    <cellStyle name="Стиль 1 15" xfId="58931"/>
    <cellStyle name="Стиль 1 15 2" xfId="58932"/>
    <cellStyle name="Стиль 1 16" xfId="58933"/>
    <cellStyle name="Стиль 1 16 2" xfId="58934"/>
    <cellStyle name="Стиль 1 17" xfId="58935"/>
    <cellStyle name="Стиль 1 17 2" xfId="58936"/>
    <cellStyle name="Стиль 1 18" xfId="58937"/>
    <cellStyle name="Стиль 1 18 2" xfId="58938"/>
    <cellStyle name="Стиль 1 19" xfId="58939"/>
    <cellStyle name="Стиль 1 19 2" xfId="58940"/>
    <cellStyle name="Стиль 1 2" xfId="58941"/>
    <cellStyle name="Стиль 1 2 10" xfId="58942"/>
    <cellStyle name="Стиль 1 2 11" xfId="58943"/>
    <cellStyle name="Стиль 1 2 12" xfId="58944"/>
    <cellStyle name="Стиль 1 2 13" xfId="58945"/>
    <cellStyle name="Стиль 1 2 14" xfId="58946"/>
    <cellStyle name="Стиль 1 2 15" xfId="58947"/>
    <cellStyle name="Стиль 1 2 16" xfId="58948"/>
    <cellStyle name="Стиль 1 2 16 2" xfId="58949"/>
    <cellStyle name="Стиль 1 2 17" xfId="58950"/>
    <cellStyle name="Стиль 1 2 18" xfId="58951"/>
    <cellStyle name="Стиль 1 2 2" xfId="58952"/>
    <cellStyle name="Стиль 1 2 2 2" xfId="58953"/>
    <cellStyle name="Стиль 1 2 2 2 2" xfId="58954"/>
    <cellStyle name="Стиль 1 2 2 3" xfId="58955"/>
    <cellStyle name="Стиль 1 2 2 3 2" xfId="58956"/>
    <cellStyle name="Стиль 1 2 2 4" xfId="58957"/>
    <cellStyle name="Стиль 1 2 2 4 2" xfId="58958"/>
    <cellStyle name="Стиль 1 2 2 5" xfId="58959"/>
    <cellStyle name="Стиль 1 2 2 5 2" xfId="58960"/>
    <cellStyle name="Стиль 1 2 2 6" xfId="58961"/>
    <cellStyle name="Стиль 1 2 2 6 2" xfId="58962"/>
    <cellStyle name="Стиль 1 2 2 7" xfId="58963"/>
    <cellStyle name="Стиль 1 2 2 8" xfId="58964"/>
    <cellStyle name="Стиль 1 2 3" xfId="58965"/>
    <cellStyle name="Стиль 1 2 3 2" xfId="58966"/>
    <cellStyle name="Стиль 1 2 3 2 2" xfId="58967"/>
    <cellStyle name="Стиль 1 2 3 3" xfId="58968"/>
    <cellStyle name="Стиль 1 2 4" xfId="58969"/>
    <cellStyle name="Стиль 1 2 4 2" xfId="58970"/>
    <cellStyle name="Стиль 1 2 4 2 2" xfId="58971"/>
    <cellStyle name="Стиль 1 2 4 3" xfId="58972"/>
    <cellStyle name="Стиль 1 2 5" xfId="58973"/>
    <cellStyle name="Стиль 1 2 5 2" xfId="58974"/>
    <cellStyle name="Стиль 1 2 5 2 2" xfId="58975"/>
    <cellStyle name="Стиль 1 2 6" xfId="58976"/>
    <cellStyle name="Стиль 1 2 7" xfId="58977"/>
    <cellStyle name="Стиль 1 2 8" xfId="58978"/>
    <cellStyle name="Стиль 1 2 9" xfId="58979"/>
    <cellStyle name="Стиль 1 20" xfId="58980"/>
    <cellStyle name="Стиль 1 20 2" xfId="58981"/>
    <cellStyle name="Стиль 1 21" xfId="58982"/>
    <cellStyle name="Стиль 1 21 2" xfId="58983"/>
    <cellStyle name="Стиль 1 22" xfId="58984"/>
    <cellStyle name="Стиль 1 23" xfId="58985"/>
    <cellStyle name="Стиль 1 24" xfId="58986"/>
    <cellStyle name="Стиль 1 25" xfId="58987"/>
    <cellStyle name="Стиль 1 26" xfId="58988"/>
    <cellStyle name="Стиль 1 27" xfId="58989"/>
    <cellStyle name="Стиль 1 28" xfId="58990"/>
    <cellStyle name="Стиль 1 29" xfId="58991"/>
    <cellStyle name="Стиль 1 3" xfId="58992"/>
    <cellStyle name="Стиль 1 3 2" xfId="58993"/>
    <cellStyle name="Стиль 1 3 2 2" xfId="58994"/>
    <cellStyle name="Стиль 1 3 3" xfId="58995"/>
    <cellStyle name="Стиль 1 3 4" xfId="58996"/>
    <cellStyle name="Стиль 1 30" xfId="58997"/>
    <cellStyle name="Стиль 1 31" xfId="58998"/>
    <cellStyle name="Стиль 1 32" xfId="58999"/>
    <cellStyle name="Стиль 1 33" xfId="59000"/>
    <cellStyle name="Стиль 1 34" xfId="59001"/>
    <cellStyle name="Стиль 1 35" xfId="59002"/>
    <cellStyle name="Стиль 1 36" xfId="59003"/>
    <cellStyle name="Стиль 1 37" xfId="59004"/>
    <cellStyle name="Стиль 1 38" xfId="59005"/>
    <cellStyle name="Стиль 1 39" xfId="59006"/>
    <cellStyle name="Стиль 1 4" xfId="59007"/>
    <cellStyle name="Стиль 1 4 2" xfId="59008"/>
    <cellStyle name="Стиль 1 4 2 2" xfId="59009"/>
    <cellStyle name="Стиль 1 4 3" xfId="59010"/>
    <cellStyle name="Стиль 1 4 4" xfId="59011"/>
    <cellStyle name="Стиль 1 40" xfId="59012"/>
    <cellStyle name="Стиль 1 41" xfId="59013"/>
    <cellStyle name="Стиль 1 42" xfId="59014"/>
    <cellStyle name="Стиль 1 43" xfId="59015"/>
    <cellStyle name="Стиль 1 44" xfId="59016"/>
    <cellStyle name="Стиль 1 45" xfId="59017"/>
    <cellStyle name="Стиль 1 46" xfId="59018"/>
    <cellStyle name="Стиль 1 47" xfId="59019"/>
    <cellStyle name="Стиль 1 48" xfId="59020"/>
    <cellStyle name="Стиль 1 49" xfId="59021"/>
    <cellStyle name="Стиль 1 5" xfId="59022"/>
    <cellStyle name="Стиль 1 5 2" xfId="59023"/>
    <cellStyle name="Стиль 1 5 2 2" xfId="59024"/>
    <cellStyle name="Стиль 1 5 3" xfId="59025"/>
    <cellStyle name="Стиль 1 50" xfId="59026"/>
    <cellStyle name="Стиль 1 51" xfId="59027"/>
    <cellStyle name="Стиль 1 52" xfId="59028"/>
    <cellStyle name="Стиль 1 53" xfId="59029"/>
    <cellStyle name="Стиль 1 54" xfId="59030"/>
    <cellStyle name="Стиль 1 55" xfId="59031"/>
    <cellStyle name="Стиль 1 55 2" xfId="59032"/>
    <cellStyle name="Стиль 1 56" xfId="59033"/>
    <cellStyle name="Стиль 1 57" xfId="59034"/>
    <cellStyle name="Стиль 1 58" xfId="59035"/>
    <cellStyle name="Стиль 1 6" xfId="59036"/>
    <cellStyle name="Стиль 1 6 2" xfId="59037"/>
    <cellStyle name="Стиль 1 7" xfId="59038"/>
    <cellStyle name="Стиль 1 7 2" xfId="59039"/>
    <cellStyle name="Стиль 1 8" xfId="59040"/>
    <cellStyle name="Стиль 1 8 2" xfId="59041"/>
    <cellStyle name="Стиль 1 9" xfId="59042"/>
    <cellStyle name="Стиль 1 9 2" xfId="59043"/>
    <cellStyle name="Текст предупреждения 2" xfId="59044"/>
    <cellStyle name="Текст предупреждения 2 10" xfId="59045"/>
    <cellStyle name="Текст предупреждения 2 10 2" xfId="59046"/>
    <cellStyle name="Текст предупреждения 2 11" xfId="59047"/>
    <cellStyle name="Текст предупреждения 2 11 2" xfId="59048"/>
    <cellStyle name="Текст предупреждения 2 12" xfId="59049"/>
    <cellStyle name="Текст предупреждения 2 12 2" xfId="59050"/>
    <cellStyle name="Текст предупреждения 2 13" xfId="59051"/>
    <cellStyle name="Текст предупреждения 2 13 2" xfId="59052"/>
    <cellStyle name="Текст предупреждения 2 14" xfId="59053"/>
    <cellStyle name="Текст предупреждения 2 14 2" xfId="59054"/>
    <cellStyle name="Текст предупреждения 2 15" xfId="59055"/>
    <cellStyle name="Текст предупреждения 2 15 2" xfId="59056"/>
    <cellStyle name="Текст предупреждения 2 16" xfId="59057"/>
    <cellStyle name="Текст предупреждения 2 16 2" xfId="59058"/>
    <cellStyle name="Текст предупреждения 2 17" xfId="59059"/>
    <cellStyle name="Текст предупреждения 2 17 2" xfId="59060"/>
    <cellStyle name="Текст предупреждения 2 18" xfId="59061"/>
    <cellStyle name="Текст предупреждения 2 18 2" xfId="59062"/>
    <cellStyle name="Текст предупреждения 2 19" xfId="59063"/>
    <cellStyle name="Текст предупреждения 2 19 2" xfId="59064"/>
    <cellStyle name="Текст предупреждения 2 2" xfId="59065"/>
    <cellStyle name="Текст предупреждения 2 2 2" xfId="59066"/>
    <cellStyle name="Текст предупреждения 2 2 3" xfId="59067"/>
    <cellStyle name="Текст предупреждения 2 20" xfId="59068"/>
    <cellStyle name="Текст предупреждения 2 20 2" xfId="59069"/>
    <cellStyle name="Текст предупреждения 2 21" xfId="59070"/>
    <cellStyle name="Текст предупреждения 2 21 2" xfId="59071"/>
    <cellStyle name="Текст предупреждения 2 22" xfId="59072"/>
    <cellStyle name="Текст предупреждения 2 22 2" xfId="59073"/>
    <cellStyle name="Текст предупреждения 2 23" xfId="59074"/>
    <cellStyle name="Текст предупреждения 2 23 2" xfId="59075"/>
    <cellStyle name="Текст предупреждения 2 24" xfId="59076"/>
    <cellStyle name="Текст предупреждения 2 25" xfId="59077"/>
    <cellStyle name="Текст предупреждения 2 26" xfId="59078"/>
    <cellStyle name="Текст предупреждения 2 3" xfId="59079"/>
    <cellStyle name="Текст предупреждения 2 3 2" xfId="59080"/>
    <cellStyle name="Текст предупреждения 2 3 3" xfId="59081"/>
    <cellStyle name="Текст предупреждения 2 4" xfId="59082"/>
    <cellStyle name="Текст предупреждения 2 4 2" xfId="59083"/>
    <cellStyle name="Текст предупреждения 2 4 3" xfId="59084"/>
    <cellStyle name="Текст предупреждения 2 5" xfId="59085"/>
    <cellStyle name="Текст предупреждения 2 5 2" xfId="59086"/>
    <cellStyle name="Текст предупреждения 2 5 3" xfId="59087"/>
    <cellStyle name="Текст предупреждения 2 6" xfId="59088"/>
    <cellStyle name="Текст предупреждения 2 6 2" xfId="59089"/>
    <cellStyle name="Текст предупреждения 2 7" xfId="59090"/>
    <cellStyle name="Текст предупреждения 2 7 2" xfId="59091"/>
    <cellStyle name="Текст предупреждения 2 8" xfId="59092"/>
    <cellStyle name="Текст предупреждения 2 8 2" xfId="59093"/>
    <cellStyle name="Текст предупреждения 2 9" xfId="59094"/>
    <cellStyle name="Текст предупреждения 2 9 2" xfId="59095"/>
    <cellStyle name="Текст предупреждения 3" xfId="59096"/>
    <cellStyle name="Текст предупреждения 3 10" xfId="59097"/>
    <cellStyle name="Текст предупреждения 3 10 2" xfId="59098"/>
    <cellStyle name="Текст предупреждения 3 11" xfId="59099"/>
    <cellStyle name="Текст предупреждения 3 11 2" xfId="59100"/>
    <cellStyle name="Текст предупреждения 3 12" xfId="59101"/>
    <cellStyle name="Текст предупреждения 3 12 2" xfId="59102"/>
    <cellStyle name="Текст предупреждения 3 13" xfId="59103"/>
    <cellStyle name="Текст предупреждения 3 13 2" xfId="59104"/>
    <cellStyle name="Текст предупреждения 3 14" xfId="59105"/>
    <cellStyle name="Текст предупреждения 3 14 2" xfId="59106"/>
    <cellStyle name="Текст предупреждения 3 15" xfId="59107"/>
    <cellStyle name="Текст предупреждения 3 15 2" xfId="59108"/>
    <cellStyle name="Текст предупреждения 3 16" xfId="59109"/>
    <cellStyle name="Текст предупреждения 3 16 2" xfId="59110"/>
    <cellStyle name="Текст предупреждения 3 17" xfId="59111"/>
    <cellStyle name="Текст предупреждения 3 17 2" xfId="59112"/>
    <cellStyle name="Текст предупреждения 3 18" xfId="59113"/>
    <cellStyle name="Текст предупреждения 3 18 2" xfId="59114"/>
    <cellStyle name="Текст предупреждения 3 19" xfId="59115"/>
    <cellStyle name="Текст предупреждения 3 19 2" xfId="59116"/>
    <cellStyle name="Текст предупреждения 3 2" xfId="59117"/>
    <cellStyle name="Текст предупреждения 3 2 2" xfId="59118"/>
    <cellStyle name="Текст предупреждения 3 20" xfId="59119"/>
    <cellStyle name="Текст предупреждения 3 20 2" xfId="59120"/>
    <cellStyle name="Текст предупреждения 3 21" xfId="59121"/>
    <cellStyle name="Текст предупреждения 3 21 2" xfId="59122"/>
    <cellStyle name="Текст предупреждения 3 22" xfId="59123"/>
    <cellStyle name="Текст предупреждения 3 22 2" xfId="59124"/>
    <cellStyle name="Текст предупреждения 3 23" xfId="59125"/>
    <cellStyle name="Текст предупреждения 3 23 2" xfId="59126"/>
    <cellStyle name="Текст предупреждения 3 24" xfId="59127"/>
    <cellStyle name="Текст предупреждения 3 25" xfId="59128"/>
    <cellStyle name="Текст предупреждения 3 3" xfId="59129"/>
    <cellStyle name="Текст предупреждения 3 3 2" xfId="59130"/>
    <cellStyle name="Текст предупреждения 3 4" xfId="59131"/>
    <cellStyle name="Текст предупреждения 3 4 2" xfId="59132"/>
    <cellStyle name="Текст предупреждения 3 5" xfId="59133"/>
    <cellStyle name="Текст предупреждения 3 5 2" xfId="59134"/>
    <cellStyle name="Текст предупреждения 3 6" xfId="59135"/>
    <cellStyle name="Текст предупреждения 3 6 2" xfId="59136"/>
    <cellStyle name="Текст предупреждения 3 7" xfId="59137"/>
    <cellStyle name="Текст предупреждения 3 7 2" xfId="59138"/>
    <cellStyle name="Текст предупреждения 3 8" xfId="59139"/>
    <cellStyle name="Текст предупреждения 3 8 2" xfId="59140"/>
    <cellStyle name="Текст предупреждения 3 9" xfId="59141"/>
    <cellStyle name="Текст предупреждения 3 9 2" xfId="59142"/>
    <cellStyle name="Текст предупреждения 4" xfId="59143"/>
    <cellStyle name="Текст предупреждения 4 2" xfId="59144"/>
    <cellStyle name="Текст предупреждения 5" xfId="59145"/>
    <cellStyle name="Текст предупреждения 5 2" xfId="59146"/>
    <cellStyle name="Текст предупреждения 6" xfId="59147"/>
    <cellStyle name="Текст предупреждения 6 2" xfId="59148"/>
    <cellStyle name="Текст предупреждения 7" xfId="59149"/>
    <cellStyle name="Текстовый" xfId="59150"/>
    <cellStyle name="Текстовый 2" xfId="59151"/>
    <cellStyle name="Тысячи [0]_22гк" xfId="59152"/>
    <cellStyle name="Тысячи_22гк" xfId="59153"/>
    <cellStyle name="Финансовый" xfId="59154" builtinId="3"/>
    <cellStyle name="Финансовый [0] 2" xfId="59155"/>
    <cellStyle name="Финансовый [0] 2 2" xfId="59156"/>
    <cellStyle name="Финансовый [0] 2 2 2" xfId="59157"/>
    <cellStyle name="Финансовый [0] 2 3" xfId="59158"/>
    <cellStyle name="Финансовый [0] 2 4" xfId="59159"/>
    <cellStyle name="Финансовый 10" xfId="59160"/>
    <cellStyle name="Финансовый 10 2" xfId="59161"/>
    <cellStyle name="Финансовый 10 2 2" xfId="59162"/>
    <cellStyle name="Финансовый 10 3" xfId="59163"/>
    <cellStyle name="Финансовый 10 4" xfId="59164"/>
    <cellStyle name="Финансовый 11" xfId="59165"/>
    <cellStyle name="Финансовый 11 2" xfId="59166"/>
    <cellStyle name="Финансовый 11 2 2" xfId="59167"/>
    <cellStyle name="Финансовый 11 29 9" xfId="59168"/>
    <cellStyle name="Финансовый 11 29 9 10" xfId="59169"/>
    <cellStyle name="Финансовый 11 29 9 10 10" xfId="59170"/>
    <cellStyle name="Финансовый 11 29 9 10 10 2" xfId="59171"/>
    <cellStyle name="Финансовый 11 29 9 10 11" xfId="59172"/>
    <cellStyle name="Финансовый 11 29 9 10 11 2" xfId="59173"/>
    <cellStyle name="Финансовый 11 29 9 10 12" xfId="59174"/>
    <cellStyle name="Финансовый 11 29 9 10 12 2" xfId="59175"/>
    <cellStyle name="Финансовый 11 29 9 10 13" xfId="59176"/>
    <cellStyle name="Финансовый 11 29 9 10 13 2" xfId="59177"/>
    <cellStyle name="Финансовый 11 29 9 10 14" xfId="59178"/>
    <cellStyle name="Финансовый 11 29 9 10 14 2" xfId="59179"/>
    <cellStyle name="Финансовый 11 29 9 10 15" xfId="59180"/>
    <cellStyle name="Финансовый 11 29 9 10 15 2" xfId="59181"/>
    <cellStyle name="Финансовый 11 29 9 10 16" xfId="59182"/>
    <cellStyle name="Финансовый 11 29 9 10 16 2" xfId="59183"/>
    <cellStyle name="Финансовый 11 29 9 10 17" xfId="59184"/>
    <cellStyle name="Финансовый 11 29 9 10 17 2" xfId="59185"/>
    <cellStyle name="Финансовый 11 29 9 10 18" xfId="59186"/>
    <cellStyle name="Финансовый 11 29 9 10 18 2" xfId="59187"/>
    <cellStyle name="Финансовый 11 29 9 10 19" xfId="59188"/>
    <cellStyle name="Финансовый 11 29 9 10 19 2" xfId="59189"/>
    <cellStyle name="Финансовый 11 29 9 10 2" xfId="59190"/>
    <cellStyle name="Финансовый 11 29 9 10 2 2" xfId="59191"/>
    <cellStyle name="Финансовый 11 29 9 10 20" xfId="59192"/>
    <cellStyle name="Финансовый 11 29 9 10 20 2" xfId="59193"/>
    <cellStyle name="Финансовый 11 29 9 10 21" xfId="59194"/>
    <cellStyle name="Финансовый 11 29 9 10 21 2" xfId="59195"/>
    <cellStyle name="Финансовый 11 29 9 10 22" xfId="59196"/>
    <cellStyle name="Финансовый 11 29 9 10 22 2" xfId="59197"/>
    <cellStyle name="Финансовый 11 29 9 10 23" xfId="59198"/>
    <cellStyle name="Финансовый 11 29 9 10 23 2" xfId="59199"/>
    <cellStyle name="Финансовый 11 29 9 10 24" xfId="59200"/>
    <cellStyle name="Финансовый 11 29 9 10 3" xfId="59201"/>
    <cellStyle name="Финансовый 11 29 9 10 3 2" xfId="59202"/>
    <cellStyle name="Финансовый 11 29 9 10 4" xfId="59203"/>
    <cellStyle name="Финансовый 11 29 9 10 4 2" xfId="59204"/>
    <cellStyle name="Финансовый 11 29 9 10 5" xfId="59205"/>
    <cellStyle name="Финансовый 11 29 9 10 5 2" xfId="59206"/>
    <cellStyle name="Финансовый 11 29 9 10 6" xfId="59207"/>
    <cellStyle name="Финансовый 11 29 9 10 6 2" xfId="59208"/>
    <cellStyle name="Финансовый 11 29 9 10 7" xfId="59209"/>
    <cellStyle name="Финансовый 11 29 9 10 7 2" xfId="59210"/>
    <cellStyle name="Финансовый 11 29 9 10 8" xfId="59211"/>
    <cellStyle name="Финансовый 11 29 9 10 8 2" xfId="59212"/>
    <cellStyle name="Финансовый 11 29 9 10 9" xfId="59213"/>
    <cellStyle name="Финансовый 11 29 9 10 9 2" xfId="59214"/>
    <cellStyle name="Финансовый 11 29 9 11" xfId="59215"/>
    <cellStyle name="Финансовый 11 29 9 11 10" xfId="59216"/>
    <cellStyle name="Финансовый 11 29 9 11 10 2" xfId="59217"/>
    <cellStyle name="Финансовый 11 29 9 11 11" xfId="59218"/>
    <cellStyle name="Финансовый 11 29 9 11 11 2" xfId="59219"/>
    <cellStyle name="Финансовый 11 29 9 11 12" xfId="59220"/>
    <cellStyle name="Финансовый 11 29 9 11 12 2" xfId="59221"/>
    <cellStyle name="Финансовый 11 29 9 11 13" xfId="59222"/>
    <cellStyle name="Финансовый 11 29 9 11 13 2" xfId="59223"/>
    <cellStyle name="Финансовый 11 29 9 11 14" xfId="59224"/>
    <cellStyle name="Финансовый 11 29 9 11 14 2" xfId="59225"/>
    <cellStyle name="Финансовый 11 29 9 11 15" xfId="59226"/>
    <cellStyle name="Финансовый 11 29 9 11 15 2" xfId="59227"/>
    <cellStyle name="Финансовый 11 29 9 11 16" xfId="59228"/>
    <cellStyle name="Финансовый 11 29 9 11 16 2" xfId="59229"/>
    <cellStyle name="Финансовый 11 29 9 11 17" xfId="59230"/>
    <cellStyle name="Финансовый 11 29 9 11 17 2" xfId="59231"/>
    <cellStyle name="Финансовый 11 29 9 11 18" xfId="59232"/>
    <cellStyle name="Финансовый 11 29 9 11 18 2" xfId="59233"/>
    <cellStyle name="Финансовый 11 29 9 11 19" xfId="59234"/>
    <cellStyle name="Финансовый 11 29 9 11 2" xfId="59235"/>
    <cellStyle name="Финансовый 11 29 9 11 2 2" xfId="59236"/>
    <cellStyle name="Финансовый 11 29 9 11 3" xfId="59237"/>
    <cellStyle name="Финансовый 11 29 9 11 3 2" xfId="59238"/>
    <cellStyle name="Финансовый 11 29 9 11 4" xfId="59239"/>
    <cellStyle name="Финансовый 11 29 9 11 4 2" xfId="59240"/>
    <cellStyle name="Финансовый 11 29 9 11 5" xfId="59241"/>
    <cellStyle name="Финансовый 11 29 9 11 5 2" xfId="59242"/>
    <cellStyle name="Финансовый 11 29 9 11 6" xfId="59243"/>
    <cellStyle name="Финансовый 11 29 9 11 6 2" xfId="59244"/>
    <cellStyle name="Финансовый 11 29 9 11 7" xfId="59245"/>
    <cellStyle name="Финансовый 11 29 9 11 7 2" xfId="59246"/>
    <cellStyle name="Финансовый 11 29 9 11 8" xfId="59247"/>
    <cellStyle name="Финансовый 11 29 9 11 8 2" xfId="59248"/>
    <cellStyle name="Финансовый 11 29 9 11 9" xfId="59249"/>
    <cellStyle name="Финансовый 11 29 9 11 9 2" xfId="59250"/>
    <cellStyle name="Финансовый 11 29 9 12" xfId="59251"/>
    <cellStyle name="Финансовый 11 29 9 12 10" xfId="59252"/>
    <cellStyle name="Финансовый 11 29 9 12 10 2" xfId="59253"/>
    <cellStyle name="Финансовый 11 29 9 12 11" xfId="59254"/>
    <cellStyle name="Финансовый 11 29 9 12 11 2" xfId="59255"/>
    <cellStyle name="Финансовый 11 29 9 12 12" xfId="59256"/>
    <cellStyle name="Финансовый 11 29 9 12 12 2" xfId="59257"/>
    <cellStyle name="Финансовый 11 29 9 12 13" xfId="59258"/>
    <cellStyle name="Финансовый 11 29 9 12 13 2" xfId="59259"/>
    <cellStyle name="Финансовый 11 29 9 12 14" xfId="59260"/>
    <cellStyle name="Финансовый 11 29 9 12 14 2" xfId="59261"/>
    <cellStyle name="Финансовый 11 29 9 12 15" xfId="59262"/>
    <cellStyle name="Финансовый 11 29 9 12 15 2" xfId="59263"/>
    <cellStyle name="Финансовый 11 29 9 12 16" xfId="59264"/>
    <cellStyle name="Финансовый 11 29 9 12 16 2" xfId="59265"/>
    <cellStyle name="Финансовый 11 29 9 12 17" xfId="59266"/>
    <cellStyle name="Финансовый 11 29 9 12 17 2" xfId="59267"/>
    <cellStyle name="Финансовый 11 29 9 12 18" xfId="59268"/>
    <cellStyle name="Финансовый 11 29 9 12 18 2" xfId="59269"/>
    <cellStyle name="Финансовый 11 29 9 12 19" xfId="59270"/>
    <cellStyle name="Финансовый 11 29 9 12 2" xfId="59271"/>
    <cellStyle name="Финансовый 11 29 9 12 2 2" xfId="59272"/>
    <cellStyle name="Финансовый 11 29 9 12 3" xfId="59273"/>
    <cellStyle name="Финансовый 11 29 9 12 3 2" xfId="59274"/>
    <cellStyle name="Финансовый 11 29 9 12 4" xfId="59275"/>
    <cellStyle name="Финансовый 11 29 9 12 4 2" xfId="59276"/>
    <cellStyle name="Финансовый 11 29 9 12 5" xfId="59277"/>
    <cellStyle name="Финансовый 11 29 9 12 5 2" xfId="59278"/>
    <cellStyle name="Финансовый 11 29 9 12 6" xfId="59279"/>
    <cellStyle name="Финансовый 11 29 9 12 6 2" xfId="59280"/>
    <cellStyle name="Финансовый 11 29 9 12 7" xfId="59281"/>
    <cellStyle name="Финансовый 11 29 9 12 7 2" xfId="59282"/>
    <cellStyle name="Финансовый 11 29 9 12 8" xfId="59283"/>
    <cellStyle name="Финансовый 11 29 9 12 8 2" xfId="59284"/>
    <cellStyle name="Финансовый 11 29 9 12 9" xfId="59285"/>
    <cellStyle name="Финансовый 11 29 9 12 9 2" xfId="59286"/>
    <cellStyle name="Финансовый 11 29 9 13" xfId="59287"/>
    <cellStyle name="Финансовый 11 29 9 13 10" xfId="59288"/>
    <cellStyle name="Финансовый 11 29 9 13 10 2" xfId="59289"/>
    <cellStyle name="Финансовый 11 29 9 13 11" xfId="59290"/>
    <cellStyle name="Финансовый 11 29 9 13 11 2" xfId="59291"/>
    <cellStyle name="Финансовый 11 29 9 13 12" xfId="59292"/>
    <cellStyle name="Финансовый 11 29 9 13 12 2" xfId="59293"/>
    <cellStyle name="Финансовый 11 29 9 13 13" xfId="59294"/>
    <cellStyle name="Финансовый 11 29 9 13 13 2" xfId="59295"/>
    <cellStyle name="Финансовый 11 29 9 13 14" xfId="59296"/>
    <cellStyle name="Финансовый 11 29 9 13 14 2" xfId="59297"/>
    <cellStyle name="Финансовый 11 29 9 13 15" xfId="59298"/>
    <cellStyle name="Финансовый 11 29 9 13 15 2" xfId="59299"/>
    <cellStyle name="Финансовый 11 29 9 13 16" xfId="59300"/>
    <cellStyle name="Финансовый 11 29 9 13 16 2" xfId="59301"/>
    <cellStyle name="Финансовый 11 29 9 13 17" xfId="59302"/>
    <cellStyle name="Финансовый 11 29 9 13 17 2" xfId="59303"/>
    <cellStyle name="Финансовый 11 29 9 13 18" xfId="59304"/>
    <cellStyle name="Финансовый 11 29 9 13 18 2" xfId="59305"/>
    <cellStyle name="Финансовый 11 29 9 13 19" xfId="59306"/>
    <cellStyle name="Финансовый 11 29 9 13 2" xfId="59307"/>
    <cellStyle name="Финансовый 11 29 9 13 2 2" xfId="59308"/>
    <cellStyle name="Финансовый 11 29 9 13 3" xfId="59309"/>
    <cellStyle name="Финансовый 11 29 9 13 3 2" xfId="59310"/>
    <cellStyle name="Финансовый 11 29 9 13 4" xfId="59311"/>
    <cellStyle name="Финансовый 11 29 9 13 4 2" xfId="59312"/>
    <cellStyle name="Финансовый 11 29 9 13 5" xfId="59313"/>
    <cellStyle name="Финансовый 11 29 9 13 5 2" xfId="59314"/>
    <cellStyle name="Финансовый 11 29 9 13 6" xfId="59315"/>
    <cellStyle name="Финансовый 11 29 9 13 6 2" xfId="59316"/>
    <cellStyle name="Финансовый 11 29 9 13 7" xfId="59317"/>
    <cellStyle name="Финансовый 11 29 9 13 7 2" xfId="59318"/>
    <cellStyle name="Финансовый 11 29 9 13 8" xfId="59319"/>
    <cellStyle name="Финансовый 11 29 9 13 8 2" xfId="59320"/>
    <cellStyle name="Финансовый 11 29 9 13 9" xfId="59321"/>
    <cellStyle name="Финансовый 11 29 9 13 9 2" xfId="59322"/>
    <cellStyle name="Финансовый 11 29 9 14" xfId="59323"/>
    <cellStyle name="Финансовый 11 29 9 14 2" xfId="59324"/>
    <cellStyle name="Финансовый 11 29 9 15" xfId="59325"/>
    <cellStyle name="Финансовый 11 29 9 15 2" xfId="59326"/>
    <cellStyle name="Финансовый 11 29 9 16" xfId="59327"/>
    <cellStyle name="Финансовый 11 29 9 16 2" xfId="59328"/>
    <cellStyle name="Финансовый 11 29 9 17" xfId="59329"/>
    <cellStyle name="Финансовый 11 29 9 17 2" xfId="59330"/>
    <cellStyle name="Финансовый 11 29 9 18" xfId="59331"/>
    <cellStyle name="Финансовый 11 29 9 18 2" xfId="59332"/>
    <cellStyle name="Финансовый 11 29 9 19" xfId="59333"/>
    <cellStyle name="Финансовый 11 29 9 19 2" xfId="59334"/>
    <cellStyle name="Финансовый 11 29 9 2" xfId="59335"/>
    <cellStyle name="Финансовый 11 29 9 2 2" xfId="59336"/>
    <cellStyle name="Финансовый 11 29 9 2 2 2" xfId="59337"/>
    <cellStyle name="Финансовый 11 29 9 2 3" xfId="59338"/>
    <cellStyle name="Финансовый 11 29 9 20" xfId="59339"/>
    <cellStyle name="Финансовый 11 29 9 20 2" xfId="59340"/>
    <cellStyle name="Финансовый 11 29 9 21" xfId="59341"/>
    <cellStyle name="Финансовый 11 29 9 21 2" xfId="59342"/>
    <cellStyle name="Финансовый 11 29 9 22" xfId="59343"/>
    <cellStyle name="Финансовый 11 29 9 22 2" xfId="59344"/>
    <cellStyle name="Финансовый 11 29 9 23" xfId="59345"/>
    <cellStyle name="Финансовый 11 29 9 23 2" xfId="59346"/>
    <cellStyle name="Финансовый 11 29 9 24" xfId="59347"/>
    <cellStyle name="Финансовый 11 29 9 24 2" xfId="59348"/>
    <cellStyle name="Финансовый 11 29 9 25" xfId="59349"/>
    <cellStyle name="Финансовый 11 29 9 25 2" xfId="59350"/>
    <cellStyle name="Финансовый 11 29 9 26" xfId="59351"/>
    <cellStyle name="Финансовый 11 29 9 26 2" xfId="59352"/>
    <cellStyle name="Финансовый 11 29 9 27" xfId="59353"/>
    <cellStyle name="Финансовый 11 29 9 27 2" xfId="59354"/>
    <cellStyle name="Финансовый 11 29 9 28" xfId="59355"/>
    <cellStyle name="Финансовый 11 29 9 28 2" xfId="59356"/>
    <cellStyle name="Финансовый 11 29 9 29" xfId="59357"/>
    <cellStyle name="Финансовый 11 29 9 29 2" xfId="59358"/>
    <cellStyle name="Финансовый 11 29 9 3" xfId="59359"/>
    <cellStyle name="Финансовый 11 29 9 3 2" xfId="59360"/>
    <cellStyle name="Финансовый 11 29 9 30" xfId="59361"/>
    <cellStyle name="Финансовый 11 29 9 30 2" xfId="59362"/>
    <cellStyle name="Финансовый 11 29 9 31" xfId="59363"/>
    <cellStyle name="Финансовый 11 29 9 31 2" xfId="59364"/>
    <cellStyle name="Финансовый 11 29 9 32" xfId="59365"/>
    <cellStyle name="Финансовый 11 29 9 32 2" xfId="59366"/>
    <cellStyle name="Финансовый 11 29 9 33" xfId="59367"/>
    <cellStyle name="Финансовый 11 29 9 4" xfId="59368"/>
    <cellStyle name="Финансовый 11 29 9 4 2" xfId="59369"/>
    <cellStyle name="Финансовый 11 29 9 5" xfId="59370"/>
    <cellStyle name="Финансовый 11 29 9 5 2" xfId="59371"/>
    <cellStyle name="Финансовый 11 29 9 6" xfId="59372"/>
    <cellStyle name="Финансовый 11 29 9 6 2" xfId="59373"/>
    <cellStyle name="Финансовый 11 29 9 7" xfId="59374"/>
    <cellStyle name="Финансовый 11 29 9 7 2" xfId="59375"/>
    <cellStyle name="Финансовый 11 29 9 8" xfId="59376"/>
    <cellStyle name="Финансовый 11 29 9 8 2" xfId="59377"/>
    <cellStyle name="Финансовый 11 29 9 9" xfId="59378"/>
    <cellStyle name="Финансовый 11 29 9 9 10" xfId="59379"/>
    <cellStyle name="Финансовый 11 29 9 9 10 2" xfId="59380"/>
    <cellStyle name="Финансовый 11 29 9 9 11" xfId="59381"/>
    <cellStyle name="Финансовый 11 29 9 9 11 2" xfId="59382"/>
    <cellStyle name="Финансовый 11 29 9 9 12" xfId="59383"/>
    <cellStyle name="Финансовый 11 29 9 9 12 2" xfId="59384"/>
    <cellStyle name="Финансовый 11 29 9 9 13" xfId="59385"/>
    <cellStyle name="Финансовый 11 29 9 9 13 2" xfId="59386"/>
    <cellStyle name="Финансовый 11 29 9 9 14" xfId="59387"/>
    <cellStyle name="Финансовый 11 29 9 9 14 2" xfId="59388"/>
    <cellStyle name="Финансовый 11 29 9 9 15" xfId="59389"/>
    <cellStyle name="Финансовый 11 29 9 9 15 2" xfId="59390"/>
    <cellStyle name="Финансовый 11 29 9 9 16" xfId="59391"/>
    <cellStyle name="Финансовый 11 29 9 9 16 2" xfId="59392"/>
    <cellStyle name="Финансовый 11 29 9 9 17" xfId="59393"/>
    <cellStyle name="Финансовый 11 29 9 9 17 2" xfId="59394"/>
    <cellStyle name="Финансовый 11 29 9 9 18" xfId="59395"/>
    <cellStyle name="Финансовый 11 29 9 9 18 2" xfId="59396"/>
    <cellStyle name="Финансовый 11 29 9 9 19" xfId="59397"/>
    <cellStyle name="Финансовый 11 29 9 9 19 2" xfId="59398"/>
    <cellStyle name="Финансовый 11 29 9 9 2" xfId="59399"/>
    <cellStyle name="Финансовый 11 29 9 9 2 2" xfId="59400"/>
    <cellStyle name="Финансовый 11 29 9 9 20" xfId="59401"/>
    <cellStyle name="Финансовый 11 29 9 9 20 2" xfId="59402"/>
    <cellStyle name="Финансовый 11 29 9 9 21" xfId="59403"/>
    <cellStyle name="Финансовый 11 29 9 9 21 2" xfId="59404"/>
    <cellStyle name="Финансовый 11 29 9 9 22" xfId="59405"/>
    <cellStyle name="Финансовый 11 29 9 9 22 2" xfId="59406"/>
    <cellStyle name="Финансовый 11 29 9 9 23" xfId="59407"/>
    <cellStyle name="Финансовый 11 29 9 9 23 2" xfId="59408"/>
    <cellStyle name="Финансовый 11 29 9 9 24" xfId="59409"/>
    <cellStyle name="Финансовый 11 29 9 9 3" xfId="59410"/>
    <cellStyle name="Финансовый 11 29 9 9 3 2" xfId="59411"/>
    <cellStyle name="Финансовый 11 29 9 9 4" xfId="59412"/>
    <cellStyle name="Финансовый 11 29 9 9 4 2" xfId="59413"/>
    <cellStyle name="Финансовый 11 29 9 9 5" xfId="59414"/>
    <cellStyle name="Финансовый 11 29 9 9 5 2" xfId="59415"/>
    <cellStyle name="Финансовый 11 29 9 9 6" xfId="59416"/>
    <cellStyle name="Финансовый 11 29 9 9 6 2" xfId="59417"/>
    <cellStyle name="Финансовый 11 29 9 9 7" xfId="59418"/>
    <cellStyle name="Финансовый 11 29 9 9 7 2" xfId="59419"/>
    <cellStyle name="Финансовый 11 29 9 9 8" xfId="59420"/>
    <cellStyle name="Финансовый 11 29 9 9 8 2" xfId="59421"/>
    <cellStyle name="Финансовый 11 29 9 9 9" xfId="59422"/>
    <cellStyle name="Финансовый 11 29 9 9 9 2" xfId="59423"/>
    <cellStyle name="Финансовый 11 3" xfId="59424"/>
    <cellStyle name="Финансовый 11 4" xfId="59425"/>
    <cellStyle name="Финансовый 12" xfId="59426"/>
    <cellStyle name="Финансовый 12 2" xfId="59427"/>
    <cellStyle name="Финансовый 12 3" xfId="59428"/>
    <cellStyle name="Финансовый 12 4" xfId="59429"/>
    <cellStyle name="Финансовый 13" xfId="59430"/>
    <cellStyle name="Финансовый 13 2" xfId="59431"/>
    <cellStyle name="Финансовый 13 29 9" xfId="59432"/>
    <cellStyle name="Финансовый 13 29 9 10" xfId="59433"/>
    <cellStyle name="Финансовый 13 29 9 10 10" xfId="59434"/>
    <cellStyle name="Финансовый 13 29 9 10 10 2" xfId="59435"/>
    <cellStyle name="Финансовый 13 29 9 10 11" xfId="59436"/>
    <cellStyle name="Финансовый 13 29 9 10 11 2" xfId="59437"/>
    <cellStyle name="Финансовый 13 29 9 10 12" xfId="59438"/>
    <cellStyle name="Финансовый 13 29 9 10 12 2" xfId="59439"/>
    <cellStyle name="Финансовый 13 29 9 10 13" xfId="59440"/>
    <cellStyle name="Финансовый 13 29 9 10 13 2" xfId="59441"/>
    <cellStyle name="Финансовый 13 29 9 10 14" xfId="59442"/>
    <cellStyle name="Финансовый 13 29 9 10 14 2" xfId="59443"/>
    <cellStyle name="Финансовый 13 29 9 10 15" xfId="59444"/>
    <cellStyle name="Финансовый 13 29 9 10 15 2" xfId="59445"/>
    <cellStyle name="Финансовый 13 29 9 10 16" xfId="59446"/>
    <cellStyle name="Финансовый 13 29 9 10 16 2" xfId="59447"/>
    <cellStyle name="Финансовый 13 29 9 10 17" xfId="59448"/>
    <cellStyle name="Финансовый 13 29 9 10 17 2" xfId="59449"/>
    <cellStyle name="Финансовый 13 29 9 10 18" xfId="59450"/>
    <cellStyle name="Финансовый 13 29 9 10 18 2" xfId="59451"/>
    <cellStyle name="Финансовый 13 29 9 10 19" xfId="59452"/>
    <cellStyle name="Финансовый 13 29 9 10 19 2" xfId="59453"/>
    <cellStyle name="Финансовый 13 29 9 10 2" xfId="59454"/>
    <cellStyle name="Финансовый 13 29 9 10 2 2" xfId="59455"/>
    <cellStyle name="Финансовый 13 29 9 10 20" xfId="59456"/>
    <cellStyle name="Финансовый 13 29 9 10 20 2" xfId="59457"/>
    <cellStyle name="Финансовый 13 29 9 10 21" xfId="59458"/>
    <cellStyle name="Финансовый 13 29 9 10 21 2" xfId="59459"/>
    <cellStyle name="Финансовый 13 29 9 10 22" xfId="59460"/>
    <cellStyle name="Финансовый 13 29 9 10 22 2" xfId="59461"/>
    <cellStyle name="Финансовый 13 29 9 10 23" xfId="59462"/>
    <cellStyle name="Финансовый 13 29 9 10 23 2" xfId="59463"/>
    <cellStyle name="Финансовый 13 29 9 10 24" xfId="59464"/>
    <cellStyle name="Финансовый 13 29 9 10 3" xfId="59465"/>
    <cellStyle name="Финансовый 13 29 9 10 3 2" xfId="59466"/>
    <cellStyle name="Финансовый 13 29 9 10 4" xfId="59467"/>
    <cellStyle name="Финансовый 13 29 9 10 4 2" xfId="59468"/>
    <cellStyle name="Финансовый 13 29 9 10 5" xfId="59469"/>
    <cellStyle name="Финансовый 13 29 9 10 5 2" xfId="59470"/>
    <cellStyle name="Финансовый 13 29 9 10 6" xfId="59471"/>
    <cellStyle name="Финансовый 13 29 9 10 6 2" xfId="59472"/>
    <cellStyle name="Финансовый 13 29 9 10 7" xfId="59473"/>
    <cellStyle name="Финансовый 13 29 9 10 7 2" xfId="59474"/>
    <cellStyle name="Финансовый 13 29 9 10 8" xfId="59475"/>
    <cellStyle name="Финансовый 13 29 9 10 8 2" xfId="59476"/>
    <cellStyle name="Финансовый 13 29 9 10 9" xfId="59477"/>
    <cellStyle name="Финансовый 13 29 9 10 9 2" xfId="59478"/>
    <cellStyle name="Финансовый 13 29 9 11" xfId="59479"/>
    <cellStyle name="Финансовый 13 29 9 11 10" xfId="59480"/>
    <cellStyle name="Финансовый 13 29 9 11 10 2" xfId="59481"/>
    <cellStyle name="Финансовый 13 29 9 11 11" xfId="59482"/>
    <cellStyle name="Финансовый 13 29 9 11 11 2" xfId="59483"/>
    <cellStyle name="Финансовый 13 29 9 11 12" xfId="59484"/>
    <cellStyle name="Финансовый 13 29 9 11 12 2" xfId="59485"/>
    <cellStyle name="Финансовый 13 29 9 11 13" xfId="59486"/>
    <cellStyle name="Финансовый 13 29 9 11 13 2" xfId="59487"/>
    <cellStyle name="Финансовый 13 29 9 11 14" xfId="59488"/>
    <cellStyle name="Финансовый 13 29 9 11 14 2" xfId="59489"/>
    <cellStyle name="Финансовый 13 29 9 11 15" xfId="59490"/>
    <cellStyle name="Финансовый 13 29 9 11 15 2" xfId="59491"/>
    <cellStyle name="Финансовый 13 29 9 11 16" xfId="59492"/>
    <cellStyle name="Финансовый 13 29 9 11 16 2" xfId="59493"/>
    <cellStyle name="Финансовый 13 29 9 11 17" xfId="59494"/>
    <cellStyle name="Финансовый 13 29 9 11 17 2" xfId="59495"/>
    <cellStyle name="Финансовый 13 29 9 11 18" xfId="59496"/>
    <cellStyle name="Финансовый 13 29 9 11 18 2" xfId="59497"/>
    <cellStyle name="Финансовый 13 29 9 11 19" xfId="59498"/>
    <cellStyle name="Финансовый 13 29 9 11 2" xfId="59499"/>
    <cellStyle name="Финансовый 13 29 9 11 2 2" xfId="59500"/>
    <cellStyle name="Финансовый 13 29 9 11 3" xfId="59501"/>
    <cellStyle name="Финансовый 13 29 9 11 3 2" xfId="59502"/>
    <cellStyle name="Финансовый 13 29 9 11 4" xfId="59503"/>
    <cellStyle name="Финансовый 13 29 9 11 4 2" xfId="59504"/>
    <cellStyle name="Финансовый 13 29 9 11 5" xfId="59505"/>
    <cellStyle name="Финансовый 13 29 9 11 5 2" xfId="59506"/>
    <cellStyle name="Финансовый 13 29 9 11 6" xfId="59507"/>
    <cellStyle name="Финансовый 13 29 9 11 6 2" xfId="59508"/>
    <cellStyle name="Финансовый 13 29 9 11 7" xfId="59509"/>
    <cellStyle name="Финансовый 13 29 9 11 7 2" xfId="59510"/>
    <cellStyle name="Финансовый 13 29 9 11 8" xfId="59511"/>
    <cellStyle name="Финансовый 13 29 9 11 8 2" xfId="59512"/>
    <cellStyle name="Финансовый 13 29 9 11 9" xfId="59513"/>
    <cellStyle name="Финансовый 13 29 9 11 9 2" xfId="59514"/>
    <cellStyle name="Финансовый 13 29 9 12" xfId="59515"/>
    <cellStyle name="Финансовый 13 29 9 12 10" xfId="59516"/>
    <cellStyle name="Финансовый 13 29 9 12 10 2" xfId="59517"/>
    <cellStyle name="Финансовый 13 29 9 12 11" xfId="59518"/>
    <cellStyle name="Финансовый 13 29 9 12 11 2" xfId="59519"/>
    <cellStyle name="Финансовый 13 29 9 12 12" xfId="59520"/>
    <cellStyle name="Финансовый 13 29 9 12 12 2" xfId="59521"/>
    <cellStyle name="Финансовый 13 29 9 12 13" xfId="59522"/>
    <cellStyle name="Финансовый 13 29 9 12 13 2" xfId="59523"/>
    <cellStyle name="Финансовый 13 29 9 12 14" xfId="59524"/>
    <cellStyle name="Финансовый 13 29 9 12 14 2" xfId="59525"/>
    <cellStyle name="Финансовый 13 29 9 12 15" xfId="59526"/>
    <cellStyle name="Финансовый 13 29 9 12 15 2" xfId="59527"/>
    <cellStyle name="Финансовый 13 29 9 12 16" xfId="59528"/>
    <cellStyle name="Финансовый 13 29 9 12 16 2" xfId="59529"/>
    <cellStyle name="Финансовый 13 29 9 12 17" xfId="59530"/>
    <cellStyle name="Финансовый 13 29 9 12 17 2" xfId="59531"/>
    <cellStyle name="Финансовый 13 29 9 12 18" xfId="59532"/>
    <cellStyle name="Финансовый 13 29 9 12 18 2" xfId="59533"/>
    <cellStyle name="Финансовый 13 29 9 12 19" xfId="59534"/>
    <cellStyle name="Финансовый 13 29 9 12 2" xfId="59535"/>
    <cellStyle name="Финансовый 13 29 9 12 2 2" xfId="59536"/>
    <cellStyle name="Финансовый 13 29 9 12 3" xfId="59537"/>
    <cellStyle name="Финансовый 13 29 9 12 3 2" xfId="59538"/>
    <cellStyle name="Финансовый 13 29 9 12 4" xfId="59539"/>
    <cellStyle name="Финансовый 13 29 9 12 4 2" xfId="59540"/>
    <cellStyle name="Финансовый 13 29 9 12 5" xfId="59541"/>
    <cellStyle name="Финансовый 13 29 9 12 5 2" xfId="59542"/>
    <cellStyle name="Финансовый 13 29 9 12 6" xfId="59543"/>
    <cellStyle name="Финансовый 13 29 9 12 6 2" xfId="59544"/>
    <cellStyle name="Финансовый 13 29 9 12 7" xfId="59545"/>
    <cellStyle name="Финансовый 13 29 9 12 7 2" xfId="59546"/>
    <cellStyle name="Финансовый 13 29 9 12 8" xfId="59547"/>
    <cellStyle name="Финансовый 13 29 9 12 8 2" xfId="59548"/>
    <cellStyle name="Финансовый 13 29 9 12 9" xfId="59549"/>
    <cellStyle name="Финансовый 13 29 9 12 9 2" xfId="59550"/>
    <cellStyle name="Финансовый 13 29 9 13" xfId="59551"/>
    <cellStyle name="Финансовый 13 29 9 13 10" xfId="59552"/>
    <cellStyle name="Финансовый 13 29 9 13 10 2" xfId="59553"/>
    <cellStyle name="Финансовый 13 29 9 13 11" xfId="59554"/>
    <cellStyle name="Финансовый 13 29 9 13 11 2" xfId="59555"/>
    <cellStyle name="Финансовый 13 29 9 13 12" xfId="59556"/>
    <cellStyle name="Финансовый 13 29 9 13 12 2" xfId="59557"/>
    <cellStyle name="Финансовый 13 29 9 13 13" xfId="59558"/>
    <cellStyle name="Финансовый 13 29 9 13 13 2" xfId="59559"/>
    <cellStyle name="Финансовый 13 29 9 13 14" xfId="59560"/>
    <cellStyle name="Финансовый 13 29 9 13 14 2" xfId="59561"/>
    <cellStyle name="Финансовый 13 29 9 13 15" xfId="59562"/>
    <cellStyle name="Финансовый 13 29 9 13 15 2" xfId="59563"/>
    <cellStyle name="Финансовый 13 29 9 13 16" xfId="59564"/>
    <cellStyle name="Финансовый 13 29 9 13 16 2" xfId="59565"/>
    <cellStyle name="Финансовый 13 29 9 13 17" xfId="59566"/>
    <cellStyle name="Финансовый 13 29 9 13 17 2" xfId="59567"/>
    <cellStyle name="Финансовый 13 29 9 13 18" xfId="59568"/>
    <cellStyle name="Финансовый 13 29 9 13 18 2" xfId="59569"/>
    <cellStyle name="Финансовый 13 29 9 13 19" xfId="59570"/>
    <cellStyle name="Финансовый 13 29 9 13 2" xfId="59571"/>
    <cellStyle name="Финансовый 13 29 9 13 2 2" xfId="59572"/>
    <cellStyle name="Финансовый 13 29 9 13 3" xfId="59573"/>
    <cellStyle name="Финансовый 13 29 9 13 3 2" xfId="59574"/>
    <cellStyle name="Финансовый 13 29 9 13 4" xfId="59575"/>
    <cellStyle name="Финансовый 13 29 9 13 4 2" xfId="59576"/>
    <cellStyle name="Финансовый 13 29 9 13 5" xfId="59577"/>
    <cellStyle name="Финансовый 13 29 9 13 5 2" xfId="59578"/>
    <cellStyle name="Финансовый 13 29 9 13 6" xfId="59579"/>
    <cellStyle name="Финансовый 13 29 9 13 6 2" xfId="59580"/>
    <cellStyle name="Финансовый 13 29 9 13 7" xfId="59581"/>
    <cellStyle name="Финансовый 13 29 9 13 7 2" xfId="59582"/>
    <cellStyle name="Финансовый 13 29 9 13 8" xfId="59583"/>
    <cellStyle name="Финансовый 13 29 9 13 8 2" xfId="59584"/>
    <cellStyle name="Финансовый 13 29 9 13 9" xfId="59585"/>
    <cellStyle name="Финансовый 13 29 9 13 9 2" xfId="59586"/>
    <cellStyle name="Финансовый 13 29 9 14" xfId="59587"/>
    <cellStyle name="Финансовый 13 29 9 14 2" xfId="59588"/>
    <cellStyle name="Финансовый 13 29 9 15" xfId="59589"/>
    <cellStyle name="Финансовый 13 29 9 15 2" xfId="59590"/>
    <cellStyle name="Финансовый 13 29 9 16" xfId="59591"/>
    <cellStyle name="Финансовый 13 29 9 16 2" xfId="59592"/>
    <cellStyle name="Финансовый 13 29 9 17" xfId="59593"/>
    <cellStyle name="Финансовый 13 29 9 17 2" xfId="59594"/>
    <cellStyle name="Финансовый 13 29 9 18" xfId="59595"/>
    <cellStyle name="Финансовый 13 29 9 18 2" xfId="59596"/>
    <cellStyle name="Финансовый 13 29 9 19" xfId="59597"/>
    <cellStyle name="Финансовый 13 29 9 19 2" xfId="59598"/>
    <cellStyle name="Финансовый 13 29 9 2" xfId="59599"/>
    <cellStyle name="Финансовый 13 29 9 2 2" xfId="59600"/>
    <cellStyle name="Финансовый 13 29 9 2 2 2" xfId="59601"/>
    <cellStyle name="Финансовый 13 29 9 2 3" xfId="59602"/>
    <cellStyle name="Финансовый 13 29 9 20" xfId="59603"/>
    <cellStyle name="Финансовый 13 29 9 20 2" xfId="59604"/>
    <cellStyle name="Финансовый 13 29 9 21" xfId="59605"/>
    <cellStyle name="Финансовый 13 29 9 21 2" xfId="59606"/>
    <cellStyle name="Финансовый 13 29 9 22" xfId="59607"/>
    <cellStyle name="Финансовый 13 29 9 22 2" xfId="59608"/>
    <cellStyle name="Финансовый 13 29 9 23" xfId="59609"/>
    <cellStyle name="Финансовый 13 29 9 23 2" xfId="59610"/>
    <cellStyle name="Финансовый 13 29 9 24" xfId="59611"/>
    <cellStyle name="Финансовый 13 29 9 24 2" xfId="59612"/>
    <cellStyle name="Финансовый 13 29 9 25" xfId="59613"/>
    <cellStyle name="Финансовый 13 29 9 25 2" xfId="59614"/>
    <cellStyle name="Финансовый 13 29 9 26" xfId="59615"/>
    <cellStyle name="Финансовый 13 29 9 26 2" xfId="59616"/>
    <cellStyle name="Финансовый 13 29 9 27" xfId="59617"/>
    <cellStyle name="Финансовый 13 29 9 27 2" xfId="59618"/>
    <cellStyle name="Финансовый 13 29 9 28" xfId="59619"/>
    <cellStyle name="Финансовый 13 29 9 28 2" xfId="59620"/>
    <cellStyle name="Финансовый 13 29 9 29" xfId="59621"/>
    <cellStyle name="Финансовый 13 29 9 29 2" xfId="59622"/>
    <cellStyle name="Финансовый 13 29 9 3" xfId="59623"/>
    <cellStyle name="Финансовый 13 29 9 3 2" xfId="59624"/>
    <cellStyle name="Финансовый 13 29 9 30" xfId="59625"/>
    <cellStyle name="Финансовый 13 29 9 30 2" xfId="59626"/>
    <cellStyle name="Финансовый 13 29 9 31" xfId="59627"/>
    <cellStyle name="Финансовый 13 29 9 31 2" xfId="59628"/>
    <cellStyle name="Финансовый 13 29 9 32" xfId="59629"/>
    <cellStyle name="Финансовый 13 29 9 32 2" xfId="59630"/>
    <cellStyle name="Финансовый 13 29 9 33" xfId="59631"/>
    <cellStyle name="Финансовый 13 29 9 4" xfId="59632"/>
    <cellStyle name="Финансовый 13 29 9 4 2" xfId="59633"/>
    <cellStyle name="Финансовый 13 29 9 5" xfId="59634"/>
    <cellStyle name="Финансовый 13 29 9 5 2" xfId="59635"/>
    <cellStyle name="Финансовый 13 29 9 6" xfId="59636"/>
    <cellStyle name="Финансовый 13 29 9 6 2" xfId="59637"/>
    <cellStyle name="Финансовый 13 29 9 7" xfId="59638"/>
    <cellStyle name="Финансовый 13 29 9 7 2" xfId="59639"/>
    <cellStyle name="Финансовый 13 29 9 8" xfId="59640"/>
    <cellStyle name="Финансовый 13 29 9 8 2" xfId="59641"/>
    <cellStyle name="Финансовый 13 29 9 9" xfId="59642"/>
    <cellStyle name="Финансовый 13 29 9 9 10" xfId="59643"/>
    <cellStyle name="Финансовый 13 29 9 9 10 2" xfId="59644"/>
    <cellStyle name="Финансовый 13 29 9 9 11" xfId="59645"/>
    <cellStyle name="Финансовый 13 29 9 9 11 2" xfId="59646"/>
    <cellStyle name="Финансовый 13 29 9 9 12" xfId="59647"/>
    <cellStyle name="Финансовый 13 29 9 9 12 2" xfId="59648"/>
    <cellStyle name="Финансовый 13 29 9 9 13" xfId="59649"/>
    <cellStyle name="Финансовый 13 29 9 9 13 2" xfId="59650"/>
    <cellStyle name="Финансовый 13 29 9 9 14" xfId="59651"/>
    <cellStyle name="Финансовый 13 29 9 9 14 2" xfId="59652"/>
    <cellStyle name="Финансовый 13 29 9 9 15" xfId="59653"/>
    <cellStyle name="Финансовый 13 29 9 9 15 2" xfId="59654"/>
    <cellStyle name="Финансовый 13 29 9 9 16" xfId="59655"/>
    <cellStyle name="Финансовый 13 29 9 9 16 2" xfId="59656"/>
    <cellStyle name="Финансовый 13 29 9 9 17" xfId="59657"/>
    <cellStyle name="Финансовый 13 29 9 9 17 2" xfId="59658"/>
    <cellStyle name="Финансовый 13 29 9 9 18" xfId="59659"/>
    <cellStyle name="Финансовый 13 29 9 9 18 2" xfId="59660"/>
    <cellStyle name="Финансовый 13 29 9 9 19" xfId="59661"/>
    <cellStyle name="Финансовый 13 29 9 9 19 2" xfId="59662"/>
    <cellStyle name="Финансовый 13 29 9 9 2" xfId="59663"/>
    <cellStyle name="Финансовый 13 29 9 9 2 2" xfId="59664"/>
    <cellStyle name="Финансовый 13 29 9 9 20" xfId="59665"/>
    <cellStyle name="Финансовый 13 29 9 9 20 2" xfId="59666"/>
    <cellStyle name="Финансовый 13 29 9 9 21" xfId="59667"/>
    <cellStyle name="Финансовый 13 29 9 9 21 2" xfId="59668"/>
    <cellStyle name="Финансовый 13 29 9 9 22" xfId="59669"/>
    <cellStyle name="Финансовый 13 29 9 9 22 2" xfId="59670"/>
    <cellStyle name="Финансовый 13 29 9 9 23" xfId="59671"/>
    <cellStyle name="Финансовый 13 29 9 9 23 2" xfId="59672"/>
    <cellStyle name="Финансовый 13 29 9 9 24" xfId="59673"/>
    <cellStyle name="Финансовый 13 29 9 9 3" xfId="59674"/>
    <cellStyle name="Финансовый 13 29 9 9 3 2" xfId="59675"/>
    <cellStyle name="Финансовый 13 29 9 9 4" xfId="59676"/>
    <cellStyle name="Финансовый 13 29 9 9 4 2" xfId="59677"/>
    <cellStyle name="Финансовый 13 29 9 9 5" xfId="59678"/>
    <cellStyle name="Финансовый 13 29 9 9 5 2" xfId="59679"/>
    <cellStyle name="Финансовый 13 29 9 9 6" xfId="59680"/>
    <cellStyle name="Финансовый 13 29 9 9 6 2" xfId="59681"/>
    <cellStyle name="Финансовый 13 29 9 9 7" xfId="59682"/>
    <cellStyle name="Финансовый 13 29 9 9 7 2" xfId="59683"/>
    <cellStyle name="Финансовый 13 29 9 9 8" xfId="59684"/>
    <cellStyle name="Финансовый 13 29 9 9 8 2" xfId="59685"/>
    <cellStyle name="Финансовый 13 29 9 9 9" xfId="59686"/>
    <cellStyle name="Финансовый 13 29 9 9 9 2" xfId="59687"/>
    <cellStyle name="Финансовый 13 3" xfId="59688"/>
    <cellStyle name="Финансовый 13 4" xfId="59689"/>
    <cellStyle name="Финансовый 14" xfId="59690"/>
    <cellStyle name="Финансовый 14 2" xfId="59691"/>
    <cellStyle name="Финансовый 14 2 2" xfId="59692"/>
    <cellStyle name="Финансовый 14 3" xfId="59693"/>
    <cellStyle name="Финансовый 14 4" xfId="59694"/>
    <cellStyle name="Финансовый 15" xfId="59695"/>
    <cellStyle name="Финансовый 15 10" xfId="59696"/>
    <cellStyle name="Финансовый 15 10 10" xfId="59697"/>
    <cellStyle name="Финансовый 15 10 10 2" xfId="59698"/>
    <cellStyle name="Финансовый 15 10 11" xfId="59699"/>
    <cellStyle name="Финансовый 15 10 11 2" xfId="59700"/>
    <cellStyle name="Финансовый 15 10 12" xfId="59701"/>
    <cellStyle name="Финансовый 15 10 12 2" xfId="59702"/>
    <cellStyle name="Финансовый 15 10 13" xfId="59703"/>
    <cellStyle name="Финансовый 15 10 13 2" xfId="59704"/>
    <cellStyle name="Финансовый 15 10 14" xfId="59705"/>
    <cellStyle name="Финансовый 15 10 14 2" xfId="59706"/>
    <cellStyle name="Финансовый 15 10 15" xfId="59707"/>
    <cellStyle name="Финансовый 15 10 15 2" xfId="59708"/>
    <cellStyle name="Финансовый 15 10 16" xfId="59709"/>
    <cellStyle name="Финансовый 15 10 16 2" xfId="59710"/>
    <cellStyle name="Финансовый 15 10 17" xfId="59711"/>
    <cellStyle name="Финансовый 15 10 17 2" xfId="59712"/>
    <cellStyle name="Финансовый 15 10 18" xfId="59713"/>
    <cellStyle name="Финансовый 15 10 18 2" xfId="59714"/>
    <cellStyle name="Финансовый 15 10 19" xfId="59715"/>
    <cellStyle name="Финансовый 15 10 19 2" xfId="59716"/>
    <cellStyle name="Финансовый 15 10 2" xfId="59717"/>
    <cellStyle name="Финансовый 15 10 2 2" xfId="59718"/>
    <cellStyle name="Финансовый 15 10 20" xfId="59719"/>
    <cellStyle name="Финансовый 15 10 20 2" xfId="59720"/>
    <cellStyle name="Финансовый 15 10 21" xfId="59721"/>
    <cellStyle name="Финансовый 15 10 21 2" xfId="59722"/>
    <cellStyle name="Финансовый 15 10 22" xfId="59723"/>
    <cellStyle name="Финансовый 15 10 22 2" xfId="59724"/>
    <cellStyle name="Финансовый 15 10 23" xfId="59725"/>
    <cellStyle name="Финансовый 15 10 23 2" xfId="59726"/>
    <cellStyle name="Финансовый 15 10 24" xfId="59727"/>
    <cellStyle name="Финансовый 15 10 3" xfId="59728"/>
    <cellStyle name="Финансовый 15 10 3 2" xfId="59729"/>
    <cellStyle name="Финансовый 15 10 4" xfId="59730"/>
    <cellStyle name="Финансовый 15 10 4 2" xfId="59731"/>
    <cellStyle name="Финансовый 15 10 5" xfId="59732"/>
    <cellStyle name="Финансовый 15 10 5 2" xfId="59733"/>
    <cellStyle name="Финансовый 15 10 6" xfId="59734"/>
    <cellStyle name="Финансовый 15 10 6 2" xfId="59735"/>
    <cellStyle name="Финансовый 15 10 7" xfId="59736"/>
    <cellStyle name="Финансовый 15 10 7 2" xfId="59737"/>
    <cellStyle name="Финансовый 15 10 8" xfId="59738"/>
    <cellStyle name="Финансовый 15 10 8 2" xfId="59739"/>
    <cellStyle name="Финансовый 15 10 9" xfId="59740"/>
    <cellStyle name="Финансовый 15 10 9 2" xfId="59741"/>
    <cellStyle name="Финансовый 15 11" xfId="59742"/>
    <cellStyle name="Финансовый 15 11 10" xfId="59743"/>
    <cellStyle name="Финансовый 15 11 10 2" xfId="59744"/>
    <cellStyle name="Финансовый 15 11 11" xfId="59745"/>
    <cellStyle name="Финансовый 15 11 11 2" xfId="59746"/>
    <cellStyle name="Финансовый 15 11 12" xfId="59747"/>
    <cellStyle name="Финансовый 15 11 12 2" xfId="59748"/>
    <cellStyle name="Финансовый 15 11 13" xfId="59749"/>
    <cellStyle name="Финансовый 15 11 13 2" xfId="59750"/>
    <cellStyle name="Финансовый 15 11 14" xfId="59751"/>
    <cellStyle name="Финансовый 15 11 14 2" xfId="59752"/>
    <cellStyle name="Финансовый 15 11 15" xfId="59753"/>
    <cellStyle name="Финансовый 15 11 15 2" xfId="59754"/>
    <cellStyle name="Финансовый 15 11 16" xfId="59755"/>
    <cellStyle name="Финансовый 15 11 16 2" xfId="59756"/>
    <cellStyle name="Финансовый 15 11 17" xfId="59757"/>
    <cellStyle name="Финансовый 15 11 17 2" xfId="59758"/>
    <cellStyle name="Финансовый 15 11 18" xfId="59759"/>
    <cellStyle name="Финансовый 15 11 18 2" xfId="59760"/>
    <cellStyle name="Финансовый 15 11 19" xfId="59761"/>
    <cellStyle name="Финансовый 15 11 2" xfId="59762"/>
    <cellStyle name="Финансовый 15 11 2 2" xfId="59763"/>
    <cellStyle name="Финансовый 15 11 3" xfId="59764"/>
    <cellStyle name="Финансовый 15 11 3 2" xfId="59765"/>
    <cellStyle name="Финансовый 15 11 4" xfId="59766"/>
    <cellStyle name="Финансовый 15 11 4 2" xfId="59767"/>
    <cellStyle name="Финансовый 15 11 5" xfId="59768"/>
    <cellStyle name="Финансовый 15 11 5 2" xfId="59769"/>
    <cellStyle name="Финансовый 15 11 6" xfId="59770"/>
    <cellStyle name="Финансовый 15 11 6 2" xfId="59771"/>
    <cellStyle name="Финансовый 15 11 7" xfId="59772"/>
    <cellStyle name="Финансовый 15 11 7 2" xfId="59773"/>
    <cellStyle name="Финансовый 15 11 8" xfId="59774"/>
    <cellStyle name="Финансовый 15 11 8 2" xfId="59775"/>
    <cellStyle name="Финансовый 15 11 9" xfId="59776"/>
    <cellStyle name="Финансовый 15 11 9 2" xfId="59777"/>
    <cellStyle name="Финансовый 15 12" xfId="59778"/>
    <cellStyle name="Финансовый 15 12 10" xfId="59779"/>
    <cellStyle name="Финансовый 15 12 10 2" xfId="59780"/>
    <cellStyle name="Финансовый 15 12 11" xfId="59781"/>
    <cellStyle name="Финансовый 15 12 11 2" xfId="59782"/>
    <cellStyle name="Финансовый 15 12 12" xfId="59783"/>
    <cellStyle name="Финансовый 15 12 12 2" xfId="59784"/>
    <cellStyle name="Финансовый 15 12 13" xfId="59785"/>
    <cellStyle name="Финансовый 15 12 13 2" xfId="59786"/>
    <cellStyle name="Финансовый 15 12 14" xfId="59787"/>
    <cellStyle name="Финансовый 15 12 14 2" xfId="59788"/>
    <cellStyle name="Финансовый 15 12 15" xfId="59789"/>
    <cellStyle name="Финансовый 15 12 15 2" xfId="59790"/>
    <cellStyle name="Финансовый 15 12 16" xfId="59791"/>
    <cellStyle name="Финансовый 15 12 16 2" xfId="59792"/>
    <cellStyle name="Финансовый 15 12 17" xfId="59793"/>
    <cellStyle name="Финансовый 15 12 17 2" xfId="59794"/>
    <cellStyle name="Финансовый 15 12 18" xfId="59795"/>
    <cellStyle name="Финансовый 15 12 18 2" xfId="59796"/>
    <cellStyle name="Финансовый 15 12 19" xfId="59797"/>
    <cellStyle name="Финансовый 15 12 2" xfId="59798"/>
    <cellStyle name="Финансовый 15 12 2 2" xfId="59799"/>
    <cellStyle name="Финансовый 15 12 3" xfId="59800"/>
    <cellStyle name="Финансовый 15 12 3 2" xfId="59801"/>
    <cellStyle name="Финансовый 15 12 4" xfId="59802"/>
    <cellStyle name="Финансовый 15 12 4 2" xfId="59803"/>
    <cellStyle name="Финансовый 15 12 5" xfId="59804"/>
    <cellStyle name="Финансовый 15 12 5 2" xfId="59805"/>
    <cellStyle name="Финансовый 15 12 6" xfId="59806"/>
    <cellStyle name="Финансовый 15 12 6 2" xfId="59807"/>
    <cellStyle name="Финансовый 15 12 7" xfId="59808"/>
    <cellStyle name="Финансовый 15 12 7 2" xfId="59809"/>
    <cellStyle name="Финансовый 15 12 8" xfId="59810"/>
    <cellStyle name="Финансовый 15 12 8 2" xfId="59811"/>
    <cellStyle name="Финансовый 15 12 9" xfId="59812"/>
    <cellStyle name="Финансовый 15 12 9 2" xfId="59813"/>
    <cellStyle name="Финансовый 15 13" xfId="59814"/>
    <cellStyle name="Финансовый 15 13 10" xfId="59815"/>
    <cellStyle name="Финансовый 15 13 10 2" xfId="59816"/>
    <cellStyle name="Финансовый 15 13 11" xfId="59817"/>
    <cellStyle name="Финансовый 15 13 11 2" xfId="59818"/>
    <cellStyle name="Финансовый 15 13 12" xfId="59819"/>
    <cellStyle name="Финансовый 15 13 12 2" xfId="59820"/>
    <cellStyle name="Финансовый 15 13 13" xfId="59821"/>
    <cellStyle name="Финансовый 15 13 13 2" xfId="59822"/>
    <cellStyle name="Финансовый 15 13 14" xfId="59823"/>
    <cellStyle name="Финансовый 15 13 14 2" xfId="59824"/>
    <cellStyle name="Финансовый 15 13 15" xfId="59825"/>
    <cellStyle name="Финансовый 15 13 15 2" xfId="59826"/>
    <cellStyle name="Финансовый 15 13 16" xfId="59827"/>
    <cellStyle name="Финансовый 15 13 16 2" xfId="59828"/>
    <cellStyle name="Финансовый 15 13 17" xfId="59829"/>
    <cellStyle name="Финансовый 15 13 17 2" xfId="59830"/>
    <cellStyle name="Финансовый 15 13 18" xfId="59831"/>
    <cellStyle name="Финансовый 15 13 18 2" xfId="59832"/>
    <cellStyle name="Финансовый 15 13 19" xfId="59833"/>
    <cellStyle name="Финансовый 15 13 2" xfId="59834"/>
    <cellStyle name="Финансовый 15 13 2 2" xfId="59835"/>
    <cellStyle name="Финансовый 15 13 3" xfId="59836"/>
    <cellStyle name="Финансовый 15 13 3 2" xfId="59837"/>
    <cellStyle name="Финансовый 15 13 4" xfId="59838"/>
    <cellStyle name="Финансовый 15 13 4 2" xfId="59839"/>
    <cellStyle name="Финансовый 15 13 5" xfId="59840"/>
    <cellStyle name="Финансовый 15 13 5 2" xfId="59841"/>
    <cellStyle name="Финансовый 15 13 6" xfId="59842"/>
    <cellStyle name="Финансовый 15 13 6 2" xfId="59843"/>
    <cellStyle name="Финансовый 15 13 7" xfId="59844"/>
    <cellStyle name="Финансовый 15 13 7 2" xfId="59845"/>
    <cellStyle name="Финансовый 15 13 8" xfId="59846"/>
    <cellStyle name="Финансовый 15 13 8 2" xfId="59847"/>
    <cellStyle name="Финансовый 15 13 9" xfId="59848"/>
    <cellStyle name="Финансовый 15 13 9 2" xfId="59849"/>
    <cellStyle name="Финансовый 15 14" xfId="59850"/>
    <cellStyle name="Финансовый 15 14 2" xfId="59851"/>
    <cellStyle name="Финансовый 15 15" xfId="59852"/>
    <cellStyle name="Финансовый 15 15 2" xfId="59853"/>
    <cellStyle name="Финансовый 15 16" xfId="59854"/>
    <cellStyle name="Финансовый 15 16 2" xfId="59855"/>
    <cellStyle name="Финансовый 15 17" xfId="59856"/>
    <cellStyle name="Финансовый 15 17 2" xfId="59857"/>
    <cellStyle name="Финансовый 15 18" xfId="59858"/>
    <cellStyle name="Финансовый 15 18 2" xfId="59859"/>
    <cellStyle name="Финансовый 15 19" xfId="59860"/>
    <cellStyle name="Финансовый 15 19 2" xfId="59861"/>
    <cellStyle name="Финансовый 15 2" xfId="59862"/>
    <cellStyle name="Финансовый 15 2 2" xfId="59863"/>
    <cellStyle name="Финансовый 15 2 2 2" xfId="59864"/>
    <cellStyle name="Финансовый 15 2 3" xfId="59865"/>
    <cellStyle name="Финансовый 15 20" xfId="59866"/>
    <cellStyle name="Финансовый 15 20 2" xfId="59867"/>
    <cellStyle name="Финансовый 15 21" xfId="59868"/>
    <cellStyle name="Финансовый 15 21 2" xfId="59869"/>
    <cellStyle name="Финансовый 15 22" xfId="59870"/>
    <cellStyle name="Финансовый 15 22 2" xfId="59871"/>
    <cellStyle name="Финансовый 15 23" xfId="59872"/>
    <cellStyle name="Финансовый 15 23 2" xfId="59873"/>
    <cellStyle name="Финансовый 15 24" xfId="59874"/>
    <cellStyle name="Финансовый 15 24 2" xfId="59875"/>
    <cellStyle name="Финансовый 15 25" xfId="59876"/>
    <cellStyle name="Финансовый 15 25 2" xfId="59877"/>
    <cellStyle name="Финансовый 15 26" xfId="59878"/>
    <cellStyle name="Финансовый 15 26 2" xfId="59879"/>
    <cellStyle name="Финансовый 15 27" xfId="59880"/>
    <cellStyle name="Финансовый 15 27 2" xfId="59881"/>
    <cellStyle name="Финансовый 15 28" xfId="59882"/>
    <cellStyle name="Финансовый 15 28 2" xfId="59883"/>
    <cellStyle name="Финансовый 15 29" xfId="59884"/>
    <cellStyle name="Финансовый 15 29 2" xfId="59885"/>
    <cellStyle name="Финансовый 15 3" xfId="59886"/>
    <cellStyle name="Финансовый 15 3 2" xfId="59887"/>
    <cellStyle name="Финансовый 15 30" xfId="59888"/>
    <cellStyle name="Финансовый 15 30 2" xfId="59889"/>
    <cellStyle name="Финансовый 15 31" xfId="59890"/>
    <cellStyle name="Финансовый 15 31 2" xfId="59891"/>
    <cellStyle name="Финансовый 15 32" xfId="59892"/>
    <cellStyle name="Финансовый 15 32 2" xfId="59893"/>
    <cellStyle name="Финансовый 15 33" xfId="59894"/>
    <cellStyle name="Финансовый 15 34" xfId="59895"/>
    <cellStyle name="Финансовый 15 35" xfId="59896"/>
    <cellStyle name="Финансовый 15 4" xfId="59897"/>
    <cellStyle name="Финансовый 15 4 2" xfId="59898"/>
    <cellStyle name="Финансовый 15 5" xfId="59899"/>
    <cellStyle name="Финансовый 15 5 2" xfId="59900"/>
    <cellStyle name="Финансовый 15 6" xfId="59901"/>
    <cellStyle name="Финансовый 15 6 2" xfId="59902"/>
    <cellStyle name="Финансовый 15 7" xfId="59903"/>
    <cellStyle name="Финансовый 15 7 2" xfId="59904"/>
    <cellStyle name="Финансовый 15 8" xfId="59905"/>
    <cellStyle name="Финансовый 15 8 2" xfId="59906"/>
    <cellStyle name="Финансовый 15 9" xfId="59907"/>
    <cellStyle name="Финансовый 15 9 10" xfId="59908"/>
    <cellStyle name="Финансовый 15 9 10 2" xfId="59909"/>
    <cellStyle name="Финансовый 15 9 11" xfId="59910"/>
    <cellStyle name="Финансовый 15 9 11 2" xfId="59911"/>
    <cellStyle name="Финансовый 15 9 12" xfId="59912"/>
    <cellStyle name="Финансовый 15 9 12 2" xfId="59913"/>
    <cellStyle name="Финансовый 15 9 13" xfId="59914"/>
    <cellStyle name="Финансовый 15 9 13 2" xfId="59915"/>
    <cellStyle name="Финансовый 15 9 14" xfId="59916"/>
    <cellStyle name="Финансовый 15 9 14 2" xfId="59917"/>
    <cellStyle name="Финансовый 15 9 15" xfId="59918"/>
    <cellStyle name="Финансовый 15 9 15 2" xfId="59919"/>
    <cellStyle name="Финансовый 15 9 16" xfId="59920"/>
    <cellStyle name="Финансовый 15 9 16 2" xfId="59921"/>
    <cellStyle name="Финансовый 15 9 17" xfId="59922"/>
    <cellStyle name="Финансовый 15 9 17 2" xfId="59923"/>
    <cellStyle name="Финансовый 15 9 18" xfId="59924"/>
    <cellStyle name="Финансовый 15 9 18 2" xfId="59925"/>
    <cellStyle name="Финансовый 15 9 19" xfId="59926"/>
    <cellStyle name="Финансовый 15 9 19 2" xfId="59927"/>
    <cellStyle name="Финансовый 15 9 2" xfId="59928"/>
    <cellStyle name="Финансовый 15 9 2 2" xfId="59929"/>
    <cellStyle name="Финансовый 15 9 20" xfId="59930"/>
    <cellStyle name="Финансовый 15 9 20 2" xfId="59931"/>
    <cellStyle name="Финансовый 15 9 21" xfId="59932"/>
    <cellStyle name="Финансовый 15 9 21 2" xfId="59933"/>
    <cellStyle name="Финансовый 15 9 22" xfId="59934"/>
    <cellStyle name="Финансовый 15 9 22 2" xfId="59935"/>
    <cellStyle name="Финансовый 15 9 23" xfId="59936"/>
    <cellStyle name="Финансовый 15 9 23 2" xfId="59937"/>
    <cellStyle name="Финансовый 15 9 24" xfId="59938"/>
    <cellStyle name="Финансовый 15 9 3" xfId="59939"/>
    <cellStyle name="Финансовый 15 9 3 2" xfId="59940"/>
    <cellStyle name="Финансовый 15 9 4" xfId="59941"/>
    <cellStyle name="Финансовый 15 9 4 2" xfId="59942"/>
    <cellStyle name="Финансовый 15 9 5" xfId="59943"/>
    <cellStyle name="Финансовый 15 9 5 2" xfId="59944"/>
    <cellStyle name="Финансовый 15 9 6" xfId="59945"/>
    <cellStyle name="Финансовый 15 9 6 2" xfId="59946"/>
    <cellStyle name="Финансовый 15 9 7" xfId="59947"/>
    <cellStyle name="Финансовый 15 9 7 2" xfId="59948"/>
    <cellStyle name="Финансовый 15 9 8" xfId="59949"/>
    <cellStyle name="Финансовый 15 9 8 2" xfId="59950"/>
    <cellStyle name="Финансовый 15 9 9" xfId="59951"/>
    <cellStyle name="Финансовый 15 9 9 2" xfId="59952"/>
    <cellStyle name="Финансовый 16" xfId="59953"/>
    <cellStyle name="Финансовый 16 2" xfId="59954"/>
    <cellStyle name="Финансовый 16 3" xfId="59955"/>
    <cellStyle name="Финансовый 16 4" xfId="59956"/>
    <cellStyle name="Финансовый 17" xfId="59957"/>
    <cellStyle name="Финансовый 17 10" xfId="59958"/>
    <cellStyle name="Финансовый 17 10 10" xfId="59959"/>
    <cellStyle name="Финансовый 17 10 10 2" xfId="59960"/>
    <cellStyle name="Финансовый 17 10 11" xfId="59961"/>
    <cellStyle name="Финансовый 17 10 11 2" xfId="59962"/>
    <cellStyle name="Финансовый 17 10 12" xfId="59963"/>
    <cellStyle name="Финансовый 17 10 12 2" xfId="59964"/>
    <cellStyle name="Финансовый 17 10 13" xfId="59965"/>
    <cellStyle name="Финансовый 17 10 13 2" xfId="59966"/>
    <cellStyle name="Финансовый 17 10 14" xfId="59967"/>
    <cellStyle name="Финансовый 17 10 14 2" xfId="59968"/>
    <cellStyle name="Финансовый 17 10 15" xfId="59969"/>
    <cellStyle name="Финансовый 17 10 15 2" xfId="59970"/>
    <cellStyle name="Финансовый 17 10 16" xfId="59971"/>
    <cellStyle name="Финансовый 17 10 16 2" xfId="59972"/>
    <cellStyle name="Финансовый 17 10 17" xfId="59973"/>
    <cellStyle name="Финансовый 17 10 17 2" xfId="59974"/>
    <cellStyle name="Финансовый 17 10 18" xfId="59975"/>
    <cellStyle name="Финансовый 17 10 18 2" xfId="59976"/>
    <cellStyle name="Финансовый 17 10 19" xfId="59977"/>
    <cellStyle name="Финансовый 17 10 19 2" xfId="59978"/>
    <cellStyle name="Финансовый 17 10 2" xfId="59979"/>
    <cellStyle name="Финансовый 17 10 2 2" xfId="59980"/>
    <cellStyle name="Финансовый 17 10 20" xfId="59981"/>
    <cellStyle name="Финансовый 17 10 20 2" xfId="59982"/>
    <cellStyle name="Финансовый 17 10 21" xfId="59983"/>
    <cellStyle name="Финансовый 17 10 21 2" xfId="59984"/>
    <cellStyle name="Финансовый 17 10 22" xfId="59985"/>
    <cellStyle name="Финансовый 17 10 22 2" xfId="59986"/>
    <cellStyle name="Финансовый 17 10 23" xfId="59987"/>
    <cellStyle name="Финансовый 17 10 23 2" xfId="59988"/>
    <cellStyle name="Финансовый 17 10 24" xfId="59989"/>
    <cellStyle name="Финансовый 17 10 3" xfId="59990"/>
    <cellStyle name="Финансовый 17 10 3 2" xfId="59991"/>
    <cellStyle name="Финансовый 17 10 4" xfId="59992"/>
    <cellStyle name="Финансовый 17 10 4 2" xfId="59993"/>
    <cellStyle name="Финансовый 17 10 5" xfId="59994"/>
    <cellStyle name="Финансовый 17 10 5 2" xfId="59995"/>
    <cellStyle name="Финансовый 17 10 6" xfId="59996"/>
    <cellStyle name="Финансовый 17 10 6 2" xfId="59997"/>
    <cellStyle name="Финансовый 17 10 7" xfId="59998"/>
    <cellStyle name="Финансовый 17 10 7 2" xfId="59999"/>
    <cellStyle name="Финансовый 17 10 8" xfId="60000"/>
    <cellStyle name="Финансовый 17 10 8 2" xfId="60001"/>
    <cellStyle name="Финансовый 17 10 9" xfId="60002"/>
    <cellStyle name="Финансовый 17 10 9 2" xfId="60003"/>
    <cellStyle name="Финансовый 17 11" xfId="60004"/>
    <cellStyle name="Финансовый 17 11 10" xfId="60005"/>
    <cellStyle name="Финансовый 17 11 10 2" xfId="60006"/>
    <cellStyle name="Финансовый 17 11 11" xfId="60007"/>
    <cellStyle name="Финансовый 17 11 11 2" xfId="60008"/>
    <cellStyle name="Финансовый 17 11 12" xfId="60009"/>
    <cellStyle name="Финансовый 17 11 12 2" xfId="60010"/>
    <cellStyle name="Финансовый 17 11 13" xfId="60011"/>
    <cellStyle name="Финансовый 17 11 13 2" xfId="60012"/>
    <cellStyle name="Финансовый 17 11 14" xfId="60013"/>
    <cellStyle name="Финансовый 17 11 14 2" xfId="60014"/>
    <cellStyle name="Финансовый 17 11 15" xfId="60015"/>
    <cellStyle name="Финансовый 17 11 15 2" xfId="60016"/>
    <cellStyle name="Финансовый 17 11 16" xfId="60017"/>
    <cellStyle name="Финансовый 17 11 16 2" xfId="60018"/>
    <cellStyle name="Финансовый 17 11 17" xfId="60019"/>
    <cellStyle name="Финансовый 17 11 17 2" xfId="60020"/>
    <cellStyle name="Финансовый 17 11 18" xfId="60021"/>
    <cellStyle name="Финансовый 17 11 18 2" xfId="60022"/>
    <cellStyle name="Финансовый 17 11 19" xfId="60023"/>
    <cellStyle name="Финансовый 17 11 2" xfId="60024"/>
    <cellStyle name="Финансовый 17 11 2 2" xfId="60025"/>
    <cellStyle name="Финансовый 17 11 3" xfId="60026"/>
    <cellStyle name="Финансовый 17 11 3 2" xfId="60027"/>
    <cellStyle name="Финансовый 17 11 4" xfId="60028"/>
    <cellStyle name="Финансовый 17 11 4 2" xfId="60029"/>
    <cellStyle name="Финансовый 17 11 5" xfId="60030"/>
    <cellStyle name="Финансовый 17 11 5 2" xfId="60031"/>
    <cellStyle name="Финансовый 17 11 6" xfId="60032"/>
    <cellStyle name="Финансовый 17 11 6 2" xfId="60033"/>
    <cellStyle name="Финансовый 17 11 7" xfId="60034"/>
    <cellStyle name="Финансовый 17 11 7 2" xfId="60035"/>
    <cellStyle name="Финансовый 17 11 8" xfId="60036"/>
    <cellStyle name="Финансовый 17 11 8 2" xfId="60037"/>
    <cellStyle name="Финансовый 17 11 9" xfId="60038"/>
    <cellStyle name="Финансовый 17 11 9 2" xfId="60039"/>
    <cellStyle name="Финансовый 17 12" xfId="60040"/>
    <cellStyle name="Финансовый 17 12 10" xfId="60041"/>
    <cellStyle name="Финансовый 17 12 10 2" xfId="60042"/>
    <cellStyle name="Финансовый 17 12 11" xfId="60043"/>
    <cellStyle name="Финансовый 17 12 11 2" xfId="60044"/>
    <cellStyle name="Финансовый 17 12 12" xfId="60045"/>
    <cellStyle name="Финансовый 17 12 12 2" xfId="60046"/>
    <cellStyle name="Финансовый 17 12 13" xfId="60047"/>
    <cellStyle name="Финансовый 17 12 13 2" xfId="60048"/>
    <cellStyle name="Финансовый 17 12 14" xfId="60049"/>
    <cellStyle name="Финансовый 17 12 14 2" xfId="60050"/>
    <cellStyle name="Финансовый 17 12 15" xfId="60051"/>
    <cellStyle name="Финансовый 17 12 15 2" xfId="60052"/>
    <cellStyle name="Финансовый 17 12 16" xfId="60053"/>
    <cellStyle name="Финансовый 17 12 16 2" xfId="60054"/>
    <cellStyle name="Финансовый 17 12 17" xfId="60055"/>
    <cellStyle name="Финансовый 17 12 17 2" xfId="60056"/>
    <cellStyle name="Финансовый 17 12 18" xfId="60057"/>
    <cellStyle name="Финансовый 17 12 18 2" xfId="60058"/>
    <cellStyle name="Финансовый 17 12 19" xfId="60059"/>
    <cellStyle name="Финансовый 17 12 2" xfId="60060"/>
    <cellStyle name="Финансовый 17 12 2 2" xfId="60061"/>
    <cellStyle name="Финансовый 17 12 3" xfId="60062"/>
    <cellStyle name="Финансовый 17 12 3 2" xfId="60063"/>
    <cellStyle name="Финансовый 17 12 4" xfId="60064"/>
    <cellStyle name="Финансовый 17 12 4 2" xfId="60065"/>
    <cellStyle name="Финансовый 17 12 5" xfId="60066"/>
    <cellStyle name="Финансовый 17 12 5 2" xfId="60067"/>
    <cellStyle name="Финансовый 17 12 6" xfId="60068"/>
    <cellStyle name="Финансовый 17 12 6 2" xfId="60069"/>
    <cellStyle name="Финансовый 17 12 7" xfId="60070"/>
    <cellStyle name="Финансовый 17 12 7 2" xfId="60071"/>
    <cellStyle name="Финансовый 17 12 8" xfId="60072"/>
    <cellStyle name="Финансовый 17 12 8 2" xfId="60073"/>
    <cellStyle name="Финансовый 17 12 9" xfId="60074"/>
    <cellStyle name="Финансовый 17 12 9 2" xfId="60075"/>
    <cellStyle name="Финансовый 17 13" xfId="60076"/>
    <cellStyle name="Финансовый 17 13 10" xfId="60077"/>
    <cellStyle name="Финансовый 17 13 10 2" xfId="60078"/>
    <cellStyle name="Финансовый 17 13 11" xfId="60079"/>
    <cellStyle name="Финансовый 17 13 11 2" xfId="60080"/>
    <cellStyle name="Финансовый 17 13 12" xfId="60081"/>
    <cellStyle name="Финансовый 17 13 12 2" xfId="60082"/>
    <cellStyle name="Финансовый 17 13 13" xfId="60083"/>
    <cellStyle name="Финансовый 17 13 13 2" xfId="60084"/>
    <cellStyle name="Финансовый 17 13 14" xfId="60085"/>
    <cellStyle name="Финансовый 17 13 14 2" xfId="60086"/>
    <cellStyle name="Финансовый 17 13 15" xfId="60087"/>
    <cellStyle name="Финансовый 17 13 15 2" xfId="60088"/>
    <cellStyle name="Финансовый 17 13 16" xfId="60089"/>
    <cellStyle name="Финансовый 17 13 16 2" xfId="60090"/>
    <cellStyle name="Финансовый 17 13 17" xfId="60091"/>
    <cellStyle name="Финансовый 17 13 17 2" xfId="60092"/>
    <cellStyle name="Финансовый 17 13 18" xfId="60093"/>
    <cellStyle name="Финансовый 17 13 18 2" xfId="60094"/>
    <cellStyle name="Финансовый 17 13 19" xfId="60095"/>
    <cellStyle name="Финансовый 17 13 2" xfId="60096"/>
    <cellStyle name="Финансовый 17 13 2 2" xfId="60097"/>
    <cellStyle name="Финансовый 17 13 3" xfId="60098"/>
    <cellStyle name="Финансовый 17 13 3 2" xfId="60099"/>
    <cellStyle name="Финансовый 17 13 4" xfId="60100"/>
    <cellStyle name="Финансовый 17 13 4 2" xfId="60101"/>
    <cellStyle name="Финансовый 17 13 5" xfId="60102"/>
    <cellStyle name="Финансовый 17 13 5 2" xfId="60103"/>
    <cellStyle name="Финансовый 17 13 6" xfId="60104"/>
    <cellStyle name="Финансовый 17 13 6 2" xfId="60105"/>
    <cellStyle name="Финансовый 17 13 7" xfId="60106"/>
    <cellStyle name="Финансовый 17 13 7 2" xfId="60107"/>
    <cellStyle name="Финансовый 17 13 8" xfId="60108"/>
    <cellStyle name="Финансовый 17 13 8 2" xfId="60109"/>
    <cellStyle name="Финансовый 17 13 9" xfId="60110"/>
    <cellStyle name="Финансовый 17 13 9 2" xfId="60111"/>
    <cellStyle name="Финансовый 17 14" xfId="60112"/>
    <cellStyle name="Финансовый 17 14 2" xfId="60113"/>
    <cellStyle name="Финансовый 17 15" xfId="60114"/>
    <cellStyle name="Финансовый 17 15 2" xfId="60115"/>
    <cellStyle name="Финансовый 17 16" xfId="60116"/>
    <cellStyle name="Финансовый 17 16 2" xfId="60117"/>
    <cellStyle name="Финансовый 17 17" xfId="60118"/>
    <cellStyle name="Финансовый 17 17 2" xfId="60119"/>
    <cellStyle name="Финансовый 17 18" xfId="60120"/>
    <cellStyle name="Финансовый 17 18 2" xfId="60121"/>
    <cellStyle name="Финансовый 17 19" xfId="60122"/>
    <cellStyle name="Финансовый 17 19 2" xfId="60123"/>
    <cellStyle name="Финансовый 17 2" xfId="60124"/>
    <cellStyle name="Финансовый 17 2 2" xfId="60125"/>
    <cellStyle name="Финансовый 17 2 2 2" xfId="60126"/>
    <cellStyle name="Финансовый 17 2 3" xfId="60127"/>
    <cellStyle name="Финансовый 17 20" xfId="60128"/>
    <cellStyle name="Финансовый 17 20 2" xfId="60129"/>
    <cellStyle name="Финансовый 17 21" xfId="60130"/>
    <cellStyle name="Финансовый 17 21 2" xfId="60131"/>
    <cellStyle name="Финансовый 17 22" xfId="60132"/>
    <cellStyle name="Финансовый 17 22 2" xfId="60133"/>
    <cellStyle name="Финансовый 17 23" xfId="60134"/>
    <cellStyle name="Финансовый 17 23 2" xfId="60135"/>
    <cellStyle name="Финансовый 17 24" xfId="60136"/>
    <cellStyle name="Финансовый 17 24 2" xfId="60137"/>
    <cellStyle name="Финансовый 17 25" xfId="60138"/>
    <cellStyle name="Финансовый 17 25 2" xfId="60139"/>
    <cellStyle name="Финансовый 17 26" xfId="60140"/>
    <cellStyle name="Финансовый 17 26 2" xfId="60141"/>
    <cellStyle name="Финансовый 17 27" xfId="60142"/>
    <cellStyle name="Финансовый 17 27 2" xfId="60143"/>
    <cellStyle name="Финансовый 17 28" xfId="60144"/>
    <cellStyle name="Финансовый 17 28 2" xfId="60145"/>
    <cellStyle name="Финансовый 17 29" xfId="60146"/>
    <cellStyle name="Финансовый 17 29 2" xfId="60147"/>
    <cellStyle name="Финансовый 17 3" xfId="60148"/>
    <cellStyle name="Финансовый 17 3 2" xfId="60149"/>
    <cellStyle name="Финансовый 17 30" xfId="60150"/>
    <cellStyle name="Финансовый 17 30 2" xfId="60151"/>
    <cellStyle name="Финансовый 17 31" xfId="60152"/>
    <cellStyle name="Финансовый 17 31 2" xfId="60153"/>
    <cellStyle name="Финансовый 17 32" xfId="60154"/>
    <cellStyle name="Финансовый 17 32 2" xfId="60155"/>
    <cellStyle name="Финансовый 17 33" xfId="60156"/>
    <cellStyle name="Финансовый 17 34" xfId="60157"/>
    <cellStyle name="Финансовый 17 35" xfId="60158"/>
    <cellStyle name="Финансовый 17 4" xfId="60159"/>
    <cellStyle name="Финансовый 17 4 2" xfId="60160"/>
    <cellStyle name="Финансовый 17 5" xfId="60161"/>
    <cellStyle name="Финансовый 17 5 2" xfId="60162"/>
    <cellStyle name="Финансовый 17 6" xfId="60163"/>
    <cellStyle name="Финансовый 17 6 2" xfId="60164"/>
    <cellStyle name="Финансовый 17 7" xfId="60165"/>
    <cellStyle name="Финансовый 17 7 2" xfId="60166"/>
    <cellStyle name="Финансовый 17 8" xfId="60167"/>
    <cellStyle name="Финансовый 17 8 2" xfId="60168"/>
    <cellStyle name="Финансовый 17 9" xfId="60169"/>
    <cellStyle name="Финансовый 17 9 10" xfId="60170"/>
    <cellStyle name="Финансовый 17 9 10 2" xfId="60171"/>
    <cellStyle name="Финансовый 17 9 11" xfId="60172"/>
    <cellStyle name="Финансовый 17 9 11 2" xfId="60173"/>
    <cellStyle name="Финансовый 17 9 12" xfId="60174"/>
    <cellStyle name="Финансовый 17 9 12 2" xfId="60175"/>
    <cellStyle name="Финансовый 17 9 13" xfId="60176"/>
    <cellStyle name="Финансовый 17 9 13 2" xfId="60177"/>
    <cellStyle name="Финансовый 17 9 14" xfId="60178"/>
    <cellStyle name="Финансовый 17 9 14 2" xfId="60179"/>
    <cellStyle name="Финансовый 17 9 15" xfId="60180"/>
    <cellStyle name="Финансовый 17 9 15 2" xfId="60181"/>
    <cellStyle name="Финансовый 17 9 16" xfId="60182"/>
    <cellStyle name="Финансовый 17 9 16 2" xfId="60183"/>
    <cellStyle name="Финансовый 17 9 17" xfId="60184"/>
    <cellStyle name="Финансовый 17 9 17 2" xfId="60185"/>
    <cellStyle name="Финансовый 17 9 18" xfId="60186"/>
    <cellStyle name="Финансовый 17 9 18 2" xfId="60187"/>
    <cellStyle name="Финансовый 17 9 19" xfId="60188"/>
    <cellStyle name="Финансовый 17 9 19 2" xfId="60189"/>
    <cellStyle name="Финансовый 17 9 2" xfId="60190"/>
    <cellStyle name="Финансовый 17 9 2 2" xfId="60191"/>
    <cellStyle name="Финансовый 17 9 20" xfId="60192"/>
    <cellStyle name="Финансовый 17 9 20 2" xfId="60193"/>
    <cellStyle name="Финансовый 17 9 21" xfId="60194"/>
    <cellStyle name="Финансовый 17 9 21 2" xfId="60195"/>
    <cellStyle name="Финансовый 17 9 22" xfId="60196"/>
    <cellStyle name="Финансовый 17 9 22 2" xfId="60197"/>
    <cellStyle name="Финансовый 17 9 23" xfId="60198"/>
    <cellStyle name="Финансовый 17 9 23 2" xfId="60199"/>
    <cellStyle name="Финансовый 17 9 24" xfId="60200"/>
    <cellStyle name="Финансовый 17 9 3" xfId="60201"/>
    <cellStyle name="Финансовый 17 9 3 2" xfId="60202"/>
    <cellStyle name="Финансовый 17 9 4" xfId="60203"/>
    <cellStyle name="Финансовый 17 9 4 2" xfId="60204"/>
    <cellStyle name="Финансовый 17 9 5" xfId="60205"/>
    <cellStyle name="Финансовый 17 9 5 2" xfId="60206"/>
    <cellStyle name="Финансовый 17 9 6" xfId="60207"/>
    <cellStyle name="Финансовый 17 9 6 2" xfId="60208"/>
    <cellStyle name="Финансовый 17 9 7" xfId="60209"/>
    <cellStyle name="Финансовый 17 9 7 2" xfId="60210"/>
    <cellStyle name="Финансовый 17 9 8" xfId="60211"/>
    <cellStyle name="Финансовый 17 9 8 2" xfId="60212"/>
    <cellStyle name="Финансовый 17 9 9" xfId="60213"/>
    <cellStyle name="Финансовый 17 9 9 2" xfId="60214"/>
    <cellStyle name="Финансовый 18" xfId="60215"/>
    <cellStyle name="Финансовый 18 2" xfId="60216"/>
    <cellStyle name="Финансовый 18 3" xfId="60217"/>
    <cellStyle name="Финансовый 18 4" xfId="60218"/>
    <cellStyle name="Финансовый 19" xfId="60219"/>
    <cellStyle name="Финансовый 19 2" xfId="60220"/>
    <cellStyle name="Финансовый 19 3" xfId="60221"/>
    <cellStyle name="Финансовый 2" xfId="60222"/>
    <cellStyle name="Финансовый 2 10" xfId="60223"/>
    <cellStyle name="Финансовый 2 10 2" xfId="60224"/>
    <cellStyle name="Финансовый 2 11" xfId="60225"/>
    <cellStyle name="Финансовый 2 11 2" xfId="60226"/>
    <cellStyle name="Финансовый 2 12" xfId="60227"/>
    <cellStyle name="Финансовый 2 13" xfId="60228"/>
    <cellStyle name="Финансовый 2 14" xfId="60229"/>
    <cellStyle name="Финансовый 2 14 2" xfId="60230"/>
    <cellStyle name="Финансовый 2 15" xfId="60231"/>
    <cellStyle name="Финансовый 2 15 2" xfId="60232"/>
    <cellStyle name="Финансовый 2 16" xfId="60233"/>
    <cellStyle name="Финансовый 2 16 2" xfId="60234"/>
    <cellStyle name="Финансовый 2 17" xfId="60235"/>
    <cellStyle name="Финансовый 2 17 2" xfId="60236"/>
    <cellStyle name="Финансовый 2 18" xfId="60237"/>
    <cellStyle name="Финансовый 2 18 2" xfId="60238"/>
    <cellStyle name="Финансовый 2 19" xfId="60239"/>
    <cellStyle name="Финансовый 2 19 2" xfId="60240"/>
    <cellStyle name="Финансовый 2 2" xfId="60241"/>
    <cellStyle name="Финансовый 2 2 10" xfId="60242"/>
    <cellStyle name="Финансовый 2 2 10 2" xfId="60243"/>
    <cellStyle name="Финансовый 2 2 11" xfId="60244"/>
    <cellStyle name="Финансовый 2 2 11 2" xfId="60245"/>
    <cellStyle name="Финансовый 2 2 12" xfId="60246"/>
    <cellStyle name="Финансовый 2 2 13" xfId="60247"/>
    <cellStyle name="Финансовый 2 2 14" xfId="60248"/>
    <cellStyle name="Финансовый 2 2 15" xfId="60249"/>
    <cellStyle name="Финансовый 2 2 16" xfId="60250"/>
    <cellStyle name="Финансовый 2 2 17" xfId="60251"/>
    <cellStyle name="Финансовый 2 2 18" xfId="60252"/>
    <cellStyle name="Финансовый 2 2 19" xfId="60253"/>
    <cellStyle name="Финансовый 2 2 2" xfId="60254"/>
    <cellStyle name="Финансовый 2 2 2 10" xfId="60255"/>
    <cellStyle name="Финансовый 2 2 2 11" xfId="60256"/>
    <cellStyle name="Финансовый 2 2 2 12" xfId="60257"/>
    <cellStyle name="Финансовый 2 2 2 2" xfId="60258"/>
    <cellStyle name="Финансовый 2 2 2 3" xfId="60259"/>
    <cellStyle name="Финансовый 2 2 2 4" xfId="60260"/>
    <cellStyle name="Финансовый 2 2 2 5" xfId="60261"/>
    <cellStyle name="Финансовый 2 2 2 6" xfId="60262"/>
    <cellStyle name="Финансовый 2 2 2 7" xfId="60263"/>
    <cellStyle name="Финансовый 2 2 2 8" xfId="60264"/>
    <cellStyle name="Финансовый 2 2 2 9" xfId="60265"/>
    <cellStyle name="Финансовый 2 2 20" xfId="60266"/>
    <cellStyle name="Финансовый 2 2 21" xfId="60267"/>
    <cellStyle name="Финансовый 2 2 22" xfId="60268"/>
    <cellStyle name="Финансовый 2 2 23" xfId="60269"/>
    <cellStyle name="Финансовый 2 2 24" xfId="60270"/>
    <cellStyle name="Финансовый 2 2 25" xfId="60271"/>
    <cellStyle name="Финансовый 2 2 26" xfId="60272"/>
    <cellStyle name="Финансовый 2 2 3" xfId="60273"/>
    <cellStyle name="Финансовый 2 2 3 2" xfId="60274"/>
    <cellStyle name="Финансовый 2 2 4" xfId="60275"/>
    <cellStyle name="Финансовый 2 2 4 2" xfId="60276"/>
    <cellStyle name="Финансовый 2 2 5" xfId="60277"/>
    <cellStyle name="Финансовый 2 2 5 2" xfId="60278"/>
    <cellStyle name="Финансовый 2 2 6" xfId="60279"/>
    <cellStyle name="Финансовый 2 2 6 2" xfId="60280"/>
    <cellStyle name="Финансовый 2 2 7" xfId="60281"/>
    <cellStyle name="Финансовый 2 2 7 2" xfId="60282"/>
    <cellStyle name="Финансовый 2 2 8" xfId="60283"/>
    <cellStyle name="Финансовый 2 2 8 2" xfId="60284"/>
    <cellStyle name="Финансовый 2 2 9" xfId="60285"/>
    <cellStyle name="Финансовый 2 2 9 2" xfId="60286"/>
    <cellStyle name="Финансовый 2 20" xfId="60287"/>
    <cellStyle name="Финансовый 2 20 2" xfId="60288"/>
    <cellStyle name="Финансовый 2 21" xfId="60289"/>
    <cellStyle name="Финансовый 2 21 2" xfId="60290"/>
    <cellStyle name="Финансовый 2 22" xfId="60291"/>
    <cellStyle name="Финансовый 2 22 2" xfId="60292"/>
    <cellStyle name="Финансовый 2 23" xfId="60293"/>
    <cellStyle name="Финансовый 2 23 2" xfId="60294"/>
    <cellStyle name="Финансовый 2 24" xfId="60295"/>
    <cellStyle name="Финансовый 2 24 2" xfId="60296"/>
    <cellStyle name="Финансовый 2 25" xfId="60297"/>
    <cellStyle name="Финансовый 2 25 2" xfId="60298"/>
    <cellStyle name="Финансовый 2 26" xfId="60299"/>
    <cellStyle name="Финансовый 2 26 2" xfId="60300"/>
    <cellStyle name="Финансовый 2 27" xfId="60301"/>
    <cellStyle name="Финансовый 2 27 2" xfId="60302"/>
    <cellStyle name="Финансовый 2 28" xfId="60303"/>
    <cellStyle name="Финансовый 2 28 2" xfId="60304"/>
    <cellStyle name="Финансовый 2 29" xfId="60305"/>
    <cellStyle name="Финансовый 2 29 2" xfId="60306"/>
    <cellStyle name="Финансовый 2 3" xfId="60307"/>
    <cellStyle name="Финансовый 2 3 10" xfId="60308"/>
    <cellStyle name="Финансовый 2 3 11" xfId="60309"/>
    <cellStyle name="Финансовый 2 3 12" xfId="60310"/>
    <cellStyle name="Финансовый 2 3 13" xfId="60311"/>
    <cellStyle name="Финансовый 2 3 14" xfId="60312"/>
    <cellStyle name="Финансовый 2 3 15" xfId="60313"/>
    <cellStyle name="Финансовый 2 3 16" xfId="60314"/>
    <cellStyle name="Финансовый 2 3 17" xfId="60315"/>
    <cellStyle name="Финансовый 2 3 18" xfId="60316"/>
    <cellStyle name="Финансовый 2 3 19" xfId="60317"/>
    <cellStyle name="Финансовый 2 3 2" xfId="60318"/>
    <cellStyle name="Финансовый 2 3 20" xfId="60319"/>
    <cellStyle name="Финансовый 2 3 3" xfId="60320"/>
    <cellStyle name="Финансовый 2 3 4" xfId="60321"/>
    <cellStyle name="Финансовый 2 3 5" xfId="60322"/>
    <cellStyle name="Финансовый 2 3 6" xfId="60323"/>
    <cellStyle name="Финансовый 2 3 7" xfId="60324"/>
    <cellStyle name="Финансовый 2 3 8" xfId="60325"/>
    <cellStyle name="Финансовый 2 3 9" xfId="60326"/>
    <cellStyle name="Финансовый 2 30" xfId="60327"/>
    <cellStyle name="Финансовый 2 31" xfId="60328"/>
    <cellStyle name="Финансовый 2 32" xfId="60329"/>
    <cellStyle name="Финансовый 2 33" xfId="60330"/>
    <cellStyle name="Финансовый 2 33 2" xfId="60331"/>
    <cellStyle name="Финансовый 2 34" xfId="60332"/>
    <cellStyle name="Финансовый 2 34 2" xfId="60333"/>
    <cellStyle name="Финансовый 2 35" xfId="60334"/>
    <cellStyle name="Финансовый 2 35 2" xfId="60335"/>
    <cellStyle name="Финансовый 2 36" xfId="60336"/>
    <cellStyle name="Финансовый 2 36 2" xfId="60337"/>
    <cellStyle name="Финансовый 2 37" xfId="60338"/>
    <cellStyle name="Финансовый 2 37 2" xfId="60339"/>
    <cellStyle name="Финансовый 2 38" xfId="60340"/>
    <cellStyle name="Финансовый 2 39" xfId="60341"/>
    <cellStyle name="Финансовый 2 4" xfId="60342"/>
    <cellStyle name="Финансовый 2 4 10" xfId="60343"/>
    <cellStyle name="Финансовый 2 4 11" xfId="60344"/>
    <cellStyle name="Финансовый 2 4 12" xfId="60345"/>
    <cellStyle name="Финансовый 2 4 13" xfId="60346"/>
    <cellStyle name="Финансовый 2 4 14" xfId="60347"/>
    <cellStyle name="Финансовый 2 4 15" xfId="60348"/>
    <cellStyle name="Финансовый 2 4 16" xfId="60349"/>
    <cellStyle name="Финансовый 2 4 17" xfId="60350"/>
    <cellStyle name="Финансовый 2 4 18" xfId="60351"/>
    <cellStyle name="Финансовый 2 4 19" xfId="60352"/>
    <cellStyle name="Финансовый 2 4 2" xfId="60353"/>
    <cellStyle name="Финансовый 2 4 20" xfId="60354"/>
    <cellStyle name="Финансовый 2 4 3" xfId="60355"/>
    <cellStyle name="Финансовый 2 4 4" xfId="60356"/>
    <cellStyle name="Финансовый 2 4 5" xfId="60357"/>
    <cellStyle name="Финансовый 2 4 6" xfId="60358"/>
    <cellStyle name="Финансовый 2 4 7" xfId="60359"/>
    <cellStyle name="Финансовый 2 4 8" xfId="60360"/>
    <cellStyle name="Финансовый 2 4 9" xfId="60361"/>
    <cellStyle name="Финансовый 2 40" xfId="60362"/>
    <cellStyle name="Финансовый 2 41" xfId="60363"/>
    <cellStyle name="Финансовый 2 42" xfId="60364"/>
    <cellStyle name="Финансовый 2 5" xfId="60365"/>
    <cellStyle name="Финансовый 2 5 10" xfId="60366"/>
    <cellStyle name="Финансовый 2 5 11" xfId="60367"/>
    <cellStyle name="Финансовый 2 5 12" xfId="60368"/>
    <cellStyle name="Финансовый 2 5 13" xfId="60369"/>
    <cellStyle name="Финансовый 2 5 14" xfId="60370"/>
    <cellStyle name="Финансовый 2 5 15" xfId="60371"/>
    <cellStyle name="Финансовый 2 5 16" xfId="60372"/>
    <cellStyle name="Финансовый 2 5 17" xfId="60373"/>
    <cellStyle name="Финансовый 2 5 18" xfId="60374"/>
    <cellStyle name="Финансовый 2 5 19" xfId="60375"/>
    <cellStyle name="Финансовый 2 5 2" xfId="60376"/>
    <cellStyle name="Финансовый 2 5 2 2" xfId="60377"/>
    <cellStyle name="Финансовый 2 5 20" xfId="60378"/>
    <cellStyle name="Финансовый 2 5 3" xfId="60379"/>
    <cellStyle name="Финансовый 2 5 4" xfId="60380"/>
    <cellStyle name="Финансовый 2 5 5" xfId="60381"/>
    <cellStyle name="Финансовый 2 5 6" xfId="60382"/>
    <cellStyle name="Финансовый 2 5 7" xfId="60383"/>
    <cellStyle name="Финансовый 2 5 8" xfId="60384"/>
    <cellStyle name="Финансовый 2 5 9" xfId="60385"/>
    <cellStyle name="Финансовый 2 6" xfId="60386"/>
    <cellStyle name="Финансовый 2 6 10" xfId="60387"/>
    <cellStyle name="Финансовый 2 6 11" xfId="60388"/>
    <cellStyle name="Финансовый 2 6 12" xfId="60389"/>
    <cellStyle name="Финансовый 2 6 13" xfId="60390"/>
    <cellStyle name="Финансовый 2 6 14" xfId="60391"/>
    <cellStyle name="Финансовый 2 6 15" xfId="60392"/>
    <cellStyle name="Финансовый 2 6 16" xfId="60393"/>
    <cellStyle name="Финансовый 2 6 17" xfId="60394"/>
    <cellStyle name="Финансовый 2 6 18" xfId="60395"/>
    <cellStyle name="Финансовый 2 6 19" xfId="60396"/>
    <cellStyle name="Финансовый 2 6 2" xfId="60397"/>
    <cellStyle name="Финансовый 2 6 3" xfId="60398"/>
    <cellStyle name="Финансовый 2 6 4" xfId="60399"/>
    <cellStyle name="Финансовый 2 6 5" xfId="60400"/>
    <cellStyle name="Финансовый 2 6 6" xfId="60401"/>
    <cellStyle name="Финансовый 2 6 7" xfId="60402"/>
    <cellStyle name="Финансовый 2 6 8" xfId="60403"/>
    <cellStyle name="Финансовый 2 6 9" xfId="60404"/>
    <cellStyle name="Финансовый 2 7" xfId="60405"/>
    <cellStyle name="Финансовый 2 7 10" xfId="60406"/>
    <cellStyle name="Финансовый 2 7 11" xfId="60407"/>
    <cellStyle name="Финансовый 2 7 12" xfId="60408"/>
    <cellStyle name="Финансовый 2 7 13" xfId="60409"/>
    <cellStyle name="Финансовый 2 7 14" xfId="60410"/>
    <cellStyle name="Финансовый 2 7 15" xfId="60411"/>
    <cellStyle name="Финансовый 2 7 16" xfId="60412"/>
    <cellStyle name="Финансовый 2 7 17" xfId="60413"/>
    <cellStyle name="Финансовый 2 7 18" xfId="60414"/>
    <cellStyle name="Финансовый 2 7 19" xfId="60415"/>
    <cellStyle name="Финансовый 2 7 2" xfId="60416"/>
    <cellStyle name="Финансовый 2 7 20" xfId="60417"/>
    <cellStyle name="Финансовый 2 7 3" xfId="60418"/>
    <cellStyle name="Финансовый 2 7 4" xfId="60419"/>
    <cellStyle name="Финансовый 2 7 5" xfId="60420"/>
    <cellStyle name="Финансовый 2 7 6" xfId="60421"/>
    <cellStyle name="Финансовый 2 7 7" xfId="60422"/>
    <cellStyle name="Финансовый 2 7 8" xfId="60423"/>
    <cellStyle name="Финансовый 2 7 9" xfId="60424"/>
    <cellStyle name="Финансовый 2 8" xfId="60425"/>
    <cellStyle name="Финансовый 2 8 2" xfId="60426"/>
    <cellStyle name="Финансовый 2 9" xfId="60427"/>
    <cellStyle name="Финансовый 2 9 2" xfId="60428"/>
    <cellStyle name="Финансовый 20" xfId="60429"/>
    <cellStyle name="Финансовый 20 2" xfId="60430"/>
    <cellStyle name="Финансовый 20 3" xfId="60431"/>
    <cellStyle name="Финансовый 21" xfId="60432"/>
    <cellStyle name="Финансовый 21 2" xfId="60433"/>
    <cellStyle name="Финансовый 21 3" xfId="60434"/>
    <cellStyle name="Финансовый 22" xfId="60435"/>
    <cellStyle name="Финансовый 22 2" xfId="60436"/>
    <cellStyle name="Финансовый 22 3" xfId="60437"/>
    <cellStyle name="Финансовый 23" xfId="60438"/>
    <cellStyle name="Финансовый 23 2" xfId="60439"/>
    <cellStyle name="Финансовый 23 3" xfId="60440"/>
    <cellStyle name="Финансовый 24" xfId="60441"/>
    <cellStyle name="Финансовый 24 2" xfId="60442"/>
    <cellStyle name="Финансовый 24 3" xfId="60443"/>
    <cellStyle name="Финансовый 25" xfId="60444"/>
    <cellStyle name="Финансовый 25 2" xfId="60445"/>
    <cellStyle name="Финансовый 25 3" xfId="60446"/>
    <cellStyle name="Финансовый 26" xfId="60447"/>
    <cellStyle name="Финансовый 26 2" xfId="60448"/>
    <cellStyle name="Финансовый 26 3" xfId="60449"/>
    <cellStyle name="Финансовый 27" xfId="60450"/>
    <cellStyle name="Финансовый 27 2" xfId="60451"/>
    <cellStyle name="Финансовый 27 3" xfId="60452"/>
    <cellStyle name="Финансовый 28" xfId="60453"/>
    <cellStyle name="Финансовый 28 2" xfId="60454"/>
    <cellStyle name="Финансовый 28 3" xfId="60455"/>
    <cellStyle name="Финансовый 29" xfId="60456"/>
    <cellStyle name="Финансовый 29 2" xfId="60457"/>
    <cellStyle name="Финансовый 29 3" xfId="60458"/>
    <cellStyle name="Финансовый 3" xfId="60459"/>
    <cellStyle name="Финансовый 3 10" xfId="60460"/>
    <cellStyle name="Финансовый 3 10 2" xfId="60461"/>
    <cellStyle name="Финансовый 3 11" xfId="60462"/>
    <cellStyle name="Финансовый 3 12" xfId="60463"/>
    <cellStyle name="Финансовый 3 2" xfId="60464"/>
    <cellStyle name="Финансовый 3 2 10" xfId="60465"/>
    <cellStyle name="Финансовый 3 2 11" xfId="60466"/>
    <cellStyle name="Финансовый 3 2 2" xfId="60467"/>
    <cellStyle name="Финансовый 3 2 2 2" xfId="60468"/>
    <cellStyle name="Финансовый 3 2 2 3" xfId="60469"/>
    <cellStyle name="Финансовый 3 2 3" xfId="60470"/>
    <cellStyle name="Финансовый 3 2 3 2" xfId="60471"/>
    <cellStyle name="Финансовый 3 2 4" xfId="60472"/>
    <cellStyle name="Финансовый 3 2 5" xfId="60473"/>
    <cellStyle name="Финансовый 3 2 6" xfId="60474"/>
    <cellStyle name="Финансовый 3 2 7" xfId="60475"/>
    <cellStyle name="Финансовый 3 2 8" xfId="60476"/>
    <cellStyle name="Финансовый 3 2 9" xfId="60477"/>
    <cellStyle name="Финансовый 3 3" xfId="60478"/>
    <cellStyle name="Финансовый 3 3 2" xfId="60479"/>
    <cellStyle name="Финансовый 3 3 3" xfId="60480"/>
    <cellStyle name="Финансовый 3 4" xfId="60481"/>
    <cellStyle name="Финансовый 3 4 2" xfId="60482"/>
    <cellStyle name="Финансовый 3 4 3" xfId="60483"/>
    <cellStyle name="Финансовый 3 5" xfId="60484"/>
    <cellStyle name="Финансовый 3 5 2" xfId="60485"/>
    <cellStyle name="Финансовый 3 5 3" xfId="60486"/>
    <cellStyle name="Финансовый 3 6" xfId="60487"/>
    <cellStyle name="Финансовый 3 6 2" xfId="60488"/>
    <cellStyle name="Финансовый 3 6 3" xfId="60489"/>
    <cellStyle name="Финансовый 3 7" xfId="60490"/>
    <cellStyle name="Финансовый 3 7 2" xfId="60491"/>
    <cellStyle name="Финансовый 3 7 3" xfId="60492"/>
    <cellStyle name="Финансовый 3 8" xfId="60493"/>
    <cellStyle name="Финансовый 3 8 2" xfId="60494"/>
    <cellStyle name="Финансовый 3 9" xfId="60495"/>
    <cellStyle name="Финансовый 30" xfId="60496"/>
    <cellStyle name="Финансовый 30 2" xfId="60497"/>
    <cellStyle name="Финансовый 30 3" xfId="60498"/>
    <cellStyle name="Финансовый 31" xfId="60499"/>
    <cellStyle name="Финансовый 31 2" xfId="60500"/>
    <cellStyle name="Финансовый 31 2 2" xfId="60501"/>
    <cellStyle name="Финансовый 31 3" xfId="60502"/>
    <cellStyle name="Финансовый 31 4" xfId="60503"/>
    <cellStyle name="Финансовый 32" xfId="60504"/>
    <cellStyle name="Финансовый 32 2" xfId="60505"/>
    <cellStyle name="Финансовый 32 2 2" xfId="60506"/>
    <cellStyle name="Финансовый 32 3" xfId="60507"/>
    <cellStyle name="Финансовый 32 4" xfId="60508"/>
    <cellStyle name="Финансовый 33" xfId="60509"/>
    <cellStyle name="Финансовый 33 2" xfId="60510"/>
    <cellStyle name="Финансовый 33 2 2" xfId="60511"/>
    <cellStyle name="Финансовый 33 3" xfId="60512"/>
    <cellStyle name="Финансовый 33 4" xfId="60513"/>
    <cellStyle name="Финансовый 34" xfId="60514"/>
    <cellStyle name="Финансовый 34 2" xfId="60515"/>
    <cellStyle name="Финансовый 34 2 2" xfId="60516"/>
    <cellStyle name="Финансовый 34 3" xfId="60517"/>
    <cellStyle name="Финансовый 34 4" xfId="60518"/>
    <cellStyle name="Финансовый 35" xfId="60519"/>
    <cellStyle name="Финансовый 35 2" xfId="60520"/>
    <cellStyle name="Финансовый 35 2 2" xfId="60521"/>
    <cellStyle name="Финансовый 35 3" xfId="60522"/>
    <cellStyle name="Финансовый 35 4" xfId="60523"/>
    <cellStyle name="Финансовый 36" xfId="60524"/>
    <cellStyle name="Финансовый 36 2" xfId="60525"/>
    <cellStyle name="Финансовый 36 2 2" xfId="60526"/>
    <cellStyle name="Финансовый 36 3" xfId="60527"/>
    <cellStyle name="Финансовый 36 4" xfId="60528"/>
    <cellStyle name="Финансовый 37" xfId="60529"/>
    <cellStyle name="Финансовый 37 2" xfId="60530"/>
    <cellStyle name="Финансовый 37 2 2" xfId="60531"/>
    <cellStyle name="Финансовый 37 3" xfId="60532"/>
    <cellStyle name="Финансовый 38" xfId="60533"/>
    <cellStyle name="Финансовый 39" xfId="60534"/>
    <cellStyle name="Финансовый 4" xfId="60535"/>
    <cellStyle name="Финансовый 4 10" xfId="60536"/>
    <cellStyle name="Финансовый 4 10 2" xfId="60537"/>
    <cellStyle name="Финансовый 4 10 3" xfId="60538"/>
    <cellStyle name="Финансовый 4 11" xfId="60539"/>
    <cellStyle name="Финансовый 4 11 2" xfId="60540"/>
    <cellStyle name="Финансовый 4 11 3" xfId="60541"/>
    <cellStyle name="Финансовый 4 12" xfId="60542"/>
    <cellStyle name="Финансовый 4 12 2" xfId="60543"/>
    <cellStyle name="Финансовый 4 12 3" xfId="60544"/>
    <cellStyle name="Финансовый 4 13" xfId="60545"/>
    <cellStyle name="Финансовый 4 13 2" xfId="60546"/>
    <cellStyle name="Финансовый 4 14" xfId="60547"/>
    <cellStyle name="Финансовый 4 14 2" xfId="60548"/>
    <cellStyle name="Финансовый 4 15" xfId="60549"/>
    <cellStyle name="Финансовый 4 15 2" xfId="60550"/>
    <cellStyle name="Финансовый 4 16" xfId="60551"/>
    <cellStyle name="Финансовый 4 16 2" xfId="60552"/>
    <cellStyle name="Финансовый 4 17" xfId="60553"/>
    <cellStyle name="Финансовый 4 17 2" xfId="60554"/>
    <cellStyle name="Финансовый 4 18" xfId="60555"/>
    <cellStyle name="Финансовый 4 18 2" xfId="60556"/>
    <cellStyle name="Финансовый 4 19" xfId="60557"/>
    <cellStyle name="Финансовый 4 19 2" xfId="60558"/>
    <cellStyle name="Финансовый 4 2" xfId="60559"/>
    <cellStyle name="Финансовый 4 2 10" xfId="60560"/>
    <cellStyle name="Финансовый 4 2 11" xfId="60561"/>
    <cellStyle name="Финансовый 4 2 2" xfId="60562"/>
    <cellStyle name="Финансовый 4 2 2 2" xfId="60563"/>
    <cellStyle name="Финансовый 4 2 3" xfId="60564"/>
    <cellStyle name="Финансовый 4 2 4" xfId="60565"/>
    <cellStyle name="Финансовый 4 2 5" xfId="60566"/>
    <cellStyle name="Финансовый 4 2 6" xfId="60567"/>
    <cellStyle name="Финансовый 4 2 7" xfId="60568"/>
    <cellStyle name="Финансовый 4 2 8" xfId="60569"/>
    <cellStyle name="Финансовый 4 2 9" xfId="60570"/>
    <cellStyle name="Финансовый 4 20" xfId="60571"/>
    <cellStyle name="Финансовый 4 20 2" xfId="60572"/>
    <cellStyle name="Финансовый 4 21" xfId="60573"/>
    <cellStyle name="Финансовый 4 21 2" xfId="60574"/>
    <cellStyle name="Финансовый 4 22" xfId="60575"/>
    <cellStyle name="Финансовый 4 22 2" xfId="60576"/>
    <cellStyle name="Финансовый 4 23" xfId="60577"/>
    <cellStyle name="Финансовый 4 23 2" xfId="60578"/>
    <cellStyle name="Финансовый 4 24" xfId="60579"/>
    <cellStyle name="Финансовый 4 24 2" xfId="60580"/>
    <cellStyle name="Финансовый 4 25" xfId="60581"/>
    <cellStyle name="Финансовый 4 26" xfId="60582"/>
    <cellStyle name="Финансовый 4 27" xfId="60583"/>
    <cellStyle name="Финансовый 4 3" xfId="60584"/>
    <cellStyle name="Финансовый 4 3 2" xfId="60585"/>
    <cellStyle name="Финансовый 4 3 3" xfId="60586"/>
    <cellStyle name="Финансовый 4 4" xfId="60587"/>
    <cellStyle name="Финансовый 4 4 2" xfId="60588"/>
    <cellStyle name="Финансовый 4 4 3" xfId="60589"/>
    <cellStyle name="Финансовый 4 5" xfId="60590"/>
    <cellStyle name="Финансовый 4 5 2" xfId="60591"/>
    <cellStyle name="Финансовый 4 5 3" xfId="60592"/>
    <cellStyle name="Финансовый 4 6" xfId="60593"/>
    <cellStyle name="Финансовый 4 6 2" xfId="60594"/>
    <cellStyle name="Финансовый 4 6 3" xfId="60595"/>
    <cellStyle name="Финансовый 4 7" xfId="60596"/>
    <cellStyle name="Финансовый 4 7 2" xfId="60597"/>
    <cellStyle name="Финансовый 4 7 3" xfId="60598"/>
    <cellStyle name="Финансовый 4 8" xfId="60599"/>
    <cellStyle name="Финансовый 4 8 2" xfId="60600"/>
    <cellStyle name="Финансовый 4 8 3" xfId="60601"/>
    <cellStyle name="Финансовый 4 9" xfId="60602"/>
    <cellStyle name="Финансовый 4 9 2" xfId="60603"/>
    <cellStyle name="Финансовый 4 9 3" xfId="60604"/>
    <cellStyle name="Финансовый 40" xfId="60605"/>
    <cellStyle name="Финансовый 41" xfId="60606"/>
    <cellStyle name="Финансовый 42" xfId="60607"/>
    <cellStyle name="Финансовый 43" xfId="60608"/>
    <cellStyle name="Финансовый 44" xfId="60609"/>
    <cellStyle name="Финансовый 45" xfId="60610"/>
    <cellStyle name="Финансовый 46" xfId="60611"/>
    <cellStyle name="Финансовый 47" xfId="60612"/>
    <cellStyle name="Финансовый 48" xfId="60613"/>
    <cellStyle name="Финансовый 49" xfId="60614"/>
    <cellStyle name="Финансовый 5" xfId="60615"/>
    <cellStyle name="Финансовый 5 10" xfId="60616"/>
    <cellStyle name="Финансовый 5 10 10" xfId="60617"/>
    <cellStyle name="Финансовый 5 10 10 2" xfId="60618"/>
    <cellStyle name="Финансовый 5 10 11" xfId="60619"/>
    <cellStyle name="Финансовый 5 10 11 2" xfId="60620"/>
    <cellStyle name="Финансовый 5 10 12" xfId="60621"/>
    <cellStyle name="Финансовый 5 10 12 2" xfId="60622"/>
    <cellStyle name="Финансовый 5 10 13" xfId="60623"/>
    <cellStyle name="Финансовый 5 10 13 2" xfId="60624"/>
    <cellStyle name="Финансовый 5 10 14" xfId="60625"/>
    <cellStyle name="Финансовый 5 10 14 2" xfId="60626"/>
    <cellStyle name="Финансовый 5 10 15" xfId="60627"/>
    <cellStyle name="Финансовый 5 10 15 2" xfId="60628"/>
    <cellStyle name="Финансовый 5 10 16" xfId="60629"/>
    <cellStyle name="Финансовый 5 10 16 2" xfId="60630"/>
    <cellStyle name="Финансовый 5 10 17" xfId="60631"/>
    <cellStyle name="Финансовый 5 10 17 2" xfId="60632"/>
    <cellStyle name="Финансовый 5 10 18" xfId="60633"/>
    <cellStyle name="Финансовый 5 10 18 2" xfId="60634"/>
    <cellStyle name="Финансовый 5 10 19" xfId="60635"/>
    <cellStyle name="Финансовый 5 10 19 2" xfId="60636"/>
    <cellStyle name="Финансовый 5 10 2" xfId="60637"/>
    <cellStyle name="Финансовый 5 10 2 2" xfId="60638"/>
    <cellStyle name="Финансовый 5 10 20" xfId="60639"/>
    <cellStyle name="Финансовый 5 10 20 2" xfId="60640"/>
    <cellStyle name="Финансовый 5 10 21" xfId="60641"/>
    <cellStyle name="Финансовый 5 10 21 2" xfId="60642"/>
    <cellStyle name="Финансовый 5 10 22" xfId="60643"/>
    <cellStyle name="Финансовый 5 10 22 2" xfId="60644"/>
    <cellStyle name="Финансовый 5 10 23" xfId="60645"/>
    <cellStyle name="Финансовый 5 10 23 2" xfId="60646"/>
    <cellStyle name="Финансовый 5 10 24" xfId="60647"/>
    <cellStyle name="Финансовый 5 10 25" xfId="60648"/>
    <cellStyle name="Финансовый 5 10 3" xfId="60649"/>
    <cellStyle name="Финансовый 5 10 3 2" xfId="60650"/>
    <cellStyle name="Финансовый 5 10 4" xfId="60651"/>
    <cellStyle name="Финансовый 5 10 4 2" xfId="60652"/>
    <cellStyle name="Финансовый 5 10 5" xfId="60653"/>
    <cellStyle name="Финансовый 5 10 5 2" xfId="60654"/>
    <cellStyle name="Финансовый 5 10 6" xfId="60655"/>
    <cellStyle name="Финансовый 5 10 6 2" xfId="60656"/>
    <cellStyle name="Финансовый 5 10 7" xfId="60657"/>
    <cellStyle name="Финансовый 5 10 7 2" xfId="60658"/>
    <cellStyle name="Финансовый 5 10 8" xfId="60659"/>
    <cellStyle name="Финансовый 5 10 8 2" xfId="60660"/>
    <cellStyle name="Финансовый 5 10 9" xfId="60661"/>
    <cellStyle name="Финансовый 5 10 9 2" xfId="60662"/>
    <cellStyle name="Финансовый 5 11" xfId="60663"/>
    <cellStyle name="Финансовый 5 11 10" xfId="60664"/>
    <cellStyle name="Финансовый 5 11 10 2" xfId="60665"/>
    <cellStyle name="Финансовый 5 11 11" xfId="60666"/>
    <cellStyle name="Финансовый 5 11 11 2" xfId="60667"/>
    <cellStyle name="Финансовый 5 11 12" xfId="60668"/>
    <cellStyle name="Финансовый 5 11 12 2" xfId="60669"/>
    <cellStyle name="Финансовый 5 11 13" xfId="60670"/>
    <cellStyle name="Финансовый 5 11 13 2" xfId="60671"/>
    <cellStyle name="Финансовый 5 11 14" xfId="60672"/>
    <cellStyle name="Финансовый 5 11 14 2" xfId="60673"/>
    <cellStyle name="Финансовый 5 11 15" xfId="60674"/>
    <cellStyle name="Финансовый 5 11 15 2" xfId="60675"/>
    <cellStyle name="Финансовый 5 11 16" xfId="60676"/>
    <cellStyle name="Финансовый 5 11 16 2" xfId="60677"/>
    <cellStyle name="Финансовый 5 11 17" xfId="60678"/>
    <cellStyle name="Финансовый 5 11 17 2" xfId="60679"/>
    <cellStyle name="Финансовый 5 11 18" xfId="60680"/>
    <cellStyle name="Финансовый 5 11 18 2" xfId="60681"/>
    <cellStyle name="Финансовый 5 11 19" xfId="60682"/>
    <cellStyle name="Финансовый 5 11 2" xfId="60683"/>
    <cellStyle name="Финансовый 5 11 2 2" xfId="60684"/>
    <cellStyle name="Финансовый 5 11 20" xfId="60685"/>
    <cellStyle name="Финансовый 5 11 3" xfId="60686"/>
    <cellStyle name="Финансовый 5 11 3 2" xfId="60687"/>
    <cellStyle name="Финансовый 5 11 4" xfId="60688"/>
    <cellStyle name="Финансовый 5 11 4 2" xfId="60689"/>
    <cellStyle name="Финансовый 5 11 5" xfId="60690"/>
    <cellStyle name="Финансовый 5 11 5 2" xfId="60691"/>
    <cellStyle name="Финансовый 5 11 6" xfId="60692"/>
    <cellStyle name="Финансовый 5 11 6 2" xfId="60693"/>
    <cellStyle name="Финансовый 5 11 7" xfId="60694"/>
    <cellStyle name="Финансовый 5 11 7 2" xfId="60695"/>
    <cellStyle name="Финансовый 5 11 8" xfId="60696"/>
    <cellStyle name="Финансовый 5 11 8 2" xfId="60697"/>
    <cellStyle name="Финансовый 5 11 9" xfId="60698"/>
    <cellStyle name="Финансовый 5 11 9 2" xfId="60699"/>
    <cellStyle name="Финансовый 5 12" xfId="60700"/>
    <cellStyle name="Финансовый 5 12 10" xfId="60701"/>
    <cellStyle name="Финансовый 5 12 10 2" xfId="60702"/>
    <cellStyle name="Финансовый 5 12 11" xfId="60703"/>
    <cellStyle name="Финансовый 5 12 11 2" xfId="60704"/>
    <cellStyle name="Финансовый 5 12 12" xfId="60705"/>
    <cellStyle name="Финансовый 5 12 12 2" xfId="60706"/>
    <cellStyle name="Финансовый 5 12 13" xfId="60707"/>
    <cellStyle name="Финансовый 5 12 13 2" xfId="60708"/>
    <cellStyle name="Финансовый 5 12 14" xfId="60709"/>
    <cellStyle name="Финансовый 5 12 14 2" xfId="60710"/>
    <cellStyle name="Финансовый 5 12 15" xfId="60711"/>
    <cellStyle name="Финансовый 5 12 15 2" xfId="60712"/>
    <cellStyle name="Финансовый 5 12 16" xfId="60713"/>
    <cellStyle name="Финансовый 5 12 16 2" xfId="60714"/>
    <cellStyle name="Финансовый 5 12 17" xfId="60715"/>
    <cellStyle name="Финансовый 5 12 17 2" xfId="60716"/>
    <cellStyle name="Финансовый 5 12 18" xfId="60717"/>
    <cellStyle name="Финансовый 5 12 18 2" xfId="60718"/>
    <cellStyle name="Финансовый 5 12 19" xfId="60719"/>
    <cellStyle name="Финансовый 5 12 2" xfId="60720"/>
    <cellStyle name="Финансовый 5 12 2 2" xfId="60721"/>
    <cellStyle name="Финансовый 5 12 20" xfId="60722"/>
    <cellStyle name="Финансовый 5 12 3" xfId="60723"/>
    <cellStyle name="Финансовый 5 12 3 2" xfId="60724"/>
    <cellStyle name="Финансовый 5 12 4" xfId="60725"/>
    <cellStyle name="Финансовый 5 12 4 2" xfId="60726"/>
    <cellStyle name="Финансовый 5 12 5" xfId="60727"/>
    <cellStyle name="Финансовый 5 12 5 2" xfId="60728"/>
    <cellStyle name="Финансовый 5 12 6" xfId="60729"/>
    <cellStyle name="Финансовый 5 12 6 2" xfId="60730"/>
    <cellStyle name="Финансовый 5 12 7" xfId="60731"/>
    <cellStyle name="Финансовый 5 12 7 2" xfId="60732"/>
    <cellStyle name="Финансовый 5 12 8" xfId="60733"/>
    <cellStyle name="Финансовый 5 12 8 2" xfId="60734"/>
    <cellStyle name="Финансовый 5 12 9" xfId="60735"/>
    <cellStyle name="Финансовый 5 12 9 2" xfId="60736"/>
    <cellStyle name="Финансовый 5 13" xfId="60737"/>
    <cellStyle name="Финансовый 5 13 10" xfId="60738"/>
    <cellStyle name="Финансовый 5 13 10 2" xfId="60739"/>
    <cellStyle name="Финансовый 5 13 11" xfId="60740"/>
    <cellStyle name="Финансовый 5 13 11 2" xfId="60741"/>
    <cellStyle name="Финансовый 5 13 12" xfId="60742"/>
    <cellStyle name="Финансовый 5 13 12 2" xfId="60743"/>
    <cellStyle name="Финансовый 5 13 13" xfId="60744"/>
    <cellStyle name="Финансовый 5 13 13 2" xfId="60745"/>
    <cellStyle name="Финансовый 5 13 14" xfId="60746"/>
    <cellStyle name="Финансовый 5 13 14 2" xfId="60747"/>
    <cellStyle name="Финансовый 5 13 15" xfId="60748"/>
    <cellStyle name="Финансовый 5 13 15 2" xfId="60749"/>
    <cellStyle name="Финансовый 5 13 16" xfId="60750"/>
    <cellStyle name="Финансовый 5 13 16 2" xfId="60751"/>
    <cellStyle name="Финансовый 5 13 17" xfId="60752"/>
    <cellStyle name="Финансовый 5 13 17 2" xfId="60753"/>
    <cellStyle name="Финансовый 5 13 18" xfId="60754"/>
    <cellStyle name="Финансовый 5 13 18 2" xfId="60755"/>
    <cellStyle name="Финансовый 5 13 19" xfId="60756"/>
    <cellStyle name="Финансовый 5 13 2" xfId="60757"/>
    <cellStyle name="Финансовый 5 13 2 2" xfId="60758"/>
    <cellStyle name="Финансовый 5 13 3" xfId="60759"/>
    <cellStyle name="Финансовый 5 13 3 2" xfId="60760"/>
    <cellStyle name="Финансовый 5 13 4" xfId="60761"/>
    <cellStyle name="Финансовый 5 13 4 2" xfId="60762"/>
    <cellStyle name="Финансовый 5 13 5" xfId="60763"/>
    <cellStyle name="Финансовый 5 13 5 2" xfId="60764"/>
    <cellStyle name="Финансовый 5 13 6" xfId="60765"/>
    <cellStyle name="Финансовый 5 13 6 2" xfId="60766"/>
    <cellStyle name="Финансовый 5 13 7" xfId="60767"/>
    <cellStyle name="Финансовый 5 13 7 2" xfId="60768"/>
    <cellStyle name="Финансовый 5 13 8" xfId="60769"/>
    <cellStyle name="Финансовый 5 13 8 2" xfId="60770"/>
    <cellStyle name="Финансовый 5 13 9" xfId="60771"/>
    <cellStyle name="Финансовый 5 13 9 2" xfId="60772"/>
    <cellStyle name="Финансовый 5 14" xfId="60773"/>
    <cellStyle name="Финансовый 5 14 2" xfId="60774"/>
    <cellStyle name="Финансовый 5 15" xfId="60775"/>
    <cellStyle name="Финансовый 5 15 2" xfId="60776"/>
    <cellStyle name="Финансовый 5 16" xfId="60777"/>
    <cellStyle name="Финансовый 5 16 2" xfId="60778"/>
    <cellStyle name="Финансовый 5 17" xfId="60779"/>
    <cellStyle name="Финансовый 5 17 2" xfId="60780"/>
    <cellStyle name="Финансовый 5 18" xfId="60781"/>
    <cellStyle name="Финансовый 5 18 2" xfId="60782"/>
    <cellStyle name="Финансовый 5 19" xfId="60783"/>
    <cellStyle name="Финансовый 5 19 2" xfId="60784"/>
    <cellStyle name="Финансовый 5 2" xfId="60785"/>
    <cellStyle name="Финансовый 5 2 10" xfId="60786"/>
    <cellStyle name="Финансовый 5 2 11" xfId="60787"/>
    <cellStyle name="Финансовый 5 2 2" xfId="60788"/>
    <cellStyle name="Финансовый 5 2 2 10" xfId="60789"/>
    <cellStyle name="Финансовый 5 2 2 10 2" xfId="60790"/>
    <cellStyle name="Финансовый 5 2 2 11" xfId="60791"/>
    <cellStyle name="Финансовый 5 2 2 11 2" xfId="60792"/>
    <cellStyle name="Финансовый 5 2 2 12" xfId="60793"/>
    <cellStyle name="Финансовый 5 2 2 12 2" xfId="60794"/>
    <cellStyle name="Финансовый 5 2 2 13" xfId="60795"/>
    <cellStyle name="Финансовый 5 2 2 13 2" xfId="60796"/>
    <cellStyle name="Финансовый 5 2 2 14" xfId="60797"/>
    <cellStyle name="Финансовый 5 2 2 14 2" xfId="60798"/>
    <cellStyle name="Финансовый 5 2 2 15" xfId="60799"/>
    <cellStyle name="Финансовый 5 2 2 15 2" xfId="60800"/>
    <cellStyle name="Финансовый 5 2 2 16" xfId="60801"/>
    <cellStyle name="Финансовый 5 2 2 16 2" xfId="60802"/>
    <cellStyle name="Финансовый 5 2 2 17" xfId="60803"/>
    <cellStyle name="Финансовый 5 2 2 17 2" xfId="60804"/>
    <cellStyle name="Финансовый 5 2 2 18" xfId="60805"/>
    <cellStyle name="Финансовый 5 2 2 18 2" xfId="60806"/>
    <cellStyle name="Финансовый 5 2 2 19" xfId="60807"/>
    <cellStyle name="Финансовый 5 2 2 19 2" xfId="60808"/>
    <cellStyle name="Финансовый 5 2 2 2" xfId="60809"/>
    <cellStyle name="Финансовый 5 2 2 2 2" xfId="60810"/>
    <cellStyle name="Финансовый 5 2 2 20" xfId="60811"/>
    <cellStyle name="Финансовый 5 2 2 20 2" xfId="60812"/>
    <cellStyle name="Финансовый 5 2 2 21" xfId="60813"/>
    <cellStyle name="Финансовый 5 2 2 21 2" xfId="60814"/>
    <cellStyle name="Финансовый 5 2 2 22" xfId="60815"/>
    <cellStyle name="Финансовый 5 2 2 22 2" xfId="60816"/>
    <cellStyle name="Финансовый 5 2 2 23" xfId="60817"/>
    <cellStyle name="Финансовый 5 2 2 23 2" xfId="60818"/>
    <cellStyle name="Финансовый 5 2 2 24" xfId="60819"/>
    <cellStyle name="Финансовый 5 2 2 25" xfId="60820"/>
    <cellStyle name="Финансовый 5 2 2 3" xfId="60821"/>
    <cellStyle name="Финансовый 5 2 2 3 2" xfId="60822"/>
    <cellStyle name="Финансовый 5 2 2 4" xfId="60823"/>
    <cellStyle name="Финансовый 5 2 2 4 2" xfId="60824"/>
    <cellStyle name="Финансовый 5 2 2 5" xfId="60825"/>
    <cellStyle name="Финансовый 5 2 2 5 2" xfId="60826"/>
    <cellStyle name="Финансовый 5 2 2 6" xfId="60827"/>
    <cellStyle name="Финансовый 5 2 2 6 2" xfId="60828"/>
    <cellStyle name="Финансовый 5 2 2 7" xfId="60829"/>
    <cellStyle name="Финансовый 5 2 2 7 2" xfId="60830"/>
    <cellStyle name="Финансовый 5 2 2 8" xfId="60831"/>
    <cellStyle name="Финансовый 5 2 2 8 2" xfId="60832"/>
    <cellStyle name="Финансовый 5 2 2 9" xfId="60833"/>
    <cellStyle name="Финансовый 5 2 2 9 2" xfId="60834"/>
    <cellStyle name="Финансовый 5 2 3" xfId="60835"/>
    <cellStyle name="Финансовый 5 2 3 2" xfId="60836"/>
    <cellStyle name="Финансовый 5 2 3 3" xfId="60837"/>
    <cellStyle name="Финансовый 5 2 4" xfId="60838"/>
    <cellStyle name="Финансовый 5 2 4 2" xfId="60839"/>
    <cellStyle name="Финансовый 5 2 5" xfId="60840"/>
    <cellStyle name="Финансовый 5 2 6" xfId="60841"/>
    <cellStyle name="Финансовый 5 2 7" xfId="60842"/>
    <cellStyle name="Финансовый 5 2 8" xfId="60843"/>
    <cellStyle name="Финансовый 5 2 9" xfId="60844"/>
    <cellStyle name="Финансовый 5 20" xfId="60845"/>
    <cellStyle name="Финансовый 5 20 2" xfId="60846"/>
    <cellStyle name="Финансовый 5 21" xfId="60847"/>
    <cellStyle name="Финансовый 5 21 2" xfId="60848"/>
    <cellStyle name="Финансовый 5 22" xfId="60849"/>
    <cellStyle name="Финансовый 5 22 2" xfId="60850"/>
    <cellStyle name="Финансовый 5 23" xfId="60851"/>
    <cellStyle name="Финансовый 5 23 2" xfId="60852"/>
    <cellStyle name="Финансовый 5 24" xfId="60853"/>
    <cellStyle name="Финансовый 5 24 2" xfId="60854"/>
    <cellStyle name="Финансовый 5 25" xfId="60855"/>
    <cellStyle name="Финансовый 5 25 2" xfId="60856"/>
    <cellStyle name="Финансовый 5 26" xfId="60857"/>
    <cellStyle name="Финансовый 5 26 2" xfId="60858"/>
    <cellStyle name="Финансовый 5 27" xfId="60859"/>
    <cellStyle name="Финансовый 5 27 2" xfId="60860"/>
    <cellStyle name="Финансовый 5 28" xfId="60861"/>
    <cellStyle name="Финансовый 5 28 2" xfId="60862"/>
    <cellStyle name="Финансовый 5 29" xfId="60863"/>
    <cellStyle name="Финансовый 5 29 2" xfId="60864"/>
    <cellStyle name="Финансовый 5 3" xfId="60865"/>
    <cellStyle name="Финансовый 5 3 2" xfId="60866"/>
    <cellStyle name="Финансовый 5 3 2 2" xfId="60867"/>
    <cellStyle name="Финансовый 5 3 3" xfId="60868"/>
    <cellStyle name="Финансовый 5 30" xfId="60869"/>
    <cellStyle name="Финансовый 5 30 2" xfId="60870"/>
    <cellStyle name="Финансовый 5 31" xfId="60871"/>
    <cellStyle name="Финансовый 5 31 2" xfId="60872"/>
    <cellStyle name="Финансовый 5 32" xfId="60873"/>
    <cellStyle name="Финансовый 5 32 2" xfId="60874"/>
    <cellStyle name="Финансовый 5 33" xfId="60875"/>
    <cellStyle name="Финансовый 5 33 2" xfId="60876"/>
    <cellStyle name="Финансовый 5 34" xfId="60877"/>
    <cellStyle name="Финансовый 5 35" xfId="60878"/>
    <cellStyle name="Финансовый 5 36" xfId="60879"/>
    <cellStyle name="Финансовый 5 4" xfId="60880"/>
    <cellStyle name="Финансовый 5 4 2" xfId="60881"/>
    <cellStyle name="Финансовый 5 4 3" xfId="60882"/>
    <cellStyle name="Финансовый 5 5" xfId="60883"/>
    <cellStyle name="Финансовый 5 5 2" xfId="60884"/>
    <cellStyle name="Финансовый 5 5 3" xfId="60885"/>
    <cellStyle name="Финансовый 5 6" xfId="60886"/>
    <cellStyle name="Финансовый 5 6 2" xfId="60887"/>
    <cellStyle name="Финансовый 5 6 3" xfId="60888"/>
    <cellStyle name="Финансовый 5 7" xfId="60889"/>
    <cellStyle name="Финансовый 5 7 2" xfId="60890"/>
    <cellStyle name="Финансовый 5 7 3" xfId="60891"/>
    <cellStyle name="Финансовый 5 8" xfId="60892"/>
    <cellStyle name="Финансовый 5 8 2" xfId="60893"/>
    <cellStyle name="Финансовый 5 8 3" xfId="60894"/>
    <cellStyle name="Финансовый 5 9" xfId="60895"/>
    <cellStyle name="Финансовый 5 9 10" xfId="60896"/>
    <cellStyle name="Финансовый 5 9 10 2" xfId="60897"/>
    <cellStyle name="Финансовый 5 9 11" xfId="60898"/>
    <cellStyle name="Финансовый 5 9 11 2" xfId="60899"/>
    <cellStyle name="Финансовый 5 9 12" xfId="60900"/>
    <cellStyle name="Финансовый 5 9 12 2" xfId="60901"/>
    <cellStyle name="Финансовый 5 9 13" xfId="60902"/>
    <cellStyle name="Финансовый 5 9 13 2" xfId="60903"/>
    <cellStyle name="Финансовый 5 9 14" xfId="60904"/>
    <cellStyle name="Финансовый 5 9 14 2" xfId="60905"/>
    <cellStyle name="Финансовый 5 9 15" xfId="60906"/>
    <cellStyle name="Финансовый 5 9 15 2" xfId="60907"/>
    <cellStyle name="Финансовый 5 9 16" xfId="60908"/>
    <cellStyle name="Финансовый 5 9 16 2" xfId="60909"/>
    <cellStyle name="Финансовый 5 9 17" xfId="60910"/>
    <cellStyle name="Финансовый 5 9 17 2" xfId="60911"/>
    <cellStyle name="Финансовый 5 9 18" xfId="60912"/>
    <cellStyle name="Финансовый 5 9 18 2" xfId="60913"/>
    <cellStyle name="Финансовый 5 9 19" xfId="60914"/>
    <cellStyle name="Финансовый 5 9 19 2" xfId="60915"/>
    <cellStyle name="Финансовый 5 9 2" xfId="60916"/>
    <cellStyle name="Финансовый 5 9 2 2" xfId="60917"/>
    <cellStyle name="Финансовый 5 9 20" xfId="60918"/>
    <cellStyle name="Финансовый 5 9 20 2" xfId="60919"/>
    <cellStyle name="Финансовый 5 9 21" xfId="60920"/>
    <cellStyle name="Финансовый 5 9 21 2" xfId="60921"/>
    <cellStyle name="Финансовый 5 9 22" xfId="60922"/>
    <cellStyle name="Финансовый 5 9 22 2" xfId="60923"/>
    <cellStyle name="Финансовый 5 9 23" xfId="60924"/>
    <cellStyle name="Финансовый 5 9 23 2" xfId="60925"/>
    <cellStyle name="Финансовый 5 9 24" xfId="60926"/>
    <cellStyle name="Финансовый 5 9 25" xfId="60927"/>
    <cellStyle name="Финансовый 5 9 3" xfId="60928"/>
    <cellStyle name="Финансовый 5 9 3 2" xfId="60929"/>
    <cellStyle name="Финансовый 5 9 4" xfId="60930"/>
    <cellStyle name="Финансовый 5 9 4 2" xfId="60931"/>
    <cellStyle name="Финансовый 5 9 5" xfId="60932"/>
    <cellStyle name="Финансовый 5 9 5 2" xfId="60933"/>
    <cellStyle name="Финансовый 5 9 6" xfId="60934"/>
    <cellStyle name="Финансовый 5 9 6 2" xfId="60935"/>
    <cellStyle name="Финансовый 5 9 7" xfId="60936"/>
    <cellStyle name="Финансовый 5 9 7 2" xfId="60937"/>
    <cellStyle name="Финансовый 5 9 8" xfId="60938"/>
    <cellStyle name="Финансовый 5 9 8 2" xfId="60939"/>
    <cellStyle name="Финансовый 5 9 9" xfId="60940"/>
    <cellStyle name="Финансовый 5 9 9 2" xfId="60941"/>
    <cellStyle name="Финансовый 50" xfId="60942"/>
    <cellStyle name="Финансовый 51" xfId="60943"/>
    <cellStyle name="Финансовый 52" xfId="60944"/>
    <cellStyle name="Финансовый 53" xfId="60945"/>
    <cellStyle name="Финансовый 54" xfId="60946"/>
    <cellStyle name="Финансовый 55" xfId="60947"/>
    <cellStyle name="Финансовый 56" xfId="60948"/>
    <cellStyle name="Финансовый 57" xfId="60949"/>
    <cellStyle name="Финансовый 58" xfId="60950"/>
    <cellStyle name="Финансовый 59" xfId="60951"/>
    <cellStyle name="Финансовый 6" xfId="60952"/>
    <cellStyle name="Финансовый 6 10" xfId="60953"/>
    <cellStyle name="Финансовый 6 10 10" xfId="60954"/>
    <cellStyle name="Финансовый 6 10 10 2" xfId="60955"/>
    <cellStyle name="Финансовый 6 10 11" xfId="60956"/>
    <cellStyle name="Финансовый 6 10 11 2" xfId="60957"/>
    <cellStyle name="Финансовый 6 10 12" xfId="60958"/>
    <cellStyle name="Финансовый 6 10 12 2" xfId="60959"/>
    <cellStyle name="Финансовый 6 10 13" xfId="60960"/>
    <cellStyle name="Финансовый 6 10 13 2" xfId="60961"/>
    <cellStyle name="Финансовый 6 10 14" xfId="60962"/>
    <cellStyle name="Финансовый 6 10 14 2" xfId="60963"/>
    <cellStyle name="Финансовый 6 10 15" xfId="60964"/>
    <cellStyle name="Финансовый 6 10 15 2" xfId="60965"/>
    <cellStyle name="Финансовый 6 10 16" xfId="60966"/>
    <cellStyle name="Финансовый 6 10 16 2" xfId="60967"/>
    <cellStyle name="Финансовый 6 10 17" xfId="60968"/>
    <cellStyle name="Финансовый 6 10 17 2" xfId="60969"/>
    <cellStyle name="Финансовый 6 10 18" xfId="60970"/>
    <cellStyle name="Финансовый 6 10 18 2" xfId="60971"/>
    <cellStyle name="Финансовый 6 10 19" xfId="60972"/>
    <cellStyle name="Финансовый 6 10 19 2" xfId="60973"/>
    <cellStyle name="Финансовый 6 10 2" xfId="60974"/>
    <cellStyle name="Финансовый 6 10 2 2" xfId="60975"/>
    <cellStyle name="Финансовый 6 10 2 3" xfId="60976"/>
    <cellStyle name="Финансовый 6 10 20" xfId="60977"/>
    <cellStyle name="Финансовый 6 10 20 2" xfId="60978"/>
    <cellStyle name="Финансовый 6 10 21" xfId="60979"/>
    <cellStyle name="Финансовый 6 10 21 2" xfId="60980"/>
    <cellStyle name="Финансовый 6 10 22" xfId="60981"/>
    <cellStyle name="Финансовый 6 10 22 2" xfId="60982"/>
    <cellStyle name="Финансовый 6 10 23" xfId="60983"/>
    <cellStyle name="Финансовый 6 10 23 2" xfId="60984"/>
    <cellStyle name="Финансовый 6 10 24" xfId="60985"/>
    <cellStyle name="Финансовый 6 10 25" xfId="60986"/>
    <cellStyle name="Финансовый 6 10 3" xfId="60987"/>
    <cellStyle name="Финансовый 6 10 3 2" xfId="60988"/>
    <cellStyle name="Финансовый 6 10 4" xfId="60989"/>
    <cellStyle name="Финансовый 6 10 4 2" xfId="60990"/>
    <cellStyle name="Финансовый 6 10 5" xfId="60991"/>
    <cellStyle name="Финансовый 6 10 5 2" xfId="60992"/>
    <cellStyle name="Финансовый 6 10 6" xfId="60993"/>
    <cellStyle name="Финансовый 6 10 6 2" xfId="60994"/>
    <cellStyle name="Финансовый 6 10 7" xfId="60995"/>
    <cellStyle name="Финансовый 6 10 7 2" xfId="60996"/>
    <cellStyle name="Финансовый 6 10 8" xfId="60997"/>
    <cellStyle name="Финансовый 6 10 8 2" xfId="60998"/>
    <cellStyle name="Финансовый 6 10 9" xfId="60999"/>
    <cellStyle name="Финансовый 6 10 9 2" xfId="61000"/>
    <cellStyle name="Финансовый 6 11" xfId="61001"/>
    <cellStyle name="Финансовый 6 11 10" xfId="61002"/>
    <cellStyle name="Финансовый 6 11 10 2" xfId="61003"/>
    <cellStyle name="Финансовый 6 11 11" xfId="61004"/>
    <cellStyle name="Финансовый 6 11 11 2" xfId="61005"/>
    <cellStyle name="Финансовый 6 11 12" xfId="61006"/>
    <cellStyle name="Финансовый 6 11 12 2" xfId="61007"/>
    <cellStyle name="Финансовый 6 11 13" xfId="61008"/>
    <cellStyle name="Финансовый 6 11 13 2" xfId="61009"/>
    <cellStyle name="Финансовый 6 11 14" xfId="61010"/>
    <cellStyle name="Финансовый 6 11 14 2" xfId="61011"/>
    <cellStyle name="Финансовый 6 11 15" xfId="61012"/>
    <cellStyle name="Финансовый 6 11 15 2" xfId="61013"/>
    <cellStyle name="Финансовый 6 11 16" xfId="61014"/>
    <cellStyle name="Финансовый 6 11 16 2" xfId="61015"/>
    <cellStyle name="Финансовый 6 11 17" xfId="61016"/>
    <cellStyle name="Финансовый 6 11 17 2" xfId="61017"/>
    <cellStyle name="Финансовый 6 11 18" xfId="61018"/>
    <cellStyle name="Финансовый 6 11 18 2" xfId="61019"/>
    <cellStyle name="Финансовый 6 11 19" xfId="61020"/>
    <cellStyle name="Финансовый 6 11 2" xfId="61021"/>
    <cellStyle name="Финансовый 6 11 2 2" xfId="61022"/>
    <cellStyle name="Финансовый 6 11 2 3" xfId="61023"/>
    <cellStyle name="Финансовый 6 11 20" xfId="61024"/>
    <cellStyle name="Финансовый 6 11 3" xfId="61025"/>
    <cellStyle name="Финансовый 6 11 3 2" xfId="61026"/>
    <cellStyle name="Финансовый 6 11 4" xfId="61027"/>
    <cellStyle name="Финансовый 6 11 4 2" xfId="61028"/>
    <cellStyle name="Финансовый 6 11 5" xfId="61029"/>
    <cellStyle name="Финансовый 6 11 5 2" xfId="61030"/>
    <cellStyle name="Финансовый 6 11 6" xfId="61031"/>
    <cellStyle name="Финансовый 6 11 6 2" xfId="61032"/>
    <cellStyle name="Финансовый 6 11 7" xfId="61033"/>
    <cellStyle name="Финансовый 6 11 7 2" xfId="61034"/>
    <cellStyle name="Финансовый 6 11 8" xfId="61035"/>
    <cellStyle name="Финансовый 6 11 8 2" xfId="61036"/>
    <cellStyle name="Финансовый 6 11 9" xfId="61037"/>
    <cellStyle name="Финансовый 6 11 9 2" xfId="61038"/>
    <cellStyle name="Финансовый 6 12" xfId="61039"/>
    <cellStyle name="Финансовый 6 12 10" xfId="61040"/>
    <cellStyle name="Финансовый 6 12 10 2" xfId="61041"/>
    <cellStyle name="Финансовый 6 12 11" xfId="61042"/>
    <cellStyle name="Финансовый 6 12 11 2" xfId="61043"/>
    <cellStyle name="Финансовый 6 12 12" xfId="61044"/>
    <cellStyle name="Финансовый 6 12 12 2" xfId="61045"/>
    <cellStyle name="Финансовый 6 12 13" xfId="61046"/>
    <cellStyle name="Финансовый 6 12 13 2" xfId="61047"/>
    <cellStyle name="Финансовый 6 12 14" xfId="61048"/>
    <cellStyle name="Финансовый 6 12 14 2" xfId="61049"/>
    <cellStyle name="Финансовый 6 12 15" xfId="61050"/>
    <cellStyle name="Финансовый 6 12 15 2" xfId="61051"/>
    <cellStyle name="Финансовый 6 12 16" xfId="61052"/>
    <cellStyle name="Финансовый 6 12 16 2" xfId="61053"/>
    <cellStyle name="Финансовый 6 12 17" xfId="61054"/>
    <cellStyle name="Финансовый 6 12 17 2" xfId="61055"/>
    <cellStyle name="Финансовый 6 12 18" xfId="61056"/>
    <cellStyle name="Финансовый 6 12 18 2" xfId="61057"/>
    <cellStyle name="Финансовый 6 12 19" xfId="61058"/>
    <cellStyle name="Финансовый 6 12 2" xfId="61059"/>
    <cellStyle name="Финансовый 6 12 2 2" xfId="61060"/>
    <cellStyle name="Финансовый 6 12 2 3" xfId="61061"/>
    <cellStyle name="Финансовый 6 12 20" xfId="61062"/>
    <cellStyle name="Финансовый 6 12 3" xfId="61063"/>
    <cellStyle name="Финансовый 6 12 3 2" xfId="61064"/>
    <cellStyle name="Финансовый 6 12 4" xfId="61065"/>
    <cellStyle name="Финансовый 6 12 4 2" xfId="61066"/>
    <cellStyle name="Финансовый 6 12 5" xfId="61067"/>
    <cellStyle name="Финансовый 6 12 5 2" xfId="61068"/>
    <cellStyle name="Финансовый 6 12 6" xfId="61069"/>
    <cellStyle name="Финансовый 6 12 6 2" xfId="61070"/>
    <cellStyle name="Финансовый 6 12 7" xfId="61071"/>
    <cellStyle name="Финансовый 6 12 7 2" xfId="61072"/>
    <cellStyle name="Финансовый 6 12 8" xfId="61073"/>
    <cellStyle name="Финансовый 6 12 8 2" xfId="61074"/>
    <cellStyle name="Финансовый 6 12 9" xfId="61075"/>
    <cellStyle name="Финансовый 6 12 9 2" xfId="61076"/>
    <cellStyle name="Финансовый 6 13" xfId="61077"/>
    <cellStyle name="Финансовый 6 13 10" xfId="61078"/>
    <cellStyle name="Финансовый 6 13 10 2" xfId="61079"/>
    <cellStyle name="Финансовый 6 13 11" xfId="61080"/>
    <cellStyle name="Финансовый 6 13 11 2" xfId="61081"/>
    <cellStyle name="Финансовый 6 13 12" xfId="61082"/>
    <cellStyle name="Финансовый 6 13 12 2" xfId="61083"/>
    <cellStyle name="Финансовый 6 13 13" xfId="61084"/>
    <cellStyle name="Финансовый 6 13 13 2" xfId="61085"/>
    <cellStyle name="Финансовый 6 13 14" xfId="61086"/>
    <cellStyle name="Финансовый 6 13 14 2" xfId="61087"/>
    <cellStyle name="Финансовый 6 13 15" xfId="61088"/>
    <cellStyle name="Финансовый 6 13 15 2" xfId="61089"/>
    <cellStyle name="Финансовый 6 13 16" xfId="61090"/>
    <cellStyle name="Финансовый 6 13 16 2" xfId="61091"/>
    <cellStyle name="Финансовый 6 13 17" xfId="61092"/>
    <cellStyle name="Финансовый 6 13 17 2" xfId="61093"/>
    <cellStyle name="Финансовый 6 13 18" xfId="61094"/>
    <cellStyle name="Финансовый 6 13 18 2" xfId="61095"/>
    <cellStyle name="Финансовый 6 13 19" xfId="61096"/>
    <cellStyle name="Финансовый 6 13 2" xfId="61097"/>
    <cellStyle name="Финансовый 6 13 2 2" xfId="61098"/>
    <cellStyle name="Финансовый 6 13 2 3" xfId="61099"/>
    <cellStyle name="Финансовый 6 13 20" xfId="61100"/>
    <cellStyle name="Финансовый 6 13 3" xfId="61101"/>
    <cellStyle name="Финансовый 6 13 3 2" xfId="61102"/>
    <cellStyle name="Финансовый 6 13 4" xfId="61103"/>
    <cellStyle name="Финансовый 6 13 4 2" xfId="61104"/>
    <cellStyle name="Финансовый 6 13 5" xfId="61105"/>
    <cellStyle name="Финансовый 6 13 5 2" xfId="61106"/>
    <cellStyle name="Финансовый 6 13 6" xfId="61107"/>
    <cellStyle name="Финансовый 6 13 6 2" xfId="61108"/>
    <cellStyle name="Финансовый 6 13 7" xfId="61109"/>
    <cellStyle name="Финансовый 6 13 7 2" xfId="61110"/>
    <cellStyle name="Финансовый 6 13 8" xfId="61111"/>
    <cellStyle name="Финансовый 6 13 8 2" xfId="61112"/>
    <cellStyle name="Финансовый 6 13 9" xfId="61113"/>
    <cellStyle name="Финансовый 6 13 9 2" xfId="61114"/>
    <cellStyle name="Финансовый 6 14" xfId="61115"/>
    <cellStyle name="Финансовый 6 14 2" xfId="61116"/>
    <cellStyle name="Финансовый 6 14 2 2" xfId="61117"/>
    <cellStyle name="Финансовый 6 14 3" xfId="61118"/>
    <cellStyle name="Финансовый 6 15" xfId="61119"/>
    <cellStyle name="Финансовый 6 15 2" xfId="61120"/>
    <cellStyle name="Финансовый 6 15 3" xfId="61121"/>
    <cellStyle name="Финансовый 6 16" xfId="61122"/>
    <cellStyle name="Финансовый 6 16 2" xfId="61123"/>
    <cellStyle name="Финансовый 6 17" xfId="61124"/>
    <cellStyle name="Финансовый 6 17 2" xfId="61125"/>
    <cellStyle name="Финансовый 6 18" xfId="61126"/>
    <cellStyle name="Финансовый 6 18 2" xfId="61127"/>
    <cellStyle name="Финансовый 6 19" xfId="61128"/>
    <cellStyle name="Финансовый 6 19 2" xfId="61129"/>
    <cellStyle name="Финансовый 6 2" xfId="61130"/>
    <cellStyle name="Финансовый 6 2 10" xfId="61131"/>
    <cellStyle name="Финансовый 6 2 10 2" xfId="61132"/>
    <cellStyle name="Финансовый 6 2 11" xfId="61133"/>
    <cellStyle name="Финансовый 6 2 11 2" xfId="61134"/>
    <cellStyle name="Финансовый 6 2 12" xfId="61135"/>
    <cellStyle name="Финансовый 6 2 12 2" xfId="61136"/>
    <cellStyle name="Финансовый 6 2 13" xfId="61137"/>
    <cellStyle name="Финансовый 6 2 13 2" xfId="61138"/>
    <cellStyle name="Финансовый 6 2 14" xfId="61139"/>
    <cellStyle name="Финансовый 6 2 2" xfId="61140"/>
    <cellStyle name="Финансовый 6 2 2 10" xfId="61141"/>
    <cellStyle name="Финансовый 6 2 2 10 2" xfId="61142"/>
    <cellStyle name="Финансовый 6 2 2 11" xfId="61143"/>
    <cellStyle name="Финансовый 6 2 2 11 2" xfId="61144"/>
    <cellStyle name="Финансовый 6 2 2 12" xfId="61145"/>
    <cellStyle name="Финансовый 6 2 2 12 2" xfId="61146"/>
    <cellStyle name="Финансовый 6 2 2 13" xfId="61147"/>
    <cellStyle name="Финансовый 6 2 2 14" xfId="61148"/>
    <cellStyle name="Финансовый 6 2 2 2" xfId="61149"/>
    <cellStyle name="Финансовый 6 2 2 2 2" xfId="61150"/>
    <cellStyle name="Финансовый 6 2 2 2 2 2" xfId="61151"/>
    <cellStyle name="Финансовый 6 2 2 2 3" xfId="61152"/>
    <cellStyle name="Финансовый 6 2 2 2 4" xfId="61153"/>
    <cellStyle name="Финансовый 6 2 2 3" xfId="61154"/>
    <cellStyle name="Финансовый 6 2 2 3 2" xfId="61155"/>
    <cellStyle name="Финансовый 6 2 2 4" xfId="61156"/>
    <cellStyle name="Финансовый 6 2 2 4 2" xfId="61157"/>
    <cellStyle name="Финансовый 6 2 2 5" xfId="61158"/>
    <cellStyle name="Финансовый 6 2 2 5 2" xfId="61159"/>
    <cellStyle name="Финансовый 6 2 2 6" xfId="61160"/>
    <cellStyle name="Финансовый 6 2 2 6 2" xfId="61161"/>
    <cellStyle name="Финансовый 6 2 2 7" xfId="61162"/>
    <cellStyle name="Финансовый 6 2 2 7 2" xfId="61163"/>
    <cellStyle name="Финансовый 6 2 2 8" xfId="61164"/>
    <cellStyle name="Финансовый 6 2 2 8 2" xfId="61165"/>
    <cellStyle name="Финансовый 6 2 2 9" xfId="61166"/>
    <cellStyle name="Финансовый 6 2 2 9 2" xfId="61167"/>
    <cellStyle name="Финансовый 6 2 3" xfId="61168"/>
    <cellStyle name="Финансовый 6 2 3 2" xfId="61169"/>
    <cellStyle name="Финансовый 6 2 3 2 2" xfId="61170"/>
    <cellStyle name="Финансовый 6 2 3 3" xfId="61171"/>
    <cellStyle name="Финансовый 6 2 3 4" xfId="61172"/>
    <cellStyle name="Финансовый 6 2 4" xfId="61173"/>
    <cellStyle name="Финансовый 6 2 4 2" xfId="61174"/>
    <cellStyle name="Финансовый 6 2 5" xfId="61175"/>
    <cellStyle name="Финансовый 6 2 5 2" xfId="61176"/>
    <cellStyle name="Финансовый 6 2 6" xfId="61177"/>
    <cellStyle name="Финансовый 6 2 6 2" xfId="61178"/>
    <cellStyle name="Финансовый 6 2 7" xfId="61179"/>
    <cellStyle name="Финансовый 6 2 7 2" xfId="61180"/>
    <cellStyle name="Финансовый 6 2 8" xfId="61181"/>
    <cellStyle name="Финансовый 6 2 8 2" xfId="61182"/>
    <cellStyle name="Финансовый 6 2 9" xfId="61183"/>
    <cellStyle name="Финансовый 6 2 9 2" xfId="61184"/>
    <cellStyle name="Финансовый 6 20" xfId="61185"/>
    <cellStyle name="Финансовый 6 20 2" xfId="61186"/>
    <cellStyle name="Финансовый 6 21" xfId="61187"/>
    <cellStyle name="Финансовый 6 21 2" xfId="61188"/>
    <cellStyle name="Финансовый 6 22" xfId="61189"/>
    <cellStyle name="Финансовый 6 22 2" xfId="61190"/>
    <cellStyle name="Финансовый 6 23" xfId="61191"/>
    <cellStyle name="Финансовый 6 23 2" xfId="61192"/>
    <cellStyle name="Финансовый 6 24" xfId="61193"/>
    <cellStyle name="Финансовый 6 24 2" xfId="61194"/>
    <cellStyle name="Финансовый 6 25" xfId="61195"/>
    <cellStyle name="Финансовый 6 25 2" xfId="61196"/>
    <cellStyle name="Финансовый 6 26" xfId="61197"/>
    <cellStyle name="Финансовый 6 26 2" xfId="61198"/>
    <cellStyle name="Финансовый 6 27" xfId="61199"/>
    <cellStyle name="Финансовый 6 27 2" xfId="61200"/>
    <cellStyle name="Финансовый 6 28" xfId="61201"/>
    <cellStyle name="Финансовый 6 28 2" xfId="61202"/>
    <cellStyle name="Финансовый 6 29" xfId="61203"/>
    <cellStyle name="Финансовый 6 29 2" xfId="61204"/>
    <cellStyle name="Финансовый 6 3" xfId="61205"/>
    <cellStyle name="Финансовый 6 3 10" xfId="61206"/>
    <cellStyle name="Финансовый 6 3 10 2" xfId="61207"/>
    <cellStyle name="Финансовый 6 3 11" xfId="61208"/>
    <cellStyle name="Финансовый 6 3 11 2" xfId="61209"/>
    <cellStyle name="Финансовый 6 3 12" xfId="61210"/>
    <cellStyle name="Финансовый 6 3 12 2" xfId="61211"/>
    <cellStyle name="Финансовый 6 3 13" xfId="61212"/>
    <cellStyle name="Финансовый 6 3 14" xfId="61213"/>
    <cellStyle name="Финансовый 6 3 2" xfId="61214"/>
    <cellStyle name="Финансовый 6 3 2 2" xfId="61215"/>
    <cellStyle name="Финансовый 6 3 2 2 2" xfId="61216"/>
    <cellStyle name="Финансовый 6 3 2 3" xfId="61217"/>
    <cellStyle name="Финансовый 6 3 2 4" xfId="61218"/>
    <cellStyle name="Финансовый 6 3 3" xfId="61219"/>
    <cellStyle name="Финансовый 6 3 3 2" xfId="61220"/>
    <cellStyle name="Финансовый 6 3 4" xfId="61221"/>
    <cellStyle name="Финансовый 6 3 4 2" xfId="61222"/>
    <cellStyle name="Финансовый 6 3 5" xfId="61223"/>
    <cellStyle name="Финансовый 6 3 5 2" xfId="61224"/>
    <cellStyle name="Финансовый 6 3 6" xfId="61225"/>
    <cellStyle name="Финансовый 6 3 6 2" xfId="61226"/>
    <cellStyle name="Финансовый 6 3 7" xfId="61227"/>
    <cellStyle name="Финансовый 6 3 7 2" xfId="61228"/>
    <cellStyle name="Финансовый 6 3 8" xfId="61229"/>
    <cellStyle name="Финансовый 6 3 8 2" xfId="61230"/>
    <cellStyle name="Финансовый 6 3 9" xfId="61231"/>
    <cellStyle name="Финансовый 6 3 9 2" xfId="61232"/>
    <cellStyle name="Финансовый 6 30" xfId="61233"/>
    <cellStyle name="Финансовый 6 30 2" xfId="61234"/>
    <cellStyle name="Финансовый 6 31" xfId="61235"/>
    <cellStyle name="Финансовый 6 31 2" xfId="61236"/>
    <cellStyle name="Финансовый 6 32" xfId="61237"/>
    <cellStyle name="Финансовый 6 32 2" xfId="61238"/>
    <cellStyle name="Финансовый 6 33" xfId="61239"/>
    <cellStyle name="Финансовый 6 34" xfId="61240"/>
    <cellStyle name="Финансовый 6 35" xfId="61241"/>
    <cellStyle name="Финансовый 6 4" xfId="61242"/>
    <cellStyle name="Финансовый 6 4 2" xfId="61243"/>
    <cellStyle name="Финансовый 6 4 2 2" xfId="61244"/>
    <cellStyle name="Финансовый 6 4 2 3" xfId="61245"/>
    <cellStyle name="Финансовый 6 4 3" xfId="61246"/>
    <cellStyle name="Финансовый 6 4 4" xfId="61247"/>
    <cellStyle name="Финансовый 6 5" xfId="61248"/>
    <cellStyle name="Финансовый 6 5 2" xfId="61249"/>
    <cellStyle name="Финансовый 6 5 2 2" xfId="61250"/>
    <cellStyle name="Финансовый 6 5 3" xfId="61251"/>
    <cellStyle name="Финансовый 6 6" xfId="61252"/>
    <cellStyle name="Финансовый 6 6 2" xfId="61253"/>
    <cellStyle name="Финансовый 6 6 2 2" xfId="61254"/>
    <cellStyle name="Финансовый 6 6 3" xfId="61255"/>
    <cellStyle name="Финансовый 6 7" xfId="61256"/>
    <cellStyle name="Финансовый 6 7 2" xfId="61257"/>
    <cellStyle name="Финансовый 6 7 2 2" xfId="61258"/>
    <cellStyle name="Финансовый 6 7 3" xfId="61259"/>
    <cellStyle name="Финансовый 6 8" xfId="61260"/>
    <cellStyle name="Финансовый 6 8 2" xfId="61261"/>
    <cellStyle name="Финансовый 6 8 2 2" xfId="61262"/>
    <cellStyle name="Финансовый 6 8 3" xfId="61263"/>
    <cellStyle name="Финансовый 6 9" xfId="61264"/>
    <cellStyle name="Финансовый 6 9 10" xfId="61265"/>
    <cellStyle name="Финансовый 6 9 10 2" xfId="61266"/>
    <cellStyle name="Финансовый 6 9 11" xfId="61267"/>
    <cellStyle name="Финансовый 6 9 11 2" xfId="61268"/>
    <cellStyle name="Финансовый 6 9 12" xfId="61269"/>
    <cellStyle name="Финансовый 6 9 12 2" xfId="61270"/>
    <cellStyle name="Финансовый 6 9 13" xfId="61271"/>
    <cellStyle name="Финансовый 6 9 13 2" xfId="61272"/>
    <cellStyle name="Финансовый 6 9 14" xfId="61273"/>
    <cellStyle name="Финансовый 6 9 14 2" xfId="61274"/>
    <cellStyle name="Финансовый 6 9 15" xfId="61275"/>
    <cellStyle name="Финансовый 6 9 15 2" xfId="61276"/>
    <cellStyle name="Финансовый 6 9 16" xfId="61277"/>
    <cellStyle name="Финансовый 6 9 16 2" xfId="61278"/>
    <cellStyle name="Финансовый 6 9 17" xfId="61279"/>
    <cellStyle name="Финансовый 6 9 17 2" xfId="61280"/>
    <cellStyle name="Финансовый 6 9 18" xfId="61281"/>
    <cellStyle name="Финансовый 6 9 18 2" xfId="61282"/>
    <cellStyle name="Финансовый 6 9 19" xfId="61283"/>
    <cellStyle name="Финансовый 6 9 19 2" xfId="61284"/>
    <cellStyle name="Финансовый 6 9 2" xfId="61285"/>
    <cellStyle name="Финансовый 6 9 2 2" xfId="61286"/>
    <cellStyle name="Финансовый 6 9 2 3" xfId="61287"/>
    <cellStyle name="Финансовый 6 9 20" xfId="61288"/>
    <cellStyle name="Финансовый 6 9 20 2" xfId="61289"/>
    <cellStyle name="Финансовый 6 9 21" xfId="61290"/>
    <cellStyle name="Финансовый 6 9 21 2" xfId="61291"/>
    <cellStyle name="Финансовый 6 9 22" xfId="61292"/>
    <cellStyle name="Финансовый 6 9 22 2" xfId="61293"/>
    <cellStyle name="Финансовый 6 9 23" xfId="61294"/>
    <cellStyle name="Финансовый 6 9 23 2" xfId="61295"/>
    <cellStyle name="Финансовый 6 9 24" xfId="61296"/>
    <cellStyle name="Финансовый 6 9 25" xfId="61297"/>
    <cellStyle name="Финансовый 6 9 3" xfId="61298"/>
    <cellStyle name="Финансовый 6 9 3 2" xfId="61299"/>
    <cellStyle name="Финансовый 6 9 4" xfId="61300"/>
    <cellStyle name="Финансовый 6 9 4 2" xfId="61301"/>
    <cellStyle name="Финансовый 6 9 5" xfId="61302"/>
    <cellStyle name="Финансовый 6 9 5 2" xfId="61303"/>
    <cellStyle name="Финансовый 6 9 6" xfId="61304"/>
    <cellStyle name="Финансовый 6 9 6 2" xfId="61305"/>
    <cellStyle name="Финансовый 6 9 7" xfId="61306"/>
    <cellStyle name="Финансовый 6 9 7 2" xfId="61307"/>
    <cellStyle name="Финансовый 6 9 8" xfId="61308"/>
    <cellStyle name="Финансовый 6 9 8 2" xfId="61309"/>
    <cellStyle name="Финансовый 6 9 9" xfId="61310"/>
    <cellStyle name="Финансовый 6 9 9 2" xfId="61311"/>
    <cellStyle name="Финансовый 60" xfId="61312"/>
    <cellStyle name="Финансовый 61" xfId="61313"/>
    <cellStyle name="Финансовый 62" xfId="61314"/>
    <cellStyle name="Финансовый 63" xfId="61315"/>
    <cellStyle name="Финансовый 64" xfId="61316"/>
    <cellStyle name="Финансовый 65" xfId="61317"/>
    <cellStyle name="Финансовый 66" xfId="61318"/>
    <cellStyle name="Финансовый 67" xfId="61319"/>
    <cellStyle name="Финансовый 68" xfId="61320"/>
    <cellStyle name="Финансовый 69" xfId="61321"/>
    <cellStyle name="Финансовый 7" xfId="61322"/>
    <cellStyle name="Финансовый 7 10" xfId="61323"/>
    <cellStyle name="Финансовый 7 11" xfId="61324"/>
    <cellStyle name="Финансовый 7 12" xfId="61325"/>
    <cellStyle name="Финансовый 7 2" xfId="61326"/>
    <cellStyle name="Финансовый 7 2 10" xfId="61327"/>
    <cellStyle name="Финансовый 7 2 2" xfId="61328"/>
    <cellStyle name="Финансовый 7 2 3" xfId="61329"/>
    <cellStyle name="Финансовый 7 2 4" xfId="61330"/>
    <cellStyle name="Финансовый 7 2 5" xfId="61331"/>
    <cellStyle name="Финансовый 7 2 6" xfId="61332"/>
    <cellStyle name="Финансовый 7 2 7" xfId="61333"/>
    <cellStyle name="Финансовый 7 2 8" xfId="61334"/>
    <cellStyle name="Финансовый 7 2 9" xfId="61335"/>
    <cellStyle name="Финансовый 7 29 9" xfId="61336"/>
    <cellStyle name="Финансовый 7 29 9 10" xfId="61337"/>
    <cellStyle name="Финансовый 7 29 9 10 10" xfId="61338"/>
    <cellStyle name="Финансовый 7 29 9 10 10 2" xfId="61339"/>
    <cellStyle name="Финансовый 7 29 9 10 11" xfId="61340"/>
    <cellStyle name="Финансовый 7 29 9 10 11 2" xfId="61341"/>
    <cellStyle name="Финансовый 7 29 9 10 12" xfId="61342"/>
    <cellStyle name="Финансовый 7 29 9 10 12 2" xfId="61343"/>
    <cellStyle name="Финансовый 7 29 9 10 13" xfId="61344"/>
    <cellStyle name="Финансовый 7 29 9 10 13 2" xfId="61345"/>
    <cellStyle name="Финансовый 7 29 9 10 14" xfId="61346"/>
    <cellStyle name="Финансовый 7 29 9 10 14 2" xfId="61347"/>
    <cellStyle name="Финансовый 7 29 9 10 15" xfId="61348"/>
    <cellStyle name="Финансовый 7 29 9 10 15 2" xfId="61349"/>
    <cellStyle name="Финансовый 7 29 9 10 16" xfId="61350"/>
    <cellStyle name="Финансовый 7 29 9 10 16 2" xfId="61351"/>
    <cellStyle name="Финансовый 7 29 9 10 17" xfId="61352"/>
    <cellStyle name="Финансовый 7 29 9 10 17 2" xfId="61353"/>
    <cellStyle name="Финансовый 7 29 9 10 18" xfId="61354"/>
    <cellStyle name="Финансовый 7 29 9 10 18 2" xfId="61355"/>
    <cellStyle name="Финансовый 7 29 9 10 19" xfId="61356"/>
    <cellStyle name="Финансовый 7 29 9 10 19 2" xfId="61357"/>
    <cellStyle name="Финансовый 7 29 9 10 2" xfId="61358"/>
    <cellStyle name="Финансовый 7 29 9 10 2 2" xfId="61359"/>
    <cellStyle name="Финансовый 7 29 9 10 20" xfId="61360"/>
    <cellStyle name="Финансовый 7 29 9 10 20 2" xfId="61361"/>
    <cellStyle name="Финансовый 7 29 9 10 21" xfId="61362"/>
    <cellStyle name="Финансовый 7 29 9 10 21 2" xfId="61363"/>
    <cellStyle name="Финансовый 7 29 9 10 22" xfId="61364"/>
    <cellStyle name="Финансовый 7 29 9 10 22 2" xfId="61365"/>
    <cellStyle name="Финансовый 7 29 9 10 23" xfId="61366"/>
    <cellStyle name="Финансовый 7 29 9 10 23 2" xfId="61367"/>
    <cellStyle name="Финансовый 7 29 9 10 24" xfId="61368"/>
    <cellStyle name="Финансовый 7 29 9 10 3" xfId="61369"/>
    <cellStyle name="Финансовый 7 29 9 10 3 2" xfId="61370"/>
    <cellStyle name="Финансовый 7 29 9 10 4" xfId="61371"/>
    <cellStyle name="Финансовый 7 29 9 10 4 2" xfId="61372"/>
    <cellStyle name="Финансовый 7 29 9 10 5" xfId="61373"/>
    <cellStyle name="Финансовый 7 29 9 10 5 2" xfId="61374"/>
    <cellStyle name="Финансовый 7 29 9 10 6" xfId="61375"/>
    <cellStyle name="Финансовый 7 29 9 10 6 2" xfId="61376"/>
    <cellStyle name="Финансовый 7 29 9 10 7" xfId="61377"/>
    <cellStyle name="Финансовый 7 29 9 10 7 2" xfId="61378"/>
    <cellStyle name="Финансовый 7 29 9 10 8" xfId="61379"/>
    <cellStyle name="Финансовый 7 29 9 10 8 2" xfId="61380"/>
    <cellStyle name="Финансовый 7 29 9 10 9" xfId="61381"/>
    <cellStyle name="Финансовый 7 29 9 10 9 2" xfId="61382"/>
    <cellStyle name="Финансовый 7 29 9 11" xfId="61383"/>
    <cellStyle name="Финансовый 7 29 9 11 10" xfId="61384"/>
    <cellStyle name="Финансовый 7 29 9 11 10 2" xfId="61385"/>
    <cellStyle name="Финансовый 7 29 9 11 11" xfId="61386"/>
    <cellStyle name="Финансовый 7 29 9 11 11 2" xfId="61387"/>
    <cellStyle name="Финансовый 7 29 9 11 12" xfId="61388"/>
    <cellStyle name="Финансовый 7 29 9 11 12 2" xfId="61389"/>
    <cellStyle name="Финансовый 7 29 9 11 13" xfId="61390"/>
    <cellStyle name="Финансовый 7 29 9 11 13 2" xfId="61391"/>
    <cellStyle name="Финансовый 7 29 9 11 14" xfId="61392"/>
    <cellStyle name="Финансовый 7 29 9 11 14 2" xfId="61393"/>
    <cellStyle name="Финансовый 7 29 9 11 15" xfId="61394"/>
    <cellStyle name="Финансовый 7 29 9 11 15 2" xfId="61395"/>
    <cellStyle name="Финансовый 7 29 9 11 16" xfId="61396"/>
    <cellStyle name="Финансовый 7 29 9 11 16 2" xfId="61397"/>
    <cellStyle name="Финансовый 7 29 9 11 17" xfId="61398"/>
    <cellStyle name="Финансовый 7 29 9 11 17 2" xfId="61399"/>
    <cellStyle name="Финансовый 7 29 9 11 18" xfId="61400"/>
    <cellStyle name="Финансовый 7 29 9 11 18 2" xfId="61401"/>
    <cellStyle name="Финансовый 7 29 9 11 19" xfId="61402"/>
    <cellStyle name="Финансовый 7 29 9 11 2" xfId="61403"/>
    <cellStyle name="Финансовый 7 29 9 11 2 2" xfId="61404"/>
    <cellStyle name="Финансовый 7 29 9 11 3" xfId="61405"/>
    <cellStyle name="Финансовый 7 29 9 11 3 2" xfId="61406"/>
    <cellStyle name="Финансовый 7 29 9 11 4" xfId="61407"/>
    <cellStyle name="Финансовый 7 29 9 11 4 2" xfId="61408"/>
    <cellStyle name="Финансовый 7 29 9 11 5" xfId="61409"/>
    <cellStyle name="Финансовый 7 29 9 11 5 2" xfId="61410"/>
    <cellStyle name="Финансовый 7 29 9 11 6" xfId="61411"/>
    <cellStyle name="Финансовый 7 29 9 11 6 2" xfId="61412"/>
    <cellStyle name="Финансовый 7 29 9 11 7" xfId="61413"/>
    <cellStyle name="Финансовый 7 29 9 11 7 2" xfId="61414"/>
    <cellStyle name="Финансовый 7 29 9 11 8" xfId="61415"/>
    <cellStyle name="Финансовый 7 29 9 11 8 2" xfId="61416"/>
    <cellStyle name="Финансовый 7 29 9 11 9" xfId="61417"/>
    <cellStyle name="Финансовый 7 29 9 11 9 2" xfId="61418"/>
    <cellStyle name="Финансовый 7 29 9 12" xfId="61419"/>
    <cellStyle name="Финансовый 7 29 9 12 10" xfId="61420"/>
    <cellStyle name="Финансовый 7 29 9 12 10 2" xfId="61421"/>
    <cellStyle name="Финансовый 7 29 9 12 11" xfId="61422"/>
    <cellStyle name="Финансовый 7 29 9 12 11 2" xfId="61423"/>
    <cellStyle name="Финансовый 7 29 9 12 12" xfId="61424"/>
    <cellStyle name="Финансовый 7 29 9 12 12 2" xfId="61425"/>
    <cellStyle name="Финансовый 7 29 9 12 13" xfId="61426"/>
    <cellStyle name="Финансовый 7 29 9 12 13 2" xfId="61427"/>
    <cellStyle name="Финансовый 7 29 9 12 14" xfId="61428"/>
    <cellStyle name="Финансовый 7 29 9 12 14 2" xfId="61429"/>
    <cellStyle name="Финансовый 7 29 9 12 15" xfId="61430"/>
    <cellStyle name="Финансовый 7 29 9 12 15 2" xfId="61431"/>
    <cellStyle name="Финансовый 7 29 9 12 16" xfId="61432"/>
    <cellStyle name="Финансовый 7 29 9 12 16 2" xfId="61433"/>
    <cellStyle name="Финансовый 7 29 9 12 17" xfId="61434"/>
    <cellStyle name="Финансовый 7 29 9 12 17 2" xfId="61435"/>
    <cellStyle name="Финансовый 7 29 9 12 18" xfId="61436"/>
    <cellStyle name="Финансовый 7 29 9 12 18 2" xfId="61437"/>
    <cellStyle name="Финансовый 7 29 9 12 19" xfId="61438"/>
    <cellStyle name="Финансовый 7 29 9 12 2" xfId="61439"/>
    <cellStyle name="Финансовый 7 29 9 12 2 2" xfId="61440"/>
    <cellStyle name="Финансовый 7 29 9 12 3" xfId="61441"/>
    <cellStyle name="Финансовый 7 29 9 12 3 2" xfId="61442"/>
    <cellStyle name="Финансовый 7 29 9 12 4" xfId="61443"/>
    <cellStyle name="Финансовый 7 29 9 12 4 2" xfId="61444"/>
    <cellStyle name="Финансовый 7 29 9 12 5" xfId="61445"/>
    <cellStyle name="Финансовый 7 29 9 12 5 2" xfId="61446"/>
    <cellStyle name="Финансовый 7 29 9 12 6" xfId="61447"/>
    <cellStyle name="Финансовый 7 29 9 12 6 2" xfId="61448"/>
    <cellStyle name="Финансовый 7 29 9 12 7" xfId="61449"/>
    <cellStyle name="Финансовый 7 29 9 12 7 2" xfId="61450"/>
    <cellStyle name="Финансовый 7 29 9 12 8" xfId="61451"/>
    <cellStyle name="Финансовый 7 29 9 12 8 2" xfId="61452"/>
    <cellStyle name="Финансовый 7 29 9 12 9" xfId="61453"/>
    <cellStyle name="Финансовый 7 29 9 12 9 2" xfId="61454"/>
    <cellStyle name="Финансовый 7 29 9 13" xfId="61455"/>
    <cellStyle name="Финансовый 7 29 9 13 10" xfId="61456"/>
    <cellStyle name="Финансовый 7 29 9 13 10 2" xfId="61457"/>
    <cellStyle name="Финансовый 7 29 9 13 11" xfId="61458"/>
    <cellStyle name="Финансовый 7 29 9 13 11 2" xfId="61459"/>
    <cellStyle name="Финансовый 7 29 9 13 12" xfId="61460"/>
    <cellStyle name="Финансовый 7 29 9 13 12 2" xfId="61461"/>
    <cellStyle name="Финансовый 7 29 9 13 13" xfId="61462"/>
    <cellStyle name="Финансовый 7 29 9 13 13 2" xfId="61463"/>
    <cellStyle name="Финансовый 7 29 9 13 14" xfId="61464"/>
    <cellStyle name="Финансовый 7 29 9 13 14 2" xfId="61465"/>
    <cellStyle name="Финансовый 7 29 9 13 15" xfId="61466"/>
    <cellStyle name="Финансовый 7 29 9 13 15 2" xfId="61467"/>
    <cellStyle name="Финансовый 7 29 9 13 16" xfId="61468"/>
    <cellStyle name="Финансовый 7 29 9 13 16 2" xfId="61469"/>
    <cellStyle name="Финансовый 7 29 9 13 17" xfId="61470"/>
    <cellStyle name="Финансовый 7 29 9 13 17 2" xfId="61471"/>
    <cellStyle name="Финансовый 7 29 9 13 18" xfId="61472"/>
    <cellStyle name="Финансовый 7 29 9 13 18 2" xfId="61473"/>
    <cellStyle name="Финансовый 7 29 9 13 19" xfId="61474"/>
    <cellStyle name="Финансовый 7 29 9 13 2" xfId="61475"/>
    <cellStyle name="Финансовый 7 29 9 13 2 2" xfId="61476"/>
    <cellStyle name="Финансовый 7 29 9 13 3" xfId="61477"/>
    <cellStyle name="Финансовый 7 29 9 13 3 2" xfId="61478"/>
    <cellStyle name="Финансовый 7 29 9 13 4" xfId="61479"/>
    <cellStyle name="Финансовый 7 29 9 13 4 2" xfId="61480"/>
    <cellStyle name="Финансовый 7 29 9 13 5" xfId="61481"/>
    <cellStyle name="Финансовый 7 29 9 13 5 2" xfId="61482"/>
    <cellStyle name="Финансовый 7 29 9 13 6" xfId="61483"/>
    <cellStyle name="Финансовый 7 29 9 13 6 2" xfId="61484"/>
    <cellStyle name="Финансовый 7 29 9 13 7" xfId="61485"/>
    <cellStyle name="Финансовый 7 29 9 13 7 2" xfId="61486"/>
    <cellStyle name="Финансовый 7 29 9 13 8" xfId="61487"/>
    <cellStyle name="Финансовый 7 29 9 13 8 2" xfId="61488"/>
    <cellStyle name="Финансовый 7 29 9 13 9" xfId="61489"/>
    <cellStyle name="Финансовый 7 29 9 13 9 2" xfId="61490"/>
    <cellStyle name="Финансовый 7 29 9 14" xfId="61491"/>
    <cellStyle name="Финансовый 7 29 9 14 2" xfId="61492"/>
    <cellStyle name="Финансовый 7 29 9 15" xfId="61493"/>
    <cellStyle name="Финансовый 7 29 9 15 2" xfId="61494"/>
    <cellStyle name="Финансовый 7 29 9 16" xfId="61495"/>
    <cellStyle name="Финансовый 7 29 9 16 2" xfId="61496"/>
    <cellStyle name="Финансовый 7 29 9 17" xfId="61497"/>
    <cellStyle name="Финансовый 7 29 9 17 2" xfId="61498"/>
    <cellStyle name="Финансовый 7 29 9 18" xfId="61499"/>
    <cellStyle name="Финансовый 7 29 9 18 2" xfId="61500"/>
    <cellStyle name="Финансовый 7 29 9 19" xfId="61501"/>
    <cellStyle name="Финансовый 7 29 9 19 2" xfId="61502"/>
    <cellStyle name="Финансовый 7 29 9 2" xfId="61503"/>
    <cellStyle name="Финансовый 7 29 9 2 2" xfId="61504"/>
    <cellStyle name="Финансовый 7 29 9 2 2 2" xfId="61505"/>
    <cellStyle name="Финансовый 7 29 9 2 3" xfId="61506"/>
    <cellStyle name="Финансовый 7 29 9 20" xfId="61507"/>
    <cellStyle name="Финансовый 7 29 9 20 2" xfId="61508"/>
    <cellStyle name="Финансовый 7 29 9 21" xfId="61509"/>
    <cellStyle name="Финансовый 7 29 9 21 2" xfId="61510"/>
    <cellStyle name="Финансовый 7 29 9 22" xfId="61511"/>
    <cellStyle name="Финансовый 7 29 9 22 2" xfId="61512"/>
    <cellStyle name="Финансовый 7 29 9 23" xfId="61513"/>
    <cellStyle name="Финансовый 7 29 9 23 2" xfId="61514"/>
    <cellStyle name="Финансовый 7 29 9 24" xfId="61515"/>
    <cellStyle name="Финансовый 7 29 9 24 2" xfId="61516"/>
    <cellStyle name="Финансовый 7 29 9 25" xfId="61517"/>
    <cellStyle name="Финансовый 7 29 9 25 2" xfId="61518"/>
    <cellStyle name="Финансовый 7 29 9 26" xfId="61519"/>
    <cellStyle name="Финансовый 7 29 9 26 2" xfId="61520"/>
    <cellStyle name="Финансовый 7 29 9 27" xfId="61521"/>
    <cellStyle name="Финансовый 7 29 9 27 2" xfId="61522"/>
    <cellStyle name="Финансовый 7 29 9 28" xfId="61523"/>
    <cellStyle name="Финансовый 7 29 9 28 2" xfId="61524"/>
    <cellStyle name="Финансовый 7 29 9 29" xfId="61525"/>
    <cellStyle name="Финансовый 7 29 9 29 2" xfId="61526"/>
    <cellStyle name="Финансовый 7 29 9 3" xfId="61527"/>
    <cellStyle name="Финансовый 7 29 9 3 2" xfId="61528"/>
    <cellStyle name="Финансовый 7 29 9 30" xfId="61529"/>
    <cellStyle name="Финансовый 7 29 9 30 2" xfId="61530"/>
    <cellStyle name="Финансовый 7 29 9 31" xfId="61531"/>
    <cellStyle name="Финансовый 7 29 9 31 2" xfId="61532"/>
    <cellStyle name="Финансовый 7 29 9 32" xfId="61533"/>
    <cellStyle name="Финансовый 7 29 9 32 2" xfId="61534"/>
    <cellStyle name="Финансовый 7 29 9 33" xfId="61535"/>
    <cellStyle name="Финансовый 7 29 9 4" xfId="61536"/>
    <cellStyle name="Финансовый 7 29 9 4 2" xfId="61537"/>
    <cellStyle name="Финансовый 7 29 9 5" xfId="61538"/>
    <cellStyle name="Финансовый 7 29 9 5 2" xfId="61539"/>
    <cellStyle name="Финансовый 7 29 9 6" xfId="61540"/>
    <cellStyle name="Финансовый 7 29 9 6 2" xfId="61541"/>
    <cellStyle name="Финансовый 7 29 9 7" xfId="61542"/>
    <cellStyle name="Финансовый 7 29 9 7 2" xfId="61543"/>
    <cellStyle name="Финансовый 7 29 9 8" xfId="61544"/>
    <cellStyle name="Финансовый 7 29 9 8 2" xfId="61545"/>
    <cellStyle name="Финансовый 7 29 9 9" xfId="61546"/>
    <cellStyle name="Финансовый 7 29 9 9 10" xfId="61547"/>
    <cellStyle name="Финансовый 7 29 9 9 10 2" xfId="61548"/>
    <cellStyle name="Финансовый 7 29 9 9 11" xfId="61549"/>
    <cellStyle name="Финансовый 7 29 9 9 11 2" xfId="61550"/>
    <cellStyle name="Финансовый 7 29 9 9 12" xfId="61551"/>
    <cellStyle name="Финансовый 7 29 9 9 12 2" xfId="61552"/>
    <cellStyle name="Финансовый 7 29 9 9 13" xfId="61553"/>
    <cellStyle name="Финансовый 7 29 9 9 13 2" xfId="61554"/>
    <cellStyle name="Финансовый 7 29 9 9 14" xfId="61555"/>
    <cellStyle name="Финансовый 7 29 9 9 14 2" xfId="61556"/>
    <cellStyle name="Финансовый 7 29 9 9 15" xfId="61557"/>
    <cellStyle name="Финансовый 7 29 9 9 15 2" xfId="61558"/>
    <cellStyle name="Финансовый 7 29 9 9 16" xfId="61559"/>
    <cellStyle name="Финансовый 7 29 9 9 16 2" xfId="61560"/>
    <cellStyle name="Финансовый 7 29 9 9 17" xfId="61561"/>
    <cellStyle name="Финансовый 7 29 9 9 17 2" xfId="61562"/>
    <cellStyle name="Финансовый 7 29 9 9 18" xfId="61563"/>
    <cellStyle name="Финансовый 7 29 9 9 18 2" xfId="61564"/>
    <cellStyle name="Финансовый 7 29 9 9 19" xfId="61565"/>
    <cellStyle name="Финансовый 7 29 9 9 19 2" xfId="61566"/>
    <cellStyle name="Финансовый 7 29 9 9 2" xfId="61567"/>
    <cellStyle name="Финансовый 7 29 9 9 2 2" xfId="61568"/>
    <cellStyle name="Финансовый 7 29 9 9 20" xfId="61569"/>
    <cellStyle name="Финансовый 7 29 9 9 20 2" xfId="61570"/>
    <cellStyle name="Финансовый 7 29 9 9 21" xfId="61571"/>
    <cellStyle name="Финансовый 7 29 9 9 21 2" xfId="61572"/>
    <cellStyle name="Финансовый 7 29 9 9 22" xfId="61573"/>
    <cellStyle name="Финансовый 7 29 9 9 22 2" xfId="61574"/>
    <cellStyle name="Финансовый 7 29 9 9 23" xfId="61575"/>
    <cellStyle name="Финансовый 7 29 9 9 23 2" xfId="61576"/>
    <cellStyle name="Финансовый 7 29 9 9 24" xfId="61577"/>
    <cellStyle name="Финансовый 7 29 9 9 3" xfId="61578"/>
    <cellStyle name="Финансовый 7 29 9 9 3 2" xfId="61579"/>
    <cellStyle name="Финансовый 7 29 9 9 4" xfId="61580"/>
    <cellStyle name="Финансовый 7 29 9 9 4 2" xfId="61581"/>
    <cellStyle name="Финансовый 7 29 9 9 5" xfId="61582"/>
    <cellStyle name="Финансовый 7 29 9 9 5 2" xfId="61583"/>
    <cellStyle name="Финансовый 7 29 9 9 6" xfId="61584"/>
    <cellStyle name="Финансовый 7 29 9 9 6 2" xfId="61585"/>
    <cellStyle name="Финансовый 7 29 9 9 7" xfId="61586"/>
    <cellStyle name="Финансовый 7 29 9 9 7 2" xfId="61587"/>
    <cellStyle name="Финансовый 7 29 9 9 8" xfId="61588"/>
    <cellStyle name="Финансовый 7 29 9 9 8 2" xfId="61589"/>
    <cellStyle name="Финансовый 7 29 9 9 9" xfId="61590"/>
    <cellStyle name="Финансовый 7 29 9 9 9 2" xfId="61591"/>
    <cellStyle name="Финансовый 7 3" xfId="61592"/>
    <cellStyle name="Финансовый 7 4" xfId="61593"/>
    <cellStyle name="Финансовый 7 5" xfId="61594"/>
    <cellStyle name="Финансовый 7 6" xfId="61595"/>
    <cellStyle name="Финансовый 7 7" xfId="61596"/>
    <cellStyle name="Финансовый 7 8" xfId="61597"/>
    <cellStyle name="Финансовый 7 9" xfId="61598"/>
    <cellStyle name="Финансовый 70" xfId="61599"/>
    <cellStyle name="Финансовый 8" xfId="61600"/>
    <cellStyle name="Финансовый 8 10" xfId="61601"/>
    <cellStyle name="Финансовый 8 11" xfId="61602"/>
    <cellStyle name="Финансовый 8 12" xfId="61603"/>
    <cellStyle name="Финансовый 8 2" xfId="61604"/>
    <cellStyle name="Финансовый 8 2 2" xfId="61605"/>
    <cellStyle name="Финансовый 8 3" xfId="61606"/>
    <cellStyle name="Финансовый 8 4" xfId="61607"/>
    <cellStyle name="Финансовый 8 5" xfId="61608"/>
    <cellStyle name="Финансовый 8 6" xfId="61609"/>
    <cellStyle name="Финансовый 8 7" xfId="61610"/>
    <cellStyle name="Финансовый 8 8" xfId="61611"/>
    <cellStyle name="Финансовый 8 9" xfId="61612"/>
    <cellStyle name="Финансовый 9" xfId="61613"/>
    <cellStyle name="Финансовый 9 10" xfId="61614"/>
    <cellStyle name="Финансовый 9 11" xfId="61615"/>
    <cellStyle name="Финансовый 9 12" xfId="61616"/>
    <cellStyle name="Финансовый 9 2" xfId="61617"/>
    <cellStyle name="Финансовый 9 2 2" xfId="61618"/>
    <cellStyle name="Финансовый 9 29 9" xfId="61619"/>
    <cellStyle name="Финансовый 9 29 9 10" xfId="61620"/>
    <cellStyle name="Финансовый 9 29 9 10 10" xfId="61621"/>
    <cellStyle name="Финансовый 9 29 9 10 10 2" xfId="61622"/>
    <cellStyle name="Финансовый 9 29 9 10 11" xfId="61623"/>
    <cellStyle name="Финансовый 9 29 9 10 11 2" xfId="61624"/>
    <cellStyle name="Финансовый 9 29 9 10 12" xfId="61625"/>
    <cellStyle name="Финансовый 9 29 9 10 12 2" xfId="61626"/>
    <cellStyle name="Финансовый 9 29 9 10 13" xfId="61627"/>
    <cellStyle name="Финансовый 9 29 9 10 13 2" xfId="61628"/>
    <cellStyle name="Финансовый 9 29 9 10 14" xfId="61629"/>
    <cellStyle name="Финансовый 9 29 9 10 14 2" xfId="61630"/>
    <cellStyle name="Финансовый 9 29 9 10 15" xfId="61631"/>
    <cellStyle name="Финансовый 9 29 9 10 15 2" xfId="61632"/>
    <cellStyle name="Финансовый 9 29 9 10 16" xfId="61633"/>
    <cellStyle name="Финансовый 9 29 9 10 16 2" xfId="61634"/>
    <cellStyle name="Финансовый 9 29 9 10 17" xfId="61635"/>
    <cellStyle name="Финансовый 9 29 9 10 17 2" xfId="61636"/>
    <cellStyle name="Финансовый 9 29 9 10 18" xfId="61637"/>
    <cellStyle name="Финансовый 9 29 9 10 18 2" xfId="61638"/>
    <cellStyle name="Финансовый 9 29 9 10 19" xfId="61639"/>
    <cellStyle name="Финансовый 9 29 9 10 19 2" xfId="61640"/>
    <cellStyle name="Финансовый 9 29 9 10 2" xfId="61641"/>
    <cellStyle name="Финансовый 9 29 9 10 2 2" xfId="61642"/>
    <cellStyle name="Финансовый 9 29 9 10 20" xfId="61643"/>
    <cellStyle name="Финансовый 9 29 9 10 20 2" xfId="61644"/>
    <cellStyle name="Финансовый 9 29 9 10 21" xfId="61645"/>
    <cellStyle name="Финансовый 9 29 9 10 21 2" xfId="61646"/>
    <cellStyle name="Финансовый 9 29 9 10 22" xfId="61647"/>
    <cellStyle name="Финансовый 9 29 9 10 22 2" xfId="61648"/>
    <cellStyle name="Финансовый 9 29 9 10 23" xfId="61649"/>
    <cellStyle name="Финансовый 9 29 9 10 23 2" xfId="61650"/>
    <cellStyle name="Финансовый 9 29 9 10 24" xfId="61651"/>
    <cellStyle name="Финансовый 9 29 9 10 3" xfId="61652"/>
    <cellStyle name="Финансовый 9 29 9 10 3 2" xfId="61653"/>
    <cellStyle name="Финансовый 9 29 9 10 4" xfId="61654"/>
    <cellStyle name="Финансовый 9 29 9 10 4 2" xfId="61655"/>
    <cellStyle name="Финансовый 9 29 9 10 5" xfId="61656"/>
    <cellStyle name="Финансовый 9 29 9 10 5 2" xfId="61657"/>
    <cellStyle name="Финансовый 9 29 9 10 6" xfId="61658"/>
    <cellStyle name="Финансовый 9 29 9 10 6 2" xfId="61659"/>
    <cellStyle name="Финансовый 9 29 9 10 7" xfId="61660"/>
    <cellStyle name="Финансовый 9 29 9 10 7 2" xfId="61661"/>
    <cellStyle name="Финансовый 9 29 9 10 8" xfId="61662"/>
    <cellStyle name="Финансовый 9 29 9 10 8 2" xfId="61663"/>
    <cellStyle name="Финансовый 9 29 9 10 9" xfId="61664"/>
    <cellStyle name="Финансовый 9 29 9 10 9 2" xfId="61665"/>
    <cellStyle name="Финансовый 9 29 9 11" xfId="61666"/>
    <cellStyle name="Финансовый 9 29 9 11 10" xfId="61667"/>
    <cellStyle name="Финансовый 9 29 9 11 10 2" xfId="61668"/>
    <cellStyle name="Финансовый 9 29 9 11 11" xfId="61669"/>
    <cellStyle name="Финансовый 9 29 9 11 11 2" xfId="61670"/>
    <cellStyle name="Финансовый 9 29 9 11 12" xfId="61671"/>
    <cellStyle name="Финансовый 9 29 9 11 12 2" xfId="61672"/>
    <cellStyle name="Финансовый 9 29 9 11 13" xfId="61673"/>
    <cellStyle name="Финансовый 9 29 9 11 13 2" xfId="61674"/>
    <cellStyle name="Финансовый 9 29 9 11 14" xfId="61675"/>
    <cellStyle name="Финансовый 9 29 9 11 14 2" xfId="61676"/>
    <cellStyle name="Финансовый 9 29 9 11 15" xfId="61677"/>
    <cellStyle name="Финансовый 9 29 9 11 15 2" xfId="61678"/>
    <cellStyle name="Финансовый 9 29 9 11 16" xfId="61679"/>
    <cellStyle name="Финансовый 9 29 9 11 16 2" xfId="61680"/>
    <cellStyle name="Финансовый 9 29 9 11 17" xfId="61681"/>
    <cellStyle name="Финансовый 9 29 9 11 17 2" xfId="61682"/>
    <cellStyle name="Финансовый 9 29 9 11 18" xfId="61683"/>
    <cellStyle name="Финансовый 9 29 9 11 18 2" xfId="61684"/>
    <cellStyle name="Финансовый 9 29 9 11 19" xfId="61685"/>
    <cellStyle name="Финансовый 9 29 9 11 2" xfId="61686"/>
    <cellStyle name="Финансовый 9 29 9 11 2 2" xfId="61687"/>
    <cellStyle name="Финансовый 9 29 9 11 3" xfId="61688"/>
    <cellStyle name="Финансовый 9 29 9 11 3 2" xfId="61689"/>
    <cellStyle name="Финансовый 9 29 9 11 4" xfId="61690"/>
    <cellStyle name="Финансовый 9 29 9 11 4 2" xfId="61691"/>
    <cellStyle name="Финансовый 9 29 9 11 5" xfId="61692"/>
    <cellStyle name="Финансовый 9 29 9 11 5 2" xfId="61693"/>
    <cellStyle name="Финансовый 9 29 9 11 6" xfId="61694"/>
    <cellStyle name="Финансовый 9 29 9 11 6 2" xfId="61695"/>
    <cellStyle name="Финансовый 9 29 9 11 7" xfId="61696"/>
    <cellStyle name="Финансовый 9 29 9 11 7 2" xfId="61697"/>
    <cellStyle name="Финансовый 9 29 9 11 8" xfId="61698"/>
    <cellStyle name="Финансовый 9 29 9 11 8 2" xfId="61699"/>
    <cellStyle name="Финансовый 9 29 9 11 9" xfId="61700"/>
    <cellStyle name="Финансовый 9 29 9 11 9 2" xfId="61701"/>
    <cellStyle name="Финансовый 9 29 9 12" xfId="61702"/>
    <cellStyle name="Финансовый 9 29 9 12 10" xfId="61703"/>
    <cellStyle name="Финансовый 9 29 9 12 10 2" xfId="61704"/>
    <cellStyle name="Финансовый 9 29 9 12 11" xfId="61705"/>
    <cellStyle name="Финансовый 9 29 9 12 11 2" xfId="61706"/>
    <cellStyle name="Финансовый 9 29 9 12 12" xfId="61707"/>
    <cellStyle name="Финансовый 9 29 9 12 12 2" xfId="61708"/>
    <cellStyle name="Финансовый 9 29 9 12 13" xfId="61709"/>
    <cellStyle name="Финансовый 9 29 9 12 13 2" xfId="61710"/>
    <cellStyle name="Финансовый 9 29 9 12 14" xfId="61711"/>
    <cellStyle name="Финансовый 9 29 9 12 14 2" xfId="61712"/>
    <cellStyle name="Финансовый 9 29 9 12 15" xfId="61713"/>
    <cellStyle name="Финансовый 9 29 9 12 15 2" xfId="61714"/>
    <cellStyle name="Финансовый 9 29 9 12 16" xfId="61715"/>
    <cellStyle name="Финансовый 9 29 9 12 16 2" xfId="61716"/>
    <cellStyle name="Финансовый 9 29 9 12 17" xfId="61717"/>
    <cellStyle name="Финансовый 9 29 9 12 17 2" xfId="61718"/>
    <cellStyle name="Финансовый 9 29 9 12 18" xfId="61719"/>
    <cellStyle name="Финансовый 9 29 9 12 18 2" xfId="61720"/>
    <cellStyle name="Финансовый 9 29 9 12 19" xfId="61721"/>
    <cellStyle name="Финансовый 9 29 9 12 2" xfId="61722"/>
    <cellStyle name="Финансовый 9 29 9 12 2 2" xfId="61723"/>
    <cellStyle name="Финансовый 9 29 9 12 3" xfId="61724"/>
    <cellStyle name="Финансовый 9 29 9 12 3 2" xfId="61725"/>
    <cellStyle name="Финансовый 9 29 9 12 4" xfId="61726"/>
    <cellStyle name="Финансовый 9 29 9 12 4 2" xfId="61727"/>
    <cellStyle name="Финансовый 9 29 9 12 5" xfId="61728"/>
    <cellStyle name="Финансовый 9 29 9 12 5 2" xfId="61729"/>
    <cellStyle name="Финансовый 9 29 9 12 6" xfId="61730"/>
    <cellStyle name="Финансовый 9 29 9 12 6 2" xfId="61731"/>
    <cellStyle name="Финансовый 9 29 9 12 7" xfId="61732"/>
    <cellStyle name="Финансовый 9 29 9 12 7 2" xfId="61733"/>
    <cellStyle name="Финансовый 9 29 9 12 8" xfId="61734"/>
    <cellStyle name="Финансовый 9 29 9 12 8 2" xfId="61735"/>
    <cellStyle name="Финансовый 9 29 9 12 9" xfId="61736"/>
    <cellStyle name="Финансовый 9 29 9 12 9 2" xfId="61737"/>
    <cellStyle name="Финансовый 9 29 9 13" xfId="61738"/>
    <cellStyle name="Финансовый 9 29 9 13 10" xfId="61739"/>
    <cellStyle name="Финансовый 9 29 9 13 10 2" xfId="61740"/>
    <cellStyle name="Финансовый 9 29 9 13 11" xfId="61741"/>
    <cellStyle name="Финансовый 9 29 9 13 11 2" xfId="61742"/>
    <cellStyle name="Финансовый 9 29 9 13 12" xfId="61743"/>
    <cellStyle name="Финансовый 9 29 9 13 12 2" xfId="61744"/>
    <cellStyle name="Финансовый 9 29 9 13 13" xfId="61745"/>
    <cellStyle name="Финансовый 9 29 9 13 13 2" xfId="61746"/>
    <cellStyle name="Финансовый 9 29 9 13 14" xfId="61747"/>
    <cellStyle name="Финансовый 9 29 9 13 14 2" xfId="61748"/>
    <cellStyle name="Финансовый 9 29 9 13 15" xfId="61749"/>
    <cellStyle name="Финансовый 9 29 9 13 15 2" xfId="61750"/>
    <cellStyle name="Финансовый 9 29 9 13 16" xfId="61751"/>
    <cellStyle name="Финансовый 9 29 9 13 16 2" xfId="61752"/>
    <cellStyle name="Финансовый 9 29 9 13 17" xfId="61753"/>
    <cellStyle name="Финансовый 9 29 9 13 17 2" xfId="61754"/>
    <cellStyle name="Финансовый 9 29 9 13 18" xfId="61755"/>
    <cellStyle name="Финансовый 9 29 9 13 18 2" xfId="61756"/>
    <cellStyle name="Финансовый 9 29 9 13 19" xfId="61757"/>
    <cellStyle name="Финансовый 9 29 9 13 2" xfId="61758"/>
    <cellStyle name="Финансовый 9 29 9 13 2 2" xfId="61759"/>
    <cellStyle name="Финансовый 9 29 9 13 3" xfId="61760"/>
    <cellStyle name="Финансовый 9 29 9 13 3 2" xfId="61761"/>
    <cellStyle name="Финансовый 9 29 9 13 4" xfId="61762"/>
    <cellStyle name="Финансовый 9 29 9 13 4 2" xfId="61763"/>
    <cellStyle name="Финансовый 9 29 9 13 5" xfId="61764"/>
    <cellStyle name="Финансовый 9 29 9 13 5 2" xfId="61765"/>
    <cellStyle name="Финансовый 9 29 9 13 6" xfId="61766"/>
    <cellStyle name="Финансовый 9 29 9 13 6 2" xfId="61767"/>
    <cellStyle name="Финансовый 9 29 9 13 7" xfId="61768"/>
    <cellStyle name="Финансовый 9 29 9 13 7 2" xfId="61769"/>
    <cellStyle name="Финансовый 9 29 9 13 8" xfId="61770"/>
    <cellStyle name="Финансовый 9 29 9 13 8 2" xfId="61771"/>
    <cellStyle name="Финансовый 9 29 9 13 9" xfId="61772"/>
    <cellStyle name="Финансовый 9 29 9 13 9 2" xfId="61773"/>
    <cellStyle name="Финансовый 9 29 9 14" xfId="61774"/>
    <cellStyle name="Финансовый 9 29 9 14 2" xfId="61775"/>
    <cellStyle name="Финансовый 9 29 9 15" xfId="61776"/>
    <cellStyle name="Финансовый 9 29 9 15 2" xfId="61777"/>
    <cellStyle name="Финансовый 9 29 9 16" xfId="61778"/>
    <cellStyle name="Финансовый 9 29 9 16 2" xfId="61779"/>
    <cellStyle name="Финансовый 9 29 9 17" xfId="61780"/>
    <cellStyle name="Финансовый 9 29 9 17 2" xfId="61781"/>
    <cellStyle name="Финансовый 9 29 9 18" xfId="61782"/>
    <cellStyle name="Финансовый 9 29 9 18 2" xfId="61783"/>
    <cellStyle name="Финансовый 9 29 9 19" xfId="61784"/>
    <cellStyle name="Финансовый 9 29 9 19 2" xfId="61785"/>
    <cellStyle name="Финансовый 9 29 9 2" xfId="61786"/>
    <cellStyle name="Финансовый 9 29 9 2 2" xfId="61787"/>
    <cellStyle name="Финансовый 9 29 9 2 2 2" xfId="61788"/>
    <cellStyle name="Финансовый 9 29 9 2 3" xfId="61789"/>
    <cellStyle name="Финансовый 9 29 9 20" xfId="61790"/>
    <cellStyle name="Финансовый 9 29 9 20 2" xfId="61791"/>
    <cellStyle name="Финансовый 9 29 9 21" xfId="61792"/>
    <cellStyle name="Финансовый 9 29 9 21 2" xfId="61793"/>
    <cellStyle name="Финансовый 9 29 9 22" xfId="61794"/>
    <cellStyle name="Финансовый 9 29 9 22 2" xfId="61795"/>
    <cellStyle name="Финансовый 9 29 9 23" xfId="61796"/>
    <cellStyle name="Финансовый 9 29 9 23 2" xfId="61797"/>
    <cellStyle name="Финансовый 9 29 9 24" xfId="61798"/>
    <cellStyle name="Финансовый 9 29 9 24 2" xfId="61799"/>
    <cellStyle name="Финансовый 9 29 9 25" xfId="61800"/>
    <cellStyle name="Финансовый 9 29 9 25 2" xfId="61801"/>
    <cellStyle name="Финансовый 9 29 9 26" xfId="61802"/>
    <cellStyle name="Финансовый 9 29 9 26 2" xfId="61803"/>
    <cellStyle name="Финансовый 9 29 9 27" xfId="61804"/>
    <cellStyle name="Финансовый 9 29 9 27 2" xfId="61805"/>
    <cellStyle name="Финансовый 9 29 9 28" xfId="61806"/>
    <cellStyle name="Финансовый 9 29 9 28 2" xfId="61807"/>
    <cellStyle name="Финансовый 9 29 9 29" xfId="61808"/>
    <cellStyle name="Финансовый 9 29 9 29 2" xfId="61809"/>
    <cellStyle name="Финансовый 9 29 9 3" xfId="61810"/>
    <cellStyle name="Финансовый 9 29 9 3 2" xfId="61811"/>
    <cellStyle name="Финансовый 9 29 9 30" xfId="61812"/>
    <cellStyle name="Финансовый 9 29 9 30 2" xfId="61813"/>
    <cellStyle name="Финансовый 9 29 9 31" xfId="61814"/>
    <cellStyle name="Финансовый 9 29 9 31 2" xfId="61815"/>
    <cellStyle name="Финансовый 9 29 9 32" xfId="61816"/>
    <cellStyle name="Финансовый 9 29 9 32 2" xfId="61817"/>
    <cellStyle name="Финансовый 9 29 9 33" xfId="61818"/>
    <cellStyle name="Финансовый 9 29 9 4" xfId="61819"/>
    <cellStyle name="Финансовый 9 29 9 4 2" xfId="61820"/>
    <cellStyle name="Финансовый 9 29 9 5" xfId="61821"/>
    <cellStyle name="Финансовый 9 29 9 5 2" xfId="61822"/>
    <cellStyle name="Финансовый 9 29 9 6" xfId="61823"/>
    <cellStyle name="Финансовый 9 29 9 6 2" xfId="61824"/>
    <cellStyle name="Финансовый 9 29 9 7" xfId="61825"/>
    <cellStyle name="Финансовый 9 29 9 7 2" xfId="61826"/>
    <cellStyle name="Финансовый 9 29 9 8" xfId="61827"/>
    <cellStyle name="Финансовый 9 29 9 8 2" xfId="61828"/>
    <cellStyle name="Финансовый 9 29 9 9" xfId="61829"/>
    <cellStyle name="Финансовый 9 29 9 9 10" xfId="61830"/>
    <cellStyle name="Финансовый 9 29 9 9 10 2" xfId="61831"/>
    <cellStyle name="Финансовый 9 29 9 9 11" xfId="61832"/>
    <cellStyle name="Финансовый 9 29 9 9 11 2" xfId="61833"/>
    <cellStyle name="Финансовый 9 29 9 9 12" xfId="61834"/>
    <cellStyle name="Финансовый 9 29 9 9 12 2" xfId="61835"/>
    <cellStyle name="Финансовый 9 29 9 9 13" xfId="61836"/>
    <cellStyle name="Финансовый 9 29 9 9 13 2" xfId="61837"/>
    <cellStyle name="Финансовый 9 29 9 9 14" xfId="61838"/>
    <cellStyle name="Финансовый 9 29 9 9 14 2" xfId="61839"/>
    <cellStyle name="Финансовый 9 29 9 9 15" xfId="61840"/>
    <cellStyle name="Финансовый 9 29 9 9 15 2" xfId="61841"/>
    <cellStyle name="Финансовый 9 29 9 9 16" xfId="61842"/>
    <cellStyle name="Финансовый 9 29 9 9 16 2" xfId="61843"/>
    <cellStyle name="Финансовый 9 29 9 9 17" xfId="61844"/>
    <cellStyle name="Финансовый 9 29 9 9 17 2" xfId="61845"/>
    <cellStyle name="Финансовый 9 29 9 9 18" xfId="61846"/>
    <cellStyle name="Финансовый 9 29 9 9 18 2" xfId="61847"/>
    <cellStyle name="Финансовый 9 29 9 9 19" xfId="61848"/>
    <cellStyle name="Финансовый 9 29 9 9 19 2" xfId="61849"/>
    <cellStyle name="Финансовый 9 29 9 9 2" xfId="61850"/>
    <cellStyle name="Финансовый 9 29 9 9 2 2" xfId="61851"/>
    <cellStyle name="Финансовый 9 29 9 9 20" xfId="61852"/>
    <cellStyle name="Финансовый 9 29 9 9 20 2" xfId="61853"/>
    <cellStyle name="Финансовый 9 29 9 9 21" xfId="61854"/>
    <cellStyle name="Финансовый 9 29 9 9 21 2" xfId="61855"/>
    <cellStyle name="Финансовый 9 29 9 9 22" xfId="61856"/>
    <cellStyle name="Финансовый 9 29 9 9 22 2" xfId="61857"/>
    <cellStyle name="Финансовый 9 29 9 9 23" xfId="61858"/>
    <cellStyle name="Финансовый 9 29 9 9 23 2" xfId="61859"/>
    <cellStyle name="Финансовый 9 29 9 9 24" xfId="61860"/>
    <cellStyle name="Финансовый 9 29 9 9 3" xfId="61861"/>
    <cellStyle name="Финансовый 9 29 9 9 3 2" xfId="61862"/>
    <cellStyle name="Финансовый 9 29 9 9 4" xfId="61863"/>
    <cellStyle name="Финансовый 9 29 9 9 4 2" xfId="61864"/>
    <cellStyle name="Финансовый 9 29 9 9 5" xfId="61865"/>
    <cellStyle name="Финансовый 9 29 9 9 5 2" xfId="61866"/>
    <cellStyle name="Финансовый 9 29 9 9 6" xfId="61867"/>
    <cellStyle name="Финансовый 9 29 9 9 6 2" xfId="61868"/>
    <cellStyle name="Финансовый 9 29 9 9 7" xfId="61869"/>
    <cellStyle name="Финансовый 9 29 9 9 7 2" xfId="61870"/>
    <cellStyle name="Финансовый 9 29 9 9 8" xfId="61871"/>
    <cellStyle name="Финансовый 9 29 9 9 8 2" xfId="61872"/>
    <cellStyle name="Финансовый 9 29 9 9 9" xfId="61873"/>
    <cellStyle name="Финансовый 9 29 9 9 9 2" xfId="61874"/>
    <cellStyle name="Финансовый 9 3" xfId="61875"/>
    <cellStyle name="Финансовый 9 4" xfId="61876"/>
    <cellStyle name="Финансовый 9 5" xfId="61877"/>
    <cellStyle name="Финансовый 9 6" xfId="61878"/>
    <cellStyle name="Финансовый 9 7" xfId="61879"/>
    <cellStyle name="Финансовый 9 8" xfId="61880"/>
    <cellStyle name="Финансовый 9 9" xfId="61881"/>
    <cellStyle name="Формула" xfId="61882"/>
    <cellStyle name="Формула 2" xfId="61883"/>
    <cellStyle name="Формула 3" xfId="61884"/>
    <cellStyle name="Формула 3 2" xfId="61885"/>
    <cellStyle name="Формула 4" xfId="61886"/>
    <cellStyle name="Формула 5" xfId="61887"/>
    <cellStyle name="Формула_GRES.2007.5" xfId="61888"/>
    <cellStyle name="ФормулаВБ" xfId="61889"/>
    <cellStyle name="ФормулаВБ 2" xfId="61890"/>
    <cellStyle name="ФормулаВБ 3" xfId="61891"/>
    <cellStyle name="ФормулаВБ 4" xfId="61892"/>
    <cellStyle name="ФормулаВБ 5" xfId="61893"/>
    <cellStyle name="ФормулаВБ 6" xfId="61894"/>
    <cellStyle name="ФормулаНаКонтроль" xfId="61895"/>
    <cellStyle name="ФормулаНаКонтроль 2" xfId="61896"/>
    <cellStyle name="ФормулаНаКонтроль 3" xfId="61897"/>
    <cellStyle name="ФормулаНаКонтроль 4" xfId="61898"/>
    <cellStyle name="ФормулаНаКонтроль 5" xfId="61899"/>
    <cellStyle name="ФормулаНаКонтроль 6" xfId="61900"/>
    <cellStyle name="Хороший 2" xfId="61901"/>
    <cellStyle name="Хороший 2 10" xfId="61902"/>
    <cellStyle name="Хороший 2 10 2" xfId="61903"/>
    <cellStyle name="Хороший 2 11" xfId="61904"/>
    <cellStyle name="Хороший 2 11 2" xfId="61905"/>
    <cellStyle name="Хороший 2 12" xfId="61906"/>
    <cellStyle name="Хороший 2 12 2" xfId="61907"/>
    <cellStyle name="Хороший 2 13" xfId="61908"/>
    <cellStyle name="Хороший 2 13 2" xfId="61909"/>
    <cellStyle name="Хороший 2 14" xfId="61910"/>
    <cellStyle name="Хороший 2 14 2" xfId="61911"/>
    <cellStyle name="Хороший 2 15" xfId="61912"/>
    <cellStyle name="Хороший 2 15 2" xfId="61913"/>
    <cellStyle name="Хороший 2 16" xfId="61914"/>
    <cellStyle name="Хороший 2 16 2" xfId="61915"/>
    <cellStyle name="Хороший 2 17" xfId="61916"/>
    <cellStyle name="Хороший 2 17 2" xfId="61917"/>
    <cellStyle name="Хороший 2 18" xfId="61918"/>
    <cellStyle name="Хороший 2 18 2" xfId="61919"/>
    <cellStyle name="Хороший 2 19" xfId="61920"/>
    <cellStyle name="Хороший 2 19 2" xfId="61921"/>
    <cellStyle name="Хороший 2 2" xfId="61922"/>
    <cellStyle name="Хороший 2 2 2" xfId="61923"/>
    <cellStyle name="Хороший 2 2 3" xfId="61924"/>
    <cellStyle name="Хороший 2 20" xfId="61925"/>
    <cellStyle name="Хороший 2 20 2" xfId="61926"/>
    <cellStyle name="Хороший 2 21" xfId="61927"/>
    <cellStyle name="Хороший 2 21 2" xfId="61928"/>
    <cellStyle name="Хороший 2 22" xfId="61929"/>
    <cellStyle name="Хороший 2 22 2" xfId="61930"/>
    <cellStyle name="Хороший 2 23" xfId="61931"/>
    <cellStyle name="Хороший 2 23 2" xfId="61932"/>
    <cellStyle name="Хороший 2 24" xfId="61933"/>
    <cellStyle name="Хороший 2 25" xfId="61934"/>
    <cellStyle name="Хороший 2 26" xfId="61935"/>
    <cellStyle name="Хороший 2 3" xfId="61936"/>
    <cellStyle name="Хороший 2 3 2" xfId="61937"/>
    <cellStyle name="Хороший 2 3 3" xfId="61938"/>
    <cellStyle name="Хороший 2 4" xfId="61939"/>
    <cellStyle name="Хороший 2 4 2" xfId="61940"/>
    <cellStyle name="Хороший 2 4 3" xfId="61941"/>
    <cellStyle name="Хороший 2 5" xfId="61942"/>
    <cellStyle name="Хороший 2 5 2" xfId="61943"/>
    <cellStyle name="Хороший 2 5 3" xfId="61944"/>
    <cellStyle name="Хороший 2 6" xfId="61945"/>
    <cellStyle name="Хороший 2 6 2" xfId="61946"/>
    <cellStyle name="Хороший 2 7" xfId="61947"/>
    <cellStyle name="Хороший 2 7 2" xfId="61948"/>
    <cellStyle name="Хороший 2 8" xfId="61949"/>
    <cellStyle name="Хороший 2 8 2" xfId="61950"/>
    <cellStyle name="Хороший 2 9" xfId="61951"/>
    <cellStyle name="Хороший 2 9 2" xfId="61952"/>
    <cellStyle name="Хороший 3" xfId="61953"/>
    <cellStyle name="Хороший 3 10" xfId="61954"/>
    <cellStyle name="Хороший 3 10 2" xfId="61955"/>
    <cellStyle name="Хороший 3 11" xfId="61956"/>
    <cellStyle name="Хороший 3 11 2" xfId="61957"/>
    <cellStyle name="Хороший 3 12" xfId="61958"/>
    <cellStyle name="Хороший 3 12 2" xfId="61959"/>
    <cellStyle name="Хороший 3 13" xfId="61960"/>
    <cellStyle name="Хороший 3 13 2" xfId="61961"/>
    <cellStyle name="Хороший 3 14" xfId="61962"/>
    <cellStyle name="Хороший 3 14 2" xfId="61963"/>
    <cellStyle name="Хороший 3 15" xfId="61964"/>
    <cellStyle name="Хороший 3 15 2" xfId="61965"/>
    <cellStyle name="Хороший 3 16" xfId="61966"/>
    <cellStyle name="Хороший 3 16 2" xfId="61967"/>
    <cellStyle name="Хороший 3 17" xfId="61968"/>
    <cellStyle name="Хороший 3 17 2" xfId="61969"/>
    <cellStyle name="Хороший 3 18" xfId="61970"/>
    <cellStyle name="Хороший 3 18 2" xfId="61971"/>
    <cellStyle name="Хороший 3 19" xfId="61972"/>
    <cellStyle name="Хороший 3 19 2" xfId="61973"/>
    <cellStyle name="Хороший 3 2" xfId="61974"/>
    <cellStyle name="Хороший 3 2 2" xfId="61975"/>
    <cellStyle name="Хороший 3 20" xfId="61976"/>
    <cellStyle name="Хороший 3 20 2" xfId="61977"/>
    <cellStyle name="Хороший 3 21" xfId="61978"/>
    <cellStyle name="Хороший 3 21 2" xfId="61979"/>
    <cellStyle name="Хороший 3 22" xfId="61980"/>
    <cellStyle name="Хороший 3 22 2" xfId="61981"/>
    <cellStyle name="Хороший 3 23" xfId="61982"/>
    <cellStyle name="Хороший 3 23 2" xfId="61983"/>
    <cellStyle name="Хороший 3 24" xfId="61984"/>
    <cellStyle name="Хороший 3 3" xfId="61985"/>
    <cellStyle name="Хороший 3 3 2" xfId="61986"/>
    <cellStyle name="Хороший 3 4" xfId="61987"/>
    <cellStyle name="Хороший 3 4 2" xfId="61988"/>
    <cellStyle name="Хороший 3 5" xfId="61989"/>
    <cellStyle name="Хороший 3 5 2" xfId="61990"/>
    <cellStyle name="Хороший 3 6" xfId="61991"/>
    <cellStyle name="Хороший 3 6 2" xfId="61992"/>
    <cellStyle name="Хороший 3 7" xfId="61993"/>
    <cellStyle name="Хороший 3 7 2" xfId="61994"/>
    <cellStyle name="Хороший 3 8" xfId="61995"/>
    <cellStyle name="Хороший 3 8 2" xfId="61996"/>
    <cellStyle name="Хороший 3 9" xfId="61997"/>
    <cellStyle name="Хороший 3 9 2" xfId="61998"/>
    <cellStyle name="Хороший 4" xfId="61999"/>
    <cellStyle name="Хороший 4 2" xfId="62000"/>
    <cellStyle name="Хороший 5" xfId="62001"/>
    <cellStyle name="Хороший 5 2" xfId="62002"/>
    <cellStyle name="Хороший 6" xfId="62003"/>
    <cellStyle name="Хороший 6 2" xfId="62004"/>
    <cellStyle name="Хороший 7" xfId="62005"/>
    <cellStyle name="Џђћ–…ќ’ќ›‰" xfId="62006"/>
    <cellStyle name="Џђћ–…ќ’ќ›‰ 2" xfId="62007"/>
    <cellStyle name="Шапка таблицы" xfId="62008"/>
    <cellStyle name="Шапка таблицы 2" xfId="62009"/>
    <cellStyle name="Шапка таблицы 2 2" xfId="62010"/>
    <cellStyle name="Шапка таблицы 3" xfId="62011"/>
    <cellStyle name="Шапка таблицы 4" xfId="62012"/>
  </cellStyles>
  <dxfs count="399">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
      <fill>
        <patternFill patternType="solid">
          <fgColor indexed="2"/>
          <bgColor indexed="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ynapsenet.ru/okpd2/61.20.30.120/uslugi-po-peredache-dannih-po-besprovodnim-telekommunikacionnim-setya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pageSetUpPr fitToPage="1"/>
  </sheetPr>
  <dimension ref="A1:XFD375"/>
  <sheetViews>
    <sheetView tabSelected="1" zoomScale="70" workbookViewId="0">
      <pane xSplit="7" ySplit="8" topLeftCell="AX365" activePane="bottomRight" state="frozen"/>
      <selection activeCell="G358" sqref="G358"/>
      <selection pane="topRight"/>
      <selection pane="bottomLeft"/>
      <selection pane="bottomRight" activeCell="BG373" sqref="BG373"/>
    </sheetView>
  </sheetViews>
  <sheetFormatPr defaultRowHeight="16.5" outlineLevelRow="1"/>
  <cols>
    <col min="1" max="1" width="9.140625" style="1"/>
    <col min="2" max="2" width="23.28515625" style="1" customWidth="1"/>
    <col min="3" max="3" width="14" style="1" customWidth="1"/>
    <col min="4" max="4" width="17.28515625" style="1" customWidth="1"/>
    <col min="5" max="5" width="19.85546875" style="1" customWidth="1"/>
    <col min="6" max="6" width="9.42578125" style="1" customWidth="1"/>
    <col min="7" max="7" width="38.140625" style="1" customWidth="1"/>
    <col min="8" max="8" width="9.42578125" style="1" customWidth="1"/>
    <col min="9" max="9" width="14.28515625" style="1" customWidth="1"/>
    <col min="10" max="10" width="16.5703125" style="1" customWidth="1"/>
    <col min="11" max="11" width="18.5703125" style="1" customWidth="1"/>
    <col min="12" max="12" width="18.42578125" style="1" customWidth="1"/>
    <col min="13" max="13" width="17.5703125" style="1" customWidth="1"/>
    <col min="14" max="14" width="24.42578125" style="1" customWidth="1"/>
    <col min="15" max="15" width="17.85546875" style="2" customWidth="1"/>
    <col min="16" max="16" width="20.42578125" style="1" customWidth="1"/>
    <col min="17" max="17" width="20.5703125" style="1" customWidth="1"/>
    <col min="18" max="18" width="21.7109375" style="1" customWidth="1"/>
    <col min="19" max="19" width="19.5703125" style="1" customWidth="1"/>
    <col min="20" max="22" width="20.140625" style="1" customWidth="1"/>
    <col min="23" max="24" width="21.42578125" style="1" customWidth="1"/>
    <col min="25" max="25" width="17" style="1" customWidth="1"/>
    <col min="26" max="26" width="18" style="1" customWidth="1"/>
    <col min="27" max="27" width="13.42578125" style="1" customWidth="1"/>
    <col min="28" max="28" width="21" style="1" customWidth="1"/>
    <col min="29" max="29" width="23.140625" style="1" customWidth="1"/>
    <col min="30" max="30" width="19.140625" style="1" customWidth="1"/>
    <col min="31" max="31" width="16.28515625" style="1" customWidth="1"/>
    <col min="32" max="32" width="37.85546875" style="1" customWidth="1"/>
    <col min="33" max="33" width="41.28515625" style="1" customWidth="1"/>
    <col min="34" max="34" width="12.7109375" style="1" customWidth="1"/>
    <col min="35" max="35" width="16.7109375" style="1" customWidth="1"/>
    <col min="36" max="36" width="12.7109375" style="1" customWidth="1"/>
    <col min="37" max="37" width="19.28515625" style="1" customWidth="1"/>
    <col min="38" max="38" width="13.140625" style="1" customWidth="1"/>
    <col min="39" max="39" width="12.85546875" style="1" customWidth="1"/>
    <col min="40" max="40" width="13.140625" style="1" customWidth="1"/>
    <col min="41" max="41" width="12.85546875" style="1" customWidth="1"/>
    <col min="42" max="42" width="9.42578125" style="1" customWidth="1"/>
    <col min="43" max="43" width="24.140625" style="1" customWidth="1"/>
    <col min="44" max="44" width="15.28515625" style="1" customWidth="1"/>
    <col min="45" max="45" width="73.42578125" style="1" customWidth="1"/>
    <col min="46" max="46" width="23.140625" style="2" customWidth="1"/>
    <col min="47" max="47" width="14.140625" style="1" customWidth="1"/>
    <col min="48" max="48" width="12.85546875" style="1" customWidth="1"/>
    <col min="49" max="49" width="10.28515625" style="1" customWidth="1"/>
    <col min="50" max="50" width="13.28515625" style="1" customWidth="1"/>
    <col min="51" max="53" width="9.140625" style="1" customWidth="1"/>
    <col min="54" max="54" width="28.7109375" style="3" customWidth="1"/>
    <col min="55" max="55" width="14.140625" style="4" bestFit="1" customWidth="1"/>
    <col min="56" max="16384" width="9.140625" style="1"/>
  </cols>
  <sheetData>
    <row r="1" spans="1:55" ht="20.25">
      <c r="A1" s="5"/>
      <c r="E1" s="1180"/>
      <c r="F1" s="1180"/>
      <c r="G1" s="1180"/>
      <c r="H1" s="1180"/>
      <c r="I1" s="1180"/>
      <c r="J1" s="1180"/>
      <c r="K1" s="1180"/>
      <c r="L1" s="1180"/>
      <c r="M1" s="1180"/>
      <c r="N1" s="1180"/>
      <c r="O1" s="1181"/>
      <c r="P1" s="1180"/>
      <c r="Q1" s="1180"/>
      <c r="R1" s="1180"/>
      <c r="S1" s="1180"/>
      <c r="T1" s="1180"/>
      <c r="U1" s="6"/>
      <c r="V1" s="6"/>
    </row>
    <row r="2" spans="1:55">
      <c r="M2" s="7"/>
      <c r="Q2" s="7"/>
    </row>
    <row r="3" spans="1:55" ht="23.25">
      <c r="A3" s="8" t="s">
        <v>0</v>
      </c>
      <c r="I3" s="9"/>
      <c r="J3" s="7"/>
      <c r="M3" s="9"/>
      <c r="O3" s="10"/>
      <c r="Q3" s="7"/>
    </row>
    <row r="5" spans="1:55" s="11" customFormat="1" ht="66" customHeight="1">
      <c r="A5" s="1182" t="s">
        <v>1</v>
      </c>
      <c r="B5" s="1182" t="s">
        <v>2</v>
      </c>
      <c r="C5" s="1185" t="s">
        <v>3</v>
      </c>
      <c r="D5" s="1186"/>
      <c r="E5" s="1182" t="s">
        <v>4</v>
      </c>
      <c r="F5" s="1182" t="s">
        <v>5</v>
      </c>
      <c r="G5" s="1182" t="s">
        <v>6</v>
      </c>
      <c r="H5" s="1182" t="s">
        <v>7</v>
      </c>
      <c r="I5" s="1182" t="s">
        <v>8</v>
      </c>
      <c r="J5" s="1182" t="s">
        <v>9</v>
      </c>
      <c r="K5" s="1182" t="s">
        <v>10</v>
      </c>
      <c r="L5" s="1182" t="s">
        <v>11</v>
      </c>
      <c r="M5" s="1182" t="s">
        <v>12</v>
      </c>
      <c r="N5" s="1182" t="s">
        <v>13</v>
      </c>
      <c r="O5" s="1187" t="s">
        <v>14</v>
      </c>
      <c r="P5" s="1190" t="s">
        <v>15</v>
      </c>
      <c r="Q5" s="1193" t="s">
        <v>16</v>
      </c>
      <c r="R5" s="1194"/>
      <c r="S5" s="1194"/>
      <c r="T5" s="1194"/>
      <c r="U5" s="1194"/>
      <c r="V5" s="1195"/>
      <c r="W5" s="1182" t="s">
        <v>17</v>
      </c>
      <c r="X5" s="1182" t="s">
        <v>18</v>
      </c>
      <c r="Y5" s="1182" t="s">
        <v>19</v>
      </c>
      <c r="Z5" s="1199" t="s">
        <v>20</v>
      </c>
      <c r="AA5" s="1199" t="s">
        <v>21</v>
      </c>
      <c r="AB5" s="1185" t="s">
        <v>22</v>
      </c>
      <c r="AC5" s="1200"/>
      <c r="AD5" s="1200"/>
      <c r="AE5" s="1186"/>
      <c r="AF5" s="1185" t="s">
        <v>23</v>
      </c>
      <c r="AG5" s="1200"/>
      <c r="AH5" s="1200"/>
      <c r="AI5" s="1200"/>
      <c r="AJ5" s="1200"/>
      <c r="AK5" s="1200"/>
      <c r="AL5" s="1200"/>
      <c r="AM5" s="1200"/>
      <c r="AN5" s="1200"/>
      <c r="AO5" s="1186"/>
      <c r="AP5" s="1182" t="s">
        <v>24</v>
      </c>
      <c r="AQ5" s="1182" t="s">
        <v>25</v>
      </c>
      <c r="AR5" s="1201" t="s">
        <v>26</v>
      </c>
      <c r="AS5" s="1202"/>
      <c r="AT5" s="1202"/>
      <c r="AU5" s="1202"/>
      <c r="AV5" s="1202"/>
      <c r="AW5" s="1202"/>
      <c r="AX5" s="1202"/>
      <c r="AY5" s="1203"/>
      <c r="AZ5" s="1182" t="s">
        <v>27</v>
      </c>
      <c r="BA5" s="1182" t="s">
        <v>28</v>
      </c>
      <c r="BB5" s="1204" t="s">
        <v>29</v>
      </c>
      <c r="BC5" s="1207" t="s">
        <v>30</v>
      </c>
    </row>
    <row r="6" spans="1:55" s="11" customFormat="1" ht="51" customHeight="1">
      <c r="A6" s="1183"/>
      <c r="B6" s="1183"/>
      <c r="C6" s="1182" t="s">
        <v>31</v>
      </c>
      <c r="D6" s="1182" t="s">
        <v>32</v>
      </c>
      <c r="E6" s="1183"/>
      <c r="F6" s="1183"/>
      <c r="G6" s="1183"/>
      <c r="H6" s="1183"/>
      <c r="I6" s="1183"/>
      <c r="J6" s="1183"/>
      <c r="K6" s="1183"/>
      <c r="L6" s="1183"/>
      <c r="M6" s="1183"/>
      <c r="N6" s="1183"/>
      <c r="O6" s="1188"/>
      <c r="P6" s="1191"/>
      <c r="Q6" s="1196"/>
      <c r="R6" s="1197"/>
      <c r="S6" s="1197"/>
      <c r="T6" s="1197"/>
      <c r="U6" s="1197"/>
      <c r="V6" s="1198"/>
      <c r="W6" s="1183"/>
      <c r="X6" s="1183"/>
      <c r="Y6" s="1183"/>
      <c r="Z6" s="1199"/>
      <c r="AA6" s="1199"/>
      <c r="AB6" s="1182" t="s">
        <v>33</v>
      </c>
      <c r="AC6" s="1182" t="s">
        <v>34</v>
      </c>
      <c r="AD6" s="1182" t="s">
        <v>35</v>
      </c>
      <c r="AE6" s="1182" t="s">
        <v>36</v>
      </c>
      <c r="AF6" s="1182" t="s">
        <v>37</v>
      </c>
      <c r="AG6" s="1182" t="s">
        <v>38</v>
      </c>
      <c r="AH6" s="1185" t="s">
        <v>39</v>
      </c>
      <c r="AI6" s="1186"/>
      <c r="AJ6" s="1182" t="s">
        <v>40</v>
      </c>
      <c r="AK6" s="1185" t="s">
        <v>41</v>
      </c>
      <c r="AL6" s="1186"/>
      <c r="AM6" s="1190" t="s">
        <v>42</v>
      </c>
      <c r="AN6" s="1182" t="s">
        <v>43</v>
      </c>
      <c r="AO6" s="1208" t="s">
        <v>44</v>
      </c>
      <c r="AP6" s="1183"/>
      <c r="AQ6" s="1183"/>
      <c r="AR6" s="1210" t="s">
        <v>45</v>
      </c>
      <c r="AS6" s="1210" t="s">
        <v>46</v>
      </c>
      <c r="AT6" s="1212" t="s">
        <v>47</v>
      </c>
      <c r="AU6" s="1210" t="s">
        <v>48</v>
      </c>
      <c r="AV6" s="1210" t="s">
        <v>49</v>
      </c>
      <c r="AW6" s="1214" t="s">
        <v>50</v>
      </c>
      <c r="AX6" s="1214" t="s">
        <v>51</v>
      </c>
      <c r="AY6" s="1210" t="s">
        <v>52</v>
      </c>
      <c r="AZ6" s="1183"/>
      <c r="BA6" s="1183"/>
      <c r="BB6" s="1205"/>
      <c r="BC6" s="1207"/>
    </row>
    <row r="7" spans="1:55" s="11" customFormat="1" ht="94.5" customHeight="1">
      <c r="A7" s="1184"/>
      <c r="B7" s="1184"/>
      <c r="C7" s="1184"/>
      <c r="D7" s="1184"/>
      <c r="E7" s="1184"/>
      <c r="F7" s="1184"/>
      <c r="G7" s="1184"/>
      <c r="H7" s="1184"/>
      <c r="I7" s="1184"/>
      <c r="J7" s="1184"/>
      <c r="K7" s="1184"/>
      <c r="L7" s="1184"/>
      <c r="M7" s="1184"/>
      <c r="N7" s="1184"/>
      <c r="O7" s="1189"/>
      <c r="P7" s="1192"/>
      <c r="Q7" s="12">
        <v>2025</v>
      </c>
      <c r="R7" s="12">
        <v>2026</v>
      </c>
      <c r="S7" s="12">
        <v>2027</v>
      </c>
      <c r="T7" s="12">
        <v>2028</v>
      </c>
      <c r="U7" s="12">
        <v>2029</v>
      </c>
      <c r="V7" s="12">
        <v>2030</v>
      </c>
      <c r="W7" s="1184"/>
      <c r="X7" s="1184"/>
      <c r="Y7" s="1184"/>
      <c r="Z7" s="1199"/>
      <c r="AA7" s="1199"/>
      <c r="AB7" s="1184"/>
      <c r="AC7" s="1184"/>
      <c r="AD7" s="1184"/>
      <c r="AE7" s="1184"/>
      <c r="AF7" s="1184"/>
      <c r="AG7" s="1184"/>
      <c r="AH7" s="13" t="s">
        <v>53</v>
      </c>
      <c r="AI7" s="13" t="s">
        <v>54</v>
      </c>
      <c r="AJ7" s="1184"/>
      <c r="AK7" s="13" t="s">
        <v>55</v>
      </c>
      <c r="AL7" s="13" t="s">
        <v>54</v>
      </c>
      <c r="AM7" s="1192"/>
      <c r="AN7" s="1184"/>
      <c r="AO7" s="1209"/>
      <c r="AP7" s="1184"/>
      <c r="AQ7" s="1184"/>
      <c r="AR7" s="1211"/>
      <c r="AS7" s="1211"/>
      <c r="AT7" s="1213"/>
      <c r="AU7" s="1211"/>
      <c r="AV7" s="1211"/>
      <c r="AW7" s="1215"/>
      <c r="AX7" s="1215"/>
      <c r="AY7" s="1211"/>
      <c r="AZ7" s="1184"/>
      <c r="BA7" s="1184"/>
      <c r="BB7" s="1206"/>
      <c r="BC7" s="1207"/>
    </row>
    <row r="8" spans="1:55" s="11" customFormat="1" ht="15.75">
      <c r="A8" s="14">
        <v>1</v>
      </c>
      <c r="B8" s="14">
        <v>2</v>
      </c>
      <c r="C8" s="14">
        <v>3</v>
      </c>
      <c r="D8" s="14">
        <v>4</v>
      </c>
      <c r="E8" s="14">
        <v>5</v>
      </c>
      <c r="F8" s="14">
        <v>6</v>
      </c>
      <c r="G8" s="14">
        <v>7</v>
      </c>
      <c r="H8" s="14">
        <v>8</v>
      </c>
      <c r="I8" s="14">
        <v>9</v>
      </c>
      <c r="J8" s="14">
        <v>10</v>
      </c>
      <c r="K8" s="14">
        <v>11</v>
      </c>
      <c r="L8" s="14">
        <v>12</v>
      </c>
      <c r="M8" s="14">
        <v>13</v>
      </c>
      <c r="N8" s="14">
        <v>14</v>
      </c>
      <c r="O8" s="15">
        <v>15</v>
      </c>
      <c r="P8" s="14">
        <v>16</v>
      </c>
      <c r="Q8" s="14">
        <v>17</v>
      </c>
      <c r="R8" s="14">
        <v>18</v>
      </c>
      <c r="S8" s="14">
        <v>19</v>
      </c>
      <c r="T8" s="14">
        <v>20</v>
      </c>
      <c r="U8" s="14">
        <v>21</v>
      </c>
      <c r="V8" s="14">
        <v>22</v>
      </c>
      <c r="W8" s="14">
        <v>23</v>
      </c>
      <c r="X8" s="14">
        <v>24</v>
      </c>
      <c r="Y8" s="14">
        <v>25</v>
      </c>
      <c r="Z8" s="14">
        <v>26</v>
      </c>
      <c r="AA8" s="14">
        <v>27</v>
      </c>
      <c r="AB8" s="14">
        <v>28</v>
      </c>
      <c r="AC8" s="14">
        <v>29</v>
      </c>
      <c r="AD8" s="14">
        <v>30</v>
      </c>
      <c r="AE8" s="14">
        <v>31</v>
      </c>
      <c r="AF8" s="14">
        <v>32</v>
      </c>
      <c r="AG8" s="14">
        <v>33</v>
      </c>
      <c r="AH8" s="14">
        <v>34</v>
      </c>
      <c r="AI8" s="14">
        <v>35</v>
      </c>
      <c r="AJ8" s="14">
        <v>36</v>
      </c>
      <c r="AK8" s="14">
        <v>37</v>
      </c>
      <c r="AL8" s="14">
        <v>38</v>
      </c>
      <c r="AM8" s="14">
        <v>39</v>
      </c>
      <c r="AN8" s="14">
        <v>40</v>
      </c>
      <c r="AO8" s="14">
        <v>41</v>
      </c>
      <c r="AP8" s="14">
        <v>42</v>
      </c>
      <c r="AQ8" s="14">
        <v>43</v>
      </c>
      <c r="AR8" s="14">
        <v>44</v>
      </c>
      <c r="AS8" s="14">
        <v>45</v>
      </c>
      <c r="AT8" s="15">
        <v>46</v>
      </c>
      <c r="AU8" s="14">
        <v>47</v>
      </c>
      <c r="AV8" s="14">
        <v>48</v>
      </c>
      <c r="AW8" s="14">
        <v>49</v>
      </c>
      <c r="AX8" s="14">
        <v>50</v>
      </c>
      <c r="AY8" s="14">
        <v>51</v>
      </c>
      <c r="AZ8" s="14">
        <v>52</v>
      </c>
      <c r="BA8" s="14">
        <v>53</v>
      </c>
      <c r="BB8" s="14">
        <v>54</v>
      </c>
      <c r="BC8" s="16"/>
    </row>
    <row r="9" spans="1:55" s="17" customFormat="1" ht="63" customHeight="1">
      <c r="A9" s="18" t="s">
        <v>56</v>
      </c>
      <c r="B9" s="19" t="s">
        <v>57</v>
      </c>
      <c r="C9" s="20" t="s">
        <v>58</v>
      </c>
      <c r="D9" s="21" t="s">
        <v>59</v>
      </c>
      <c r="E9" s="18" t="s">
        <v>60</v>
      </c>
      <c r="F9" s="22">
        <v>1</v>
      </c>
      <c r="G9" s="23" t="s">
        <v>61</v>
      </c>
      <c r="H9" s="23" t="s">
        <v>62</v>
      </c>
      <c r="I9" s="23" t="s">
        <v>63</v>
      </c>
      <c r="J9" s="18">
        <v>1</v>
      </c>
      <c r="K9" s="18"/>
      <c r="L9" s="22" t="s">
        <v>64</v>
      </c>
      <c r="M9" s="22"/>
      <c r="N9" s="20" t="s">
        <v>65</v>
      </c>
      <c r="O9" s="24">
        <v>4800</v>
      </c>
      <c r="P9" s="25">
        <f t="shared" ref="P9:P31" si="0">O9*1.2</f>
        <v>5760</v>
      </c>
      <c r="Q9" s="26"/>
      <c r="R9" s="26">
        <f t="shared" ref="R9:R18" si="1">P9</f>
        <v>5760</v>
      </c>
      <c r="S9" s="27"/>
      <c r="T9" s="27"/>
      <c r="U9" s="28"/>
      <c r="V9" s="28"/>
      <c r="W9" s="20" t="s">
        <v>66</v>
      </c>
      <c r="X9" s="19" t="s">
        <v>67</v>
      </c>
      <c r="Y9" s="20" t="s">
        <v>68</v>
      </c>
      <c r="Z9" s="29">
        <v>45944</v>
      </c>
      <c r="AA9" s="30">
        <f t="shared" ref="AA9:AA18" si="2">Z9+54</f>
        <v>45998</v>
      </c>
      <c r="AB9" s="18"/>
      <c r="AC9" s="18"/>
      <c r="AD9" s="18"/>
      <c r="AE9" s="18"/>
      <c r="AF9" s="18" t="str">
        <f t="shared" ref="AF9:AF31" si="3">G9</f>
        <v>Поставка ГСМ (бензин, дизтопливо)   г. Кызыл</v>
      </c>
      <c r="AG9" s="18"/>
      <c r="AH9" s="20">
        <v>112</v>
      </c>
      <c r="AI9" s="20" t="s">
        <v>69</v>
      </c>
      <c r="AJ9" s="18">
        <v>90436</v>
      </c>
      <c r="AK9" s="20">
        <v>93000000000</v>
      </c>
      <c r="AL9" s="20" t="s">
        <v>70</v>
      </c>
      <c r="AM9" s="30">
        <f t="shared" ref="AM9:AM31" si="4">AA9+20</f>
        <v>46018</v>
      </c>
      <c r="AN9" s="29">
        <v>45658</v>
      </c>
      <c r="AO9" s="29">
        <f t="shared" ref="AO9:AO18" si="5">AN9+364</f>
        <v>46022</v>
      </c>
      <c r="AP9" s="22">
        <v>2025</v>
      </c>
      <c r="AQ9" s="18"/>
      <c r="AR9" s="19" t="s">
        <v>71</v>
      </c>
      <c r="AS9" s="31" t="s">
        <v>72</v>
      </c>
      <c r="AT9" s="31" t="s">
        <v>73</v>
      </c>
      <c r="AU9" s="18">
        <v>2017</v>
      </c>
      <c r="AV9" s="18">
        <v>2027</v>
      </c>
      <c r="AW9" s="32">
        <v>1456.0000097263201</v>
      </c>
      <c r="AX9" s="33">
        <v>779.81584957999996</v>
      </c>
      <c r="AY9" s="22" t="s">
        <v>74</v>
      </c>
      <c r="AZ9" s="22" t="s">
        <v>75</v>
      </c>
      <c r="BA9" s="34"/>
      <c r="BB9" s="22"/>
      <c r="BC9" s="35" t="s">
        <v>76</v>
      </c>
    </row>
    <row r="10" spans="1:55" s="17" customFormat="1" ht="63" customHeight="1">
      <c r="A10" s="18" t="s">
        <v>56</v>
      </c>
      <c r="B10" s="19" t="s">
        <v>77</v>
      </c>
      <c r="C10" s="20" t="s">
        <v>58</v>
      </c>
      <c r="D10" s="21" t="s">
        <v>59</v>
      </c>
      <c r="E10" s="18" t="s">
        <v>60</v>
      </c>
      <c r="F10" s="22">
        <v>1</v>
      </c>
      <c r="G10" s="23" t="s">
        <v>78</v>
      </c>
      <c r="H10" s="23" t="s">
        <v>62</v>
      </c>
      <c r="I10" s="23" t="s">
        <v>63</v>
      </c>
      <c r="J10" s="18">
        <v>1</v>
      </c>
      <c r="K10" s="18"/>
      <c r="L10" s="22" t="s">
        <v>64</v>
      </c>
      <c r="M10" s="22"/>
      <c r="N10" s="20" t="s">
        <v>65</v>
      </c>
      <c r="O10" s="24">
        <v>432</v>
      </c>
      <c r="P10" s="25">
        <f t="shared" si="0"/>
        <v>518.4</v>
      </c>
      <c r="Q10" s="26"/>
      <c r="R10" s="26">
        <f t="shared" si="1"/>
        <v>518.4</v>
      </c>
      <c r="S10" s="27"/>
      <c r="T10" s="27"/>
      <c r="U10" s="28"/>
      <c r="V10" s="28"/>
      <c r="W10" s="20" t="s">
        <v>66</v>
      </c>
      <c r="X10" s="19" t="s">
        <v>58</v>
      </c>
      <c r="Y10" s="20" t="s">
        <v>68</v>
      </c>
      <c r="Z10" s="29">
        <v>45944</v>
      </c>
      <c r="AA10" s="30">
        <f t="shared" si="2"/>
        <v>45998</v>
      </c>
      <c r="AB10" s="18"/>
      <c r="AC10" s="18"/>
      <c r="AD10" s="18"/>
      <c r="AE10" s="18"/>
      <c r="AF10" s="18" t="str">
        <f t="shared" si="3"/>
        <v>Поставка ГСМ (бензин, дизтопливо)    г. Ак-Довурак</v>
      </c>
      <c r="AG10" s="18"/>
      <c r="AH10" s="20">
        <v>112</v>
      </c>
      <c r="AI10" s="20" t="s">
        <v>69</v>
      </c>
      <c r="AJ10" s="18">
        <v>8388</v>
      </c>
      <c r="AK10" s="20">
        <v>93000000000</v>
      </c>
      <c r="AL10" s="20" t="s">
        <v>70</v>
      </c>
      <c r="AM10" s="30">
        <f t="shared" si="4"/>
        <v>46018</v>
      </c>
      <c r="AN10" s="29">
        <v>45658</v>
      </c>
      <c r="AO10" s="29">
        <f t="shared" si="5"/>
        <v>46022</v>
      </c>
      <c r="AP10" s="22">
        <v>2025</v>
      </c>
      <c r="AQ10" s="18"/>
      <c r="AR10" s="19" t="s">
        <v>71</v>
      </c>
      <c r="AS10" s="31" t="s">
        <v>72</v>
      </c>
      <c r="AT10" s="31" t="s">
        <v>73</v>
      </c>
      <c r="AU10" s="18">
        <v>2017</v>
      </c>
      <c r="AV10" s="18">
        <v>2027</v>
      </c>
      <c r="AW10" s="32">
        <v>1456.0000097263201</v>
      </c>
      <c r="AX10" s="33">
        <v>779.81584957999996</v>
      </c>
      <c r="AY10" s="22" t="s">
        <v>74</v>
      </c>
      <c r="AZ10" s="22" t="s">
        <v>75</v>
      </c>
      <c r="BA10" s="34"/>
      <c r="BB10" s="22"/>
      <c r="BC10" s="35" t="s">
        <v>79</v>
      </c>
    </row>
    <row r="11" spans="1:55" s="17" customFormat="1" ht="63" customHeight="1">
      <c r="A11" s="18" t="s">
        <v>56</v>
      </c>
      <c r="B11" s="19" t="s">
        <v>80</v>
      </c>
      <c r="C11" s="20" t="s">
        <v>58</v>
      </c>
      <c r="D11" s="21" t="s">
        <v>59</v>
      </c>
      <c r="E11" s="18" t="s">
        <v>60</v>
      </c>
      <c r="F11" s="22">
        <v>1</v>
      </c>
      <c r="G11" s="18" t="s">
        <v>81</v>
      </c>
      <c r="H11" s="23" t="s">
        <v>62</v>
      </c>
      <c r="I11" s="23" t="s">
        <v>63</v>
      </c>
      <c r="J11" s="18">
        <v>1</v>
      </c>
      <c r="K11" s="18"/>
      <c r="L11" s="22" t="s">
        <v>64</v>
      </c>
      <c r="M11" s="22"/>
      <c r="N11" s="20" t="s">
        <v>65</v>
      </c>
      <c r="O11" s="24">
        <v>360</v>
      </c>
      <c r="P11" s="25">
        <f t="shared" si="0"/>
        <v>432</v>
      </c>
      <c r="Q11" s="26"/>
      <c r="R11" s="26">
        <f t="shared" si="1"/>
        <v>432</v>
      </c>
      <c r="S11" s="27"/>
      <c r="T11" s="27"/>
      <c r="U11" s="28"/>
      <c r="V11" s="28"/>
      <c r="W11" s="20" t="s">
        <v>66</v>
      </c>
      <c r="X11" s="19" t="s">
        <v>58</v>
      </c>
      <c r="Y11" s="20" t="s">
        <v>68</v>
      </c>
      <c r="Z11" s="29">
        <v>45944</v>
      </c>
      <c r="AA11" s="30">
        <f t="shared" si="2"/>
        <v>45998</v>
      </c>
      <c r="AB11" s="18"/>
      <c r="AC11" s="18"/>
      <c r="AD11" s="18"/>
      <c r="AE11" s="18"/>
      <c r="AF11" s="18" t="str">
        <f t="shared" si="3"/>
        <v>Поставка ГСМ (бензин, дизтопливо)    г. Шагонар</v>
      </c>
      <c r="AG11" s="18"/>
      <c r="AH11" s="20">
        <v>112</v>
      </c>
      <c r="AI11" s="20" t="s">
        <v>69</v>
      </c>
      <c r="AJ11" s="18">
        <v>6964</v>
      </c>
      <c r="AK11" s="20">
        <v>93000000000</v>
      </c>
      <c r="AL11" s="20" t="s">
        <v>70</v>
      </c>
      <c r="AM11" s="30">
        <f t="shared" si="4"/>
        <v>46018</v>
      </c>
      <c r="AN11" s="29">
        <v>45658</v>
      </c>
      <c r="AO11" s="29">
        <f t="shared" si="5"/>
        <v>46022</v>
      </c>
      <c r="AP11" s="22">
        <v>2025</v>
      </c>
      <c r="AQ11" s="18"/>
      <c r="AR11" s="19" t="s">
        <v>71</v>
      </c>
      <c r="AS11" s="31" t="s">
        <v>72</v>
      </c>
      <c r="AT11" s="31" t="s">
        <v>73</v>
      </c>
      <c r="AU11" s="18">
        <v>2017</v>
      </c>
      <c r="AV11" s="18">
        <v>2027</v>
      </c>
      <c r="AW11" s="32">
        <v>1456.0000097263201</v>
      </c>
      <c r="AX11" s="33">
        <v>779.81584957999996</v>
      </c>
      <c r="AY11" s="22" t="s">
        <v>74</v>
      </c>
      <c r="AZ11" s="22" t="s">
        <v>75</v>
      </c>
      <c r="BA11" s="22"/>
      <c r="BB11" s="22"/>
      <c r="BC11" s="35" t="s">
        <v>82</v>
      </c>
    </row>
    <row r="12" spans="1:55" s="17" customFormat="1" ht="63" customHeight="1">
      <c r="A12" s="18" t="s">
        <v>56</v>
      </c>
      <c r="B12" s="19" t="s">
        <v>83</v>
      </c>
      <c r="C12" s="20" t="s">
        <v>58</v>
      </c>
      <c r="D12" s="21" t="s">
        <v>59</v>
      </c>
      <c r="E12" s="18" t="s">
        <v>60</v>
      </c>
      <c r="F12" s="22">
        <v>1</v>
      </c>
      <c r="G12" s="23" t="s">
        <v>84</v>
      </c>
      <c r="H12" s="23" t="s">
        <v>62</v>
      </c>
      <c r="I12" s="23" t="s">
        <v>63</v>
      </c>
      <c r="J12" s="18">
        <v>1</v>
      </c>
      <c r="K12" s="18"/>
      <c r="L12" s="22" t="s">
        <v>64</v>
      </c>
      <c r="M12" s="22"/>
      <c r="N12" s="20" t="s">
        <v>65</v>
      </c>
      <c r="O12" s="24">
        <v>336</v>
      </c>
      <c r="P12" s="25">
        <f t="shared" si="0"/>
        <v>403.2</v>
      </c>
      <c r="Q12" s="26"/>
      <c r="R12" s="26">
        <f t="shared" si="1"/>
        <v>403.2</v>
      </c>
      <c r="S12" s="27"/>
      <c r="T12" s="27"/>
      <c r="U12" s="28"/>
      <c r="V12" s="28"/>
      <c r="W12" s="20" t="s">
        <v>66</v>
      </c>
      <c r="X12" s="19" t="s">
        <v>58</v>
      </c>
      <c r="Y12" s="20" t="s">
        <v>68</v>
      </c>
      <c r="Z12" s="29">
        <v>45944</v>
      </c>
      <c r="AA12" s="30">
        <f t="shared" si="2"/>
        <v>45998</v>
      </c>
      <c r="AB12" s="18"/>
      <c r="AC12" s="18"/>
      <c r="AD12" s="18"/>
      <c r="AE12" s="18"/>
      <c r="AF12" s="18" t="str">
        <f t="shared" si="3"/>
        <v>Поставка ГСМ (бензин, дизтопливо)   с. Самагалтай</v>
      </c>
      <c r="AG12" s="18"/>
      <c r="AH12" s="20">
        <v>112</v>
      </c>
      <c r="AI12" s="20" t="s">
        <v>69</v>
      </c>
      <c r="AJ12" s="18">
        <v>6429</v>
      </c>
      <c r="AK12" s="20">
        <v>93000000000</v>
      </c>
      <c r="AL12" s="20" t="s">
        <v>70</v>
      </c>
      <c r="AM12" s="30">
        <f t="shared" si="4"/>
        <v>46018</v>
      </c>
      <c r="AN12" s="29">
        <v>45658</v>
      </c>
      <c r="AO12" s="29">
        <f t="shared" si="5"/>
        <v>46022</v>
      </c>
      <c r="AP12" s="22">
        <v>2025</v>
      </c>
      <c r="AQ12" s="18"/>
      <c r="AR12" s="19" t="s">
        <v>71</v>
      </c>
      <c r="AS12" s="31" t="s">
        <v>72</v>
      </c>
      <c r="AT12" s="31" t="s">
        <v>73</v>
      </c>
      <c r="AU12" s="18">
        <v>2017</v>
      </c>
      <c r="AV12" s="18">
        <v>2027</v>
      </c>
      <c r="AW12" s="32">
        <v>1456.0000097263201</v>
      </c>
      <c r="AX12" s="33">
        <v>779.81584957999996</v>
      </c>
      <c r="AY12" s="22" t="s">
        <v>74</v>
      </c>
      <c r="AZ12" s="22" t="s">
        <v>75</v>
      </c>
      <c r="BA12" s="22"/>
      <c r="BB12" s="22"/>
      <c r="BC12" s="35" t="s">
        <v>85</v>
      </c>
    </row>
    <row r="13" spans="1:55" s="17" customFormat="1" ht="63" customHeight="1">
      <c r="A13" s="18" t="s">
        <v>56</v>
      </c>
      <c r="B13" s="19" t="s">
        <v>86</v>
      </c>
      <c r="C13" s="20" t="s">
        <v>58</v>
      </c>
      <c r="D13" s="21" t="s">
        <v>59</v>
      </c>
      <c r="E13" s="18" t="s">
        <v>60</v>
      </c>
      <c r="F13" s="22">
        <v>1</v>
      </c>
      <c r="G13" s="23" t="s">
        <v>87</v>
      </c>
      <c r="H13" s="23" t="s">
        <v>62</v>
      </c>
      <c r="I13" s="23" t="s">
        <v>63</v>
      </c>
      <c r="J13" s="18">
        <v>1</v>
      </c>
      <c r="K13" s="18"/>
      <c r="L13" s="22" t="s">
        <v>64</v>
      </c>
      <c r="M13" s="22"/>
      <c r="N13" s="20" t="s">
        <v>65</v>
      </c>
      <c r="O13" s="24">
        <v>432</v>
      </c>
      <c r="P13" s="25">
        <f t="shared" si="0"/>
        <v>518.4</v>
      </c>
      <c r="Q13" s="26"/>
      <c r="R13" s="26">
        <f t="shared" si="1"/>
        <v>518.4</v>
      </c>
      <c r="S13" s="27"/>
      <c r="T13" s="27"/>
      <c r="U13" s="28"/>
      <c r="V13" s="28"/>
      <c r="W13" s="20" t="s">
        <v>66</v>
      </c>
      <c r="X13" s="19" t="s">
        <v>58</v>
      </c>
      <c r="Y13" s="20" t="s">
        <v>68</v>
      </c>
      <c r="Z13" s="29">
        <v>45944</v>
      </c>
      <c r="AA13" s="30">
        <f t="shared" si="2"/>
        <v>45998</v>
      </c>
      <c r="AB13" s="18"/>
      <c r="AC13" s="18"/>
      <c r="AD13" s="18"/>
      <c r="AE13" s="18"/>
      <c r="AF13" s="18" t="str">
        <f t="shared" si="3"/>
        <v xml:space="preserve">Поставка ГСМ (бензин, дизтопливо)    с. Бай - Хаак </v>
      </c>
      <c r="AG13" s="18"/>
      <c r="AH13" s="20">
        <v>112</v>
      </c>
      <c r="AI13" s="20" t="s">
        <v>69</v>
      </c>
      <c r="AJ13" s="18">
        <v>8388</v>
      </c>
      <c r="AK13" s="20">
        <v>93000000000</v>
      </c>
      <c r="AL13" s="20" t="s">
        <v>70</v>
      </c>
      <c r="AM13" s="30">
        <f t="shared" si="4"/>
        <v>46018</v>
      </c>
      <c r="AN13" s="29">
        <v>45658</v>
      </c>
      <c r="AO13" s="29">
        <f t="shared" si="5"/>
        <v>46022</v>
      </c>
      <c r="AP13" s="22">
        <v>2025</v>
      </c>
      <c r="AQ13" s="18"/>
      <c r="AR13" s="19" t="s">
        <v>71</v>
      </c>
      <c r="AS13" s="31" t="s">
        <v>72</v>
      </c>
      <c r="AT13" s="31" t="s">
        <v>73</v>
      </c>
      <c r="AU13" s="18">
        <v>2017</v>
      </c>
      <c r="AV13" s="18">
        <v>2027</v>
      </c>
      <c r="AW13" s="32">
        <v>1456.0000097263201</v>
      </c>
      <c r="AX13" s="33">
        <v>779.81584957999996</v>
      </c>
      <c r="AY13" s="22" t="s">
        <v>74</v>
      </c>
      <c r="AZ13" s="22" t="s">
        <v>75</v>
      </c>
      <c r="BA13" s="22"/>
      <c r="BB13" s="22"/>
      <c r="BC13" s="35" t="s">
        <v>88</v>
      </c>
    </row>
    <row r="14" spans="1:55" s="17" customFormat="1" ht="63" customHeight="1">
      <c r="A14" s="18" t="s">
        <v>56</v>
      </c>
      <c r="B14" s="19" t="s">
        <v>89</v>
      </c>
      <c r="C14" s="20" t="s">
        <v>58</v>
      </c>
      <c r="D14" s="21" t="s">
        <v>59</v>
      </c>
      <c r="E14" s="18" t="s">
        <v>60</v>
      </c>
      <c r="F14" s="22">
        <v>1</v>
      </c>
      <c r="G14" s="23" t="s">
        <v>90</v>
      </c>
      <c r="H14" s="23" t="s">
        <v>62</v>
      </c>
      <c r="I14" s="23" t="s">
        <v>63</v>
      </c>
      <c r="J14" s="18">
        <v>1</v>
      </c>
      <c r="K14" s="18"/>
      <c r="L14" s="22" t="s">
        <v>64</v>
      </c>
      <c r="M14" s="22"/>
      <c r="N14" s="20" t="s">
        <v>65</v>
      </c>
      <c r="O14" s="24">
        <v>360</v>
      </c>
      <c r="P14" s="25">
        <f t="shared" si="0"/>
        <v>432</v>
      </c>
      <c r="Q14" s="26"/>
      <c r="R14" s="26">
        <f t="shared" si="1"/>
        <v>432</v>
      </c>
      <c r="S14" s="27"/>
      <c r="T14" s="27"/>
      <c r="U14" s="28"/>
      <c r="V14" s="28"/>
      <c r="W14" s="20" t="s">
        <v>66</v>
      </c>
      <c r="X14" s="19" t="s">
        <v>58</v>
      </c>
      <c r="Y14" s="20" t="s">
        <v>68</v>
      </c>
      <c r="Z14" s="29">
        <v>45944</v>
      </c>
      <c r="AA14" s="30">
        <f t="shared" si="2"/>
        <v>45998</v>
      </c>
      <c r="AB14" s="18"/>
      <c r="AC14" s="18"/>
      <c r="AD14" s="18"/>
      <c r="AE14" s="18"/>
      <c r="AF14" s="18" t="str">
        <f t="shared" si="3"/>
        <v xml:space="preserve">Поставка ГСМ (бензин, дизтопливо)    с. Сарыг - Сеп </v>
      </c>
      <c r="AG14" s="18"/>
      <c r="AH14" s="20">
        <v>112</v>
      </c>
      <c r="AI14" s="20" t="s">
        <v>69</v>
      </c>
      <c r="AJ14" s="18">
        <v>6964</v>
      </c>
      <c r="AK14" s="20">
        <v>93000000000</v>
      </c>
      <c r="AL14" s="20" t="s">
        <v>70</v>
      </c>
      <c r="AM14" s="30">
        <f t="shared" si="4"/>
        <v>46018</v>
      </c>
      <c r="AN14" s="29">
        <v>45658</v>
      </c>
      <c r="AO14" s="29">
        <f t="shared" si="5"/>
        <v>46022</v>
      </c>
      <c r="AP14" s="22">
        <v>2025</v>
      </c>
      <c r="AQ14" s="18"/>
      <c r="AR14" s="19" t="s">
        <v>71</v>
      </c>
      <c r="AS14" s="31" t="s">
        <v>72</v>
      </c>
      <c r="AT14" s="31" t="s">
        <v>73</v>
      </c>
      <c r="AU14" s="18">
        <v>2017</v>
      </c>
      <c r="AV14" s="18">
        <v>2027</v>
      </c>
      <c r="AW14" s="32">
        <v>1456.0000097263201</v>
      </c>
      <c r="AX14" s="33">
        <v>779.81584957999996</v>
      </c>
      <c r="AY14" s="22" t="s">
        <v>74</v>
      </c>
      <c r="AZ14" s="22" t="s">
        <v>75</v>
      </c>
      <c r="BA14" s="22"/>
      <c r="BB14" s="22"/>
      <c r="BC14" s="35" t="s">
        <v>91</v>
      </c>
    </row>
    <row r="15" spans="1:55" s="17" customFormat="1" ht="63" customHeight="1">
      <c r="A15" s="18" t="s">
        <v>56</v>
      </c>
      <c r="B15" s="19" t="s">
        <v>92</v>
      </c>
      <c r="C15" s="20" t="s">
        <v>58</v>
      </c>
      <c r="D15" s="21" t="s">
        <v>59</v>
      </c>
      <c r="E15" s="18" t="s">
        <v>60</v>
      </c>
      <c r="F15" s="22">
        <v>1</v>
      </c>
      <c r="G15" s="23" t="s">
        <v>93</v>
      </c>
      <c r="H15" s="23" t="s">
        <v>62</v>
      </c>
      <c r="I15" s="23" t="s">
        <v>63</v>
      </c>
      <c r="J15" s="18">
        <v>1</v>
      </c>
      <c r="K15" s="18"/>
      <c r="L15" s="22" t="s">
        <v>64</v>
      </c>
      <c r="M15" s="22"/>
      <c r="N15" s="20" t="s">
        <v>65</v>
      </c>
      <c r="O15" s="24">
        <v>216</v>
      </c>
      <c r="P15" s="25">
        <f t="shared" si="0"/>
        <v>259.2</v>
      </c>
      <c r="Q15" s="26"/>
      <c r="R15" s="26">
        <f t="shared" si="1"/>
        <v>259.2</v>
      </c>
      <c r="S15" s="27"/>
      <c r="T15" s="27"/>
      <c r="U15" s="28"/>
      <c r="V15" s="28"/>
      <c r="W15" s="20" t="s">
        <v>66</v>
      </c>
      <c r="X15" s="19" t="s">
        <v>58</v>
      </c>
      <c r="Y15" s="20" t="s">
        <v>68</v>
      </c>
      <c r="Z15" s="29">
        <v>45944</v>
      </c>
      <c r="AA15" s="30">
        <f t="shared" si="2"/>
        <v>45998</v>
      </c>
      <c r="AB15" s="18"/>
      <c r="AC15" s="18"/>
      <c r="AD15" s="18"/>
      <c r="AE15" s="18"/>
      <c r="AF15" s="18" t="str">
        <f t="shared" si="3"/>
        <v>Поставка ГСМ (бензин, дизтопливо)    с. Туран</v>
      </c>
      <c r="AG15" s="18"/>
      <c r="AH15" s="20">
        <v>112</v>
      </c>
      <c r="AI15" s="20" t="s">
        <v>69</v>
      </c>
      <c r="AJ15" s="18">
        <v>4156</v>
      </c>
      <c r="AK15" s="20">
        <v>93000000000</v>
      </c>
      <c r="AL15" s="20" t="s">
        <v>70</v>
      </c>
      <c r="AM15" s="30">
        <f t="shared" si="4"/>
        <v>46018</v>
      </c>
      <c r="AN15" s="29">
        <v>45658</v>
      </c>
      <c r="AO15" s="29">
        <f t="shared" si="5"/>
        <v>46022</v>
      </c>
      <c r="AP15" s="22">
        <v>2025</v>
      </c>
      <c r="AQ15" s="18"/>
      <c r="AR15" s="19" t="s">
        <v>71</v>
      </c>
      <c r="AS15" s="31" t="s">
        <v>72</v>
      </c>
      <c r="AT15" s="31" t="s">
        <v>73</v>
      </c>
      <c r="AU15" s="18">
        <v>2017</v>
      </c>
      <c r="AV15" s="18">
        <v>2027</v>
      </c>
      <c r="AW15" s="32">
        <v>1456.0000097263201</v>
      </c>
      <c r="AX15" s="33">
        <v>779.81584957999996</v>
      </c>
      <c r="AY15" s="22" t="s">
        <v>74</v>
      </c>
      <c r="AZ15" s="22" t="s">
        <v>75</v>
      </c>
      <c r="BA15" s="22"/>
      <c r="BB15" s="22"/>
      <c r="BC15" s="35" t="s">
        <v>94</v>
      </c>
    </row>
    <row r="16" spans="1:55" s="17" customFormat="1" ht="63" customHeight="1">
      <c r="A16" s="18" t="s">
        <v>56</v>
      </c>
      <c r="B16" s="19" t="s">
        <v>95</v>
      </c>
      <c r="C16" s="20" t="s">
        <v>58</v>
      </c>
      <c r="D16" s="21" t="s">
        <v>59</v>
      </c>
      <c r="E16" s="18" t="s">
        <v>60</v>
      </c>
      <c r="F16" s="22">
        <v>1</v>
      </c>
      <c r="G16" s="23" t="s">
        <v>96</v>
      </c>
      <c r="H16" s="23" t="s">
        <v>62</v>
      </c>
      <c r="I16" s="23" t="s">
        <v>63</v>
      </c>
      <c r="J16" s="18">
        <v>1</v>
      </c>
      <c r="K16" s="18"/>
      <c r="L16" s="22" t="s">
        <v>64</v>
      </c>
      <c r="M16" s="22"/>
      <c r="N16" s="20" t="s">
        <v>65</v>
      </c>
      <c r="O16" s="24">
        <v>216</v>
      </c>
      <c r="P16" s="25">
        <f t="shared" si="0"/>
        <v>259.2</v>
      </c>
      <c r="Q16" s="26"/>
      <c r="R16" s="26">
        <f t="shared" si="1"/>
        <v>259.2</v>
      </c>
      <c r="S16" s="27"/>
      <c r="T16" s="27"/>
      <c r="U16" s="28"/>
      <c r="V16" s="28"/>
      <c r="W16" s="20" t="s">
        <v>66</v>
      </c>
      <c r="X16" s="19" t="s">
        <v>58</v>
      </c>
      <c r="Y16" s="20" t="s">
        <v>68</v>
      </c>
      <c r="Z16" s="29">
        <v>45944</v>
      </c>
      <c r="AA16" s="30">
        <f t="shared" si="2"/>
        <v>45998</v>
      </c>
      <c r="AB16" s="18"/>
      <c r="AC16" s="18"/>
      <c r="AD16" s="18"/>
      <c r="AE16" s="18"/>
      <c r="AF16" s="18" t="str">
        <f t="shared" si="3"/>
        <v xml:space="preserve">Поставка ГСМ (бензин, дизтопливо)    с. Чадан </v>
      </c>
      <c r="AG16" s="18"/>
      <c r="AH16" s="20">
        <v>112</v>
      </c>
      <c r="AI16" s="20" t="s">
        <v>69</v>
      </c>
      <c r="AJ16" s="18">
        <v>4156</v>
      </c>
      <c r="AK16" s="20">
        <v>93000000000</v>
      </c>
      <c r="AL16" s="20" t="s">
        <v>70</v>
      </c>
      <c r="AM16" s="30">
        <f t="shared" si="4"/>
        <v>46018</v>
      </c>
      <c r="AN16" s="29">
        <v>45658</v>
      </c>
      <c r="AO16" s="29">
        <f t="shared" si="5"/>
        <v>46022</v>
      </c>
      <c r="AP16" s="22">
        <v>2025</v>
      </c>
      <c r="AQ16" s="18"/>
      <c r="AR16" s="19" t="s">
        <v>71</v>
      </c>
      <c r="AS16" s="31" t="s">
        <v>72</v>
      </c>
      <c r="AT16" s="31" t="s">
        <v>73</v>
      </c>
      <c r="AU16" s="18">
        <v>2017</v>
      </c>
      <c r="AV16" s="18">
        <v>2027</v>
      </c>
      <c r="AW16" s="32">
        <v>1456.0000097263201</v>
      </c>
      <c r="AX16" s="33">
        <v>779.81584957999996</v>
      </c>
      <c r="AY16" s="22" t="s">
        <v>74</v>
      </c>
      <c r="AZ16" s="22" t="s">
        <v>75</v>
      </c>
      <c r="BA16" s="22"/>
      <c r="BB16" s="22"/>
      <c r="BC16" s="35" t="s">
        <v>97</v>
      </c>
    </row>
    <row r="17" spans="1:55" s="17" customFormat="1" ht="63" customHeight="1">
      <c r="A17" s="18" t="s">
        <v>56</v>
      </c>
      <c r="B17" s="19" t="s">
        <v>98</v>
      </c>
      <c r="C17" s="20" t="s">
        <v>58</v>
      </c>
      <c r="D17" s="21" t="s">
        <v>59</v>
      </c>
      <c r="E17" s="18" t="s">
        <v>60</v>
      </c>
      <c r="F17" s="22">
        <v>1</v>
      </c>
      <c r="G17" s="23" t="s">
        <v>99</v>
      </c>
      <c r="H17" s="23" t="s">
        <v>62</v>
      </c>
      <c r="I17" s="23" t="s">
        <v>63</v>
      </c>
      <c r="J17" s="18">
        <v>1</v>
      </c>
      <c r="K17" s="18"/>
      <c r="L17" s="22" t="s">
        <v>64</v>
      </c>
      <c r="M17" s="22"/>
      <c r="N17" s="20" t="s">
        <v>65</v>
      </c>
      <c r="O17" s="24">
        <v>216</v>
      </c>
      <c r="P17" s="25">
        <f t="shared" si="0"/>
        <v>259.2</v>
      </c>
      <c r="Q17" s="26"/>
      <c r="R17" s="26">
        <f t="shared" si="1"/>
        <v>259.2</v>
      </c>
      <c r="S17" s="27"/>
      <c r="T17" s="27"/>
      <c r="U17" s="28"/>
      <c r="V17" s="28"/>
      <c r="W17" s="20" t="s">
        <v>66</v>
      </c>
      <c r="X17" s="19" t="s">
        <v>58</v>
      </c>
      <c r="Y17" s="20" t="s">
        <v>68</v>
      </c>
      <c r="Z17" s="29">
        <v>45944</v>
      </c>
      <c r="AA17" s="30">
        <f t="shared" si="2"/>
        <v>45998</v>
      </c>
      <c r="AB17" s="18"/>
      <c r="AC17" s="18"/>
      <c r="AD17" s="18"/>
      <c r="AE17" s="18"/>
      <c r="AF17" s="18" t="str">
        <f t="shared" si="3"/>
        <v xml:space="preserve">Поставка ГСМ (бензин, дизтопливо)    с. Эрзин </v>
      </c>
      <c r="AG17" s="18"/>
      <c r="AH17" s="20">
        <v>112</v>
      </c>
      <c r="AI17" s="20" t="s">
        <v>69</v>
      </c>
      <c r="AJ17" s="18">
        <v>4156</v>
      </c>
      <c r="AK17" s="20">
        <v>93000000000</v>
      </c>
      <c r="AL17" s="20" t="s">
        <v>70</v>
      </c>
      <c r="AM17" s="30">
        <f t="shared" si="4"/>
        <v>46018</v>
      </c>
      <c r="AN17" s="29">
        <v>45658</v>
      </c>
      <c r="AO17" s="29">
        <f t="shared" si="5"/>
        <v>46022</v>
      </c>
      <c r="AP17" s="22">
        <v>2025</v>
      </c>
      <c r="AQ17" s="18"/>
      <c r="AR17" s="19" t="s">
        <v>71</v>
      </c>
      <c r="AS17" s="31" t="s">
        <v>72</v>
      </c>
      <c r="AT17" s="31" t="s">
        <v>73</v>
      </c>
      <c r="AU17" s="18">
        <v>2017</v>
      </c>
      <c r="AV17" s="18">
        <v>2027</v>
      </c>
      <c r="AW17" s="32">
        <v>1456.0000097263201</v>
      </c>
      <c r="AX17" s="33">
        <v>779.81584957999996</v>
      </c>
      <c r="AY17" s="22" t="s">
        <v>74</v>
      </c>
      <c r="AZ17" s="22" t="s">
        <v>75</v>
      </c>
      <c r="BA17" s="22"/>
      <c r="BB17" s="22"/>
      <c r="BC17" s="35" t="s">
        <v>100</v>
      </c>
    </row>
    <row r="18" spans="1:55" s="17" customFormat="1" ht="63" customHeight="1">
      <c r="A18" s="18" t="s">
        <v>56</v>
      </c>
      <c r="B18" s="19" t="s">
        <v>101</v>
      </c>
      <c r="C18" s="20" t="s">
        <v>58</v>
      </c>
      <c r="D18" s="21" t="s">
        <v>59</v>
      </c>
      <c r="E18" s="18" t="s">
        <v>60</v>
      </c>
      <c r="F18" s="22">
        <v>1</v>
      </c>
      <c r="G18" s="20" t="s">
        <v>102</v>
      </c>
      <c r="H18" s="23" t="s">
        <v>62</v>
      </c>
      <c r="I18" s="23" t="s">
        <v>63</v>
      </c>
      <c r="J18" s="18">
        <v>1</v>
      </c>
      <c r="K18" s="18"/>
      <c r="L18" s="22" t="s">
        <v>64</v>
      </c>
      <c r="M18" s="22"/>
      <c r="N18" s="20" t="s">
        <v>65</v>
      </c>
      <c r="O18" s="24">
        <v>216</v>
      </c>
      <c r="P18" s="25">
        <f t="shared" si="0"/>
        <v>259.2</v>
      </c>
      <c r="Q18" s="26"/>
      <c r="R18" s="26">
        <f t="shared" si="1"/>
        <v>259.2</v>
      </c>
      <c r="S18" s="27"/>
      <c r="T18" s="27"/>
      <c r="U18" s="28"/>
      <c r="V18" s="28"/>
      <c r="W18" s="20" t="s">
        <v>66</v>
      </c>
      <c r="X18" s="19" t="s">
        <v>58</v>
      </c>
      <c r="Y18" s="20" t="s">
        <v>68</v>
      </c>
      <c r="Z18" s="29">
        <v>45944</v>
      </c>
      <c r="AA18" s="30">
        <f t="shared" si="2"/>
        <v>45998</v>
      </c>
      <c r="AB18" s="18"/>
      <c r="AC18" s="18"/>
      <c r="AD18" s="18"/>
      <c r="AE18" s="18"/>
      <c r="AF18" s="18" t="str">
        <f t="shared" si="3"/>
        <v>Поставка ГСМ (бензин, дизтопливо)    с. Хандагайты</v>
      </c>
      <c r="AG18" s="18"/>
      <c r="AH18" s="20">
        <v>112</v>
      </c>
      <c r="AI18" s="20" t="s">
        <v>69</v>
      </c>
      <c r="AJ18" s="18">
        <v>4156</v>
      </c>
      <c r="AK18" s="20">
        <v>93000000000</v>
      </c>
      <c r="AL18" s="20" t="s">
        <v>70</v>
      </c>
      <c r="AM18" s="30">
        <f t="shared" si="4"/>
        <v>46018</v>
      </c>
      <c r="AN18" s="29">
        <v>45658</v>
      </c>
      <c r="AO18" s="29">
        <f t="shared" si="5"/>
        <v>46022</v>
      </c>
      <c r="AP18" s="22">
        <v>2025</v>
      </c>
      <c r="AQ18" s="18"/>
      <c r="AR18" s="19" t="s">
        <v>71</v>
      </c>
      <c r="AS18" s="31" t="s">
        <v>72</v>
      </c>
      <c r="AT18" s="31" t="s">
        <v>73</v>
      </c>
      <c r="AU18" s="18">
        <v>2017</v>
      </c>
      <c r="AV18" s="18">
        <v>2027</v>
      </c>
      <c r="AW18" s="32">
        <v>1456.0000097263201</v>
      </c>
      <c r="AX18" s="33">
        <v>779.81584957999996</v>
      </c>
      <c r="AY18" s="22" t="s">
        <v>74</v>
      </c>
      <c r="AZ18" s="22" t="s">
        <v>75</v>
      </c>
      <c r="BA18" s="22"/>
      <c r="BB18" s="22"/>
      <c r="BC18" s="35" t="s">
        <v>103</v>
      </c>
    </row>
    <row r="19" spans="1:55" s="36" customFormat="1" ht="63" customHeight="1">
      <c r="A19" s="37" t="s">
        <v>56</v>
      </c>
      <c r="B19" s="38" t="s">
        <v>104</v>
      </c>
      <c r="C19" s="39" t="s">
        <v>58</v>
      </c>
      <c r="D19" s="40" t="s">
        <v>59</v>
      </c>
      <c r="E19" s="40" t="s">
        <v>60</v>
      </c>
      <c r="F19" s="38">
        <v>1</v>
      </c>
      <c r="G19" s="38" t="s">
        <v>105</v>
      </c>
      <c r="H19" s="41" t="s">
        <v>106</v>
      </c>
      <c r="I19" s="41" t="s">
        <v>107</v>
      </c>
      <c r="J19" s="38">
        <v>2</v>
      </c>
      <c r="K19" s="38"/>
      <c r="L19" s="42" t="s">
        <v>64</v>
      </c>
      <c r="M19" s="42"/>
      <c r="N19" s="39" t="s">
        <v>65</v>
      </c>
      <c r="O19" s="43">
        <v>2267.5</v>
      </c>
      <c r="P19" s="44">
        <f t="shared" ref="P19:P20" si="6">O19*1.2</f>
        <v>2721</v>
      </c>
      <c r="Q19" s="45">
        <f t="shared" ref="Q19:Q66" si="7">P19</f>
        <v>2721</v>
      </c>
      <c r="R19" s="45"/>
      <c r="S19" s="46"/>
      <c r="T19" s="46"/>
      <c r="U19" s="47"/>
      <c r="V19" s="47"/>
      <c r="W19" s="38" t="s">
        <v>108</v>
      </c>
      <c r="X19" s="38" t="s">
        <v>58</v>
      </c>
      <c r="Y19" s="39" t="s">
        <v>68</v>
      </c>
      <c r="Z19" s="48">
        <v>45770</v>
      </c>
      <c r="AA19" s="49">
        <f t="shared" ref="AA19:AA20" si="8">Z19+35</f>
        <v>45805</v>
      </c>
      <c r="AB19" s="42"/>
      <c r="AC19" s="42"/>
      <c r="AD19" s="42"/>
      <c r="AE19" s="42"/>
      <c r="AF19" s="37" t="str">
        <f t="shared" ref="AF19:AF20" si="9">G19</f>
        <v>поставка силового кабеля на напряжение 6-10 (20) кВ с БПИ и ПВХ изоляцией</v>
      </c>
      <c r="AG19" s="42"/>
      <c r="AH19" s="50" t="s">
        <v>109</v>
      </c>
      <c r="AI19" s="39" t="s">
        <v>110</v>
      </c>
      <c r="AJ19" s="42">
        <v>1000</v>
      </c>
      <c r="AK19" s="39">
        <v>93000000000</v>
      </c>
      <c r="AL19" s="51" t="s">
        <v>70</v>
      </c>
      <c r="AM19" s="49">
        <f t="shared" ref="AM19:AM20" si="10">AA19+20</f>
        <v>45825</v>
      </c>
      <c r="AN19" s="49">
        <f t="shared" ref="AN19:AN66" si="11">AM19</f>
        <v>45825</v>
      </c>
      <c r="AO19" s="48">
        <f t="shared" ref="AO19:AO20" si="12">AN19+30</f>
        <v>45855</v>
      </c>
      <c r="AP19" s="42">
        <v>2025</v>
      </c>
      <c r="AQ19" s="38"/>
      <c r="AR19" s="38" t="s">
        <v>71</v>
      </c>
      <c r="AS19" s="52" t="s">
        <v>72</v>
      </c>
      <c r="AT19" s="52" t="s">
        <v>111</v>
      </c>
      <c r="AU19" s="37">
        <v>2017</v>
      </c>
      <c r="AV19" s="37">
        <v>2027</v>
      </c>
      <c r="AW19" s="53">
        <v>1456.0000097263201</v>
      </c>
      <c r="AX19" s="54">
        <v>779.81584957999996</v>
      </c>
      <c r="AY19" s="38" t="s">
        <v>74</v>
      </c>
      <c r="AZ19" s="42" t="s">
        <v>75</v>
      </c>
      <c r="BA19" s="55"/>
      <c r="BB19" s="55" t="s">
        <v>112</v>
      </c>
      <c r="BC19" s="56" t="s">
        <v>113</v>
      </c>
    </row>
    <row r="20" spans="1:55" s="36" customFormat="1" ht="63" customHeight="1">
      <c r="A20" s="37" t="s">
        <v>56</v>
      </c>
      <c r="B20" s="38" t="s">
        <v>114</v>
      </c>
      <c r="C20" s="39" t="s">
        <v>58</v>
      </c>
      <c r="D20" s="40" t="s">
        <v>59</v>
      </c>
      <c r="E20" s="40" t="s">
        <v>60</v>
      </c>
      <c r="F20" s="38">
        <v>1</v>
      </c>
      <c r="G20" s="38" t="s">
        <v>115</v>
      </c>
      <c r="H20" s="41" t="s">
        <v>106</v>
      </c>
      <c r="I20" s="41" t="s">
        <v>116</v>
      </c>
      <c r="J20" s="38">
        <v>2</v>
      </c>
      <c r="K20" s="38"/>
      <c r="L20" s="42" t="s">
        <v>64</v>
      </c>
      <c r="M20" s="42"/>
      <c r="N20" s="39" t="s">
        <v>65</v>
      </c>
      <c r="O20" s="43">
        <v>494.51</v>
      </c>
      <c r="P20" s="44">
        <f t="shared" si="6"/>
        <v>593.41199999999992</v>
      </c>
      <c r="Q20" s="45">
        <f t="shared" si="7"/>
        <v>593.41199999999992</v>
      </c>
      <c r="R20" s="45"/>
      <c r="S20" s="46"/>
      <c r="T20" s="46"/>
      <c r="U20" s="38"/>
      <c r="V20" s="38"/>
      <c r="W20" s="57" t="s">
        <v>108</v>
      </c>
      <c r="X20" s="38" t="s">
        <v>58</v>
      </c>
      <c r="Y20" s="39" t="s">
        <v>68</v>
      </c>
      <c r="Z20" s="48">
        <v>45770</v>
      </c>
      <c r="AA20" s="49">
        <f t="shared" si="8"/>
        <v>45805</v>
      </c>
      <c r="AB20" s="42"/>
      <c r="AC20" s="42"/>
      <c r="AD20" s="42"/>
      <c r="AE20" s="42"/>
      <c r="AF20" s="37" t="str">
        <f t="shared" si="9"/>
        <v>Поставка силового кабеля до 1 кВ</v>
      </c>
      <c r="AG20" s="42"/>
      <c r="AH20" s="50" t="s">
        <v>109</v>
      </c>
      <c r="AI20" s="39" t="s">
        <v>110</v>
      </c>
      <c r="AJ20" s="42">
        <v>500</v>
      </c>
      <c r="AK20" s="39">
        <v>93000000000</v>
      </c>
      <c r="AL20" s="51" t="s">
        <v>70</v>
      </c>
      <c r="AM20" s="49">
        <f t="shared" si="10"/>
        <v>45825</v>
      </c>
      <c r="AN20" s="49">
        <f t="shared" si="11"/>
        <v>45825</v>
      </c>
      <c r="AO20" s="48">
        <f t="shared" si="12"/>
        <v>45855</v>
      </c>
      <c r="AP20" s="42">
        <v>2025</v>
      </c>
      <c r="AQ20" s="38"/>
      <c r="AR20" s="38" t="s">
        <v>71</v>
      </c>
      <c r="AS20" s="52" t="s">
        <v>72</v>
      </c>
      <c r="AT20" s="52" t="s">
        <v>111</v>
      </c>
      <c r="AU20" s="37">
        <v>2017</v>
      </c>
      <c r="AV20" s="37">
        <v>2027</v>
      </c>
      <c r="AW20" s="53">
        <v>1456.0000097263201</v>
      </c>
      <c r="AX20" s="54">
        <v>779.81584957999996</v>
      </c>
      <c r="AY20" s="38" t="s">
        <v>74</v>
      </c>
      <c r="AZ20" s="42" t="s">
        <v>75</v>
      </c>
      <c r="BA20" s="55"/>
      <c r="BB20" s="55" t="s">
        <v>112</v>
      </c>
      <c r="BC20" s="56" t="s">
        <v>117</v>
      </c>
    </row>
    <row r="21" spans="1:55" s="36" customFormat="1" ht="63" customHeight="1">
      <c r="A21" s="37" t="s">
        <v>56</v>
      </c>
      <c r="B21" s="38" t="s">
        <v>118</v>
      </c>
      <c r="C21" s="39" t="s">
        <v>58</v>
      </c>
      <c r="D21" s="40" t="s">
        <v>59</v>
      </c>
      <c r="E21" s="40" t="s">
        <v>60</v>
      </c>
      <c r="F21" s="38">
        <v>1</v>
      </c>
      <c r="G21" s="38" t="s">
        <v>119</v>
      </c>
      <c r="H21" s="50" t="s">
        <v>106</v>
      </c>
      <c r="I21" s="50" t="s">
        <v>120</v>
      </c>
      <c r="J21" s="42">
        <v>2</v>
      </c>
      <c r="K21" s="42"/>
      <c r="L21" s="42" t="s">
        <v>64</v>
      </c>
      <c r="M21" s="42"/>
      <c r="N21" s="39" t="s">
        <v>65</v>
      </c>
      <c r="O21" s="58">
        <v>13861.27</v>
      </c>
      <c r="P21" s="59">
        <f t="shared" si="0"/>
        <v>16633.524000000001</v>
      </c>
      <c r="Q21" s="45">
        <f t="shared" si="7"/>
        <v>16633.524000000001</v>
      </c>
      <c r="R21" s="45"/>
      <c r="S21" s="60"/>
      <c r="T21" s="60"/>
      <c r="U21" s="55"/>
      <c r="V21" s="55"/>
      <c r="W21" s="57" t="s">
        <v>108</v>
      </c>
      <c r="X21" s="38" t="s">
        <v>67</v>
      </c>
      <c r="Y21" s="42" t="s">
        <v>68</v>
      </c>
      <c r="Z21" s="48">
        <v>45719</v>
      </c>
      <c r="AA21" s="49">
        <f>Z21+30</f>
        <v>45749</v>
      </c>
      <c r="AB21" s="42"/>
      <c r="AC21" s="42"/>
      <c r="AD21" s="42"/>
      <c r="AE21" s="42"/>
      <c r="AF21" s="37" t="str">
        <f t="shared" si="3"/>
        <v>Поставка  провода СИП на напряжение до 35кВ</v>
      </c>
      <c r="AG21" s="42"/>
      <c r="AH21" s="50" t="s">
        <v>109</v>
      </c>
      <c r="AI21" s="39" t="s">
        <v>110</v>
      </c>
      <c r="AJ21" s="42">
        <v>52000</v>
      </c>
      <c r="AK21" s="39">
        <v>93000000000</v>
      </c>
      <c r="AL21" s="51" t="s">
        <v>70</v>
      </c>
      <c r="AM21" s="49">
        <f t="shared" si="4"/>
        <v>45769</v>
      </c>
      <c r="AN21" s="49">
        <f t="shared" si="11"/>
        <v>45769</v>
      </c>
      <c r="AO21" s="61">
        <f>AN21+365</f>
        <v>46134</v>
      </c>
      <c r="AP21" s="42">
        <v>2025</v>
      </c>
      <c r="AQ21" s="38"/>
      <c r="AR21" s="38" t="s">
        <v>71</v>
      </c>
      <c r="AS21" s="52" t="s">
        <v>72</v>
      </c>
      <c r="AT21" s="52" t="s">
        <v>111</v>
      </c>
      <c r="AU21" s="37">
        <v>2017</v>
      </c>
      <c r="AV21" s="37">
        <v>2027</v>
      </c>
      <c r="AW21" s="53">
        <v>1456.0000097263201</v>
      </c>
      <c r="AX21" s="54">
        <v>779.81584957999996</v>
      </c>
      <c r="AY21" s="55" t="s">
        <v>74</v>
      </c>
      <c r="AZ21" s="42" t="s">
        <v>75</v>
      </c>
      <c r="BA21" s="55"/>
      <c r="BB21" s="55"/>
      <c r="BC21" s="56" t="s">
        <v>121</v>
      </c>
    </row>
    <row r="22" spans="1:55" s="36" customFormat="1" ht="63" customHeight="1">
      <c r="A22" s="37" t="s">
        <v>56</v>
      </c>
      <c r="B22" s="38" t="s">
        <v>122</v>
      </c>
      <c r="C22" s="39" t="s">
        <v>58</v>
      </c>
      <c r="D22" s="40" t="s">
        <v>59</v>
      </c>
      <c r="E22" s="40" t="s">
        <v>60</v>
      </c>
      <c r="F22" s="38">
        <v>1</v>
      </c>
      <c r="G22" s="38" t="s">
        <v>123</v>
      </c>
      <c r="H22" s="40" t="s">
        <v>124</v>
      </c>
      <c r="I22" s="40" t="s">
        <v>125</v>
      </c>
      <c r="J22" s="37">
        <v>2</v>
      </c>
      <c r="K22" s="37"/>
      <c r="L22" s="42" t="s">
        <v>64</v>
      </c>
      <c r="M22" s="42"/>
      <c r="N22" s="39" t="s">
        <v>65</v>
      </c>
      <c r="O22" s="62">
        <v>255.61792</v>
      </c>
      <c r="P22" s="63">
        <f>O22*1.2</f>
        <v>306.74150399999996</v>
      </c>
      <c r="Q22" s="45">
        <f t="shared" si="7"/>
        <v>306.74150399999996</v>
      </c>
      <c r="R22" s="45"/>
      <c r="S22" s="64"/>
      <c r="T22" s="64"/>
      <c r="U22" s="38"/>
      <c r="V22" s="38"/>
      <c r="W22" s="57" t="s">
        <v>108</v>
      </c>
      <c r="X22" s="38" t="s">
        <v>58</v>
      </c>
      <c r="Y22" s="39" t="s">
        <v>68</v>
      </c>
      <c r="Z22" s="48">
        <v>45770</v>
      </c>
      <c r="AA22" s="49">
        <f>Z22+35</f>
        <v>45805</v>
      </c>
      <c r="AB22" s="37"/>
      <c r="AC22" s="37"/>
      <c r="AD22" s="37"/>
      <c r="AE22" s="37"/>
      <c r="AF22" s="37" t="str">
        <f>G22</f>
        <v>Поставка черного металлопроката</v>
      </c>
      <c r="AG22" s="37"/>
      <c r="AH22" s="39" t="s">
        <v>126</v>
      </c>
      <c r="AI22" s="39" t="s">
        <v>127</v>
      </c>
      <c r="AJ22" s="37" t="s">
        <v>128</v>
      </c>
      <c r="AK22" s="39" t="s">
        <v>129</v>
      </c>
      <c r="AL22" s="39" t="s">
        <v>130</v>
      </c>
      <c r="AM22" s="49">
        <f>AA22+20</f>
        <v>45825</v>
      </c>
      <c r="AN22" s="48">
        <f t="shared" si="11"/>
        <v>45825</v>
      </c>
      <c r="AO22" s="48">
        <f>AN22+30</f>
        <v>45855</v>
      </c>
      <c r="AP22" s="42">
        <v>2025</v>
      </c>
      <c r="AQ22" s="38"/>
      <c r="AR22" s="38" t="s">
        <v>71</v>
      </c>
      <c r="AS22" s="52" t="s">
        <v>72</v>
      </c>
      <c r="AT22" s="52" t="s">
        <v>111</v>
      </c>
      <c r="AU22" s="37">
        <v>2017</v>
      </c>
      <c r="AV22" s="37">
        <v>2027</v>
      </c>
      <c r="AW22" s="53">
        <v>1456.0000097263201</v>
      </c>
      <c r="AX22" s="54">
        <v>779.81584957999996</v>
      </c>
      <c r="AY22" s="38" t="s">
        <v>74</v>
      </c>
      <c r="AZ22" s="42" t="s">
        <v>75</v>
      </c>
      <c r="BA22" s="55"/>
      <c r="BB22" s="55" t="s">
        <v>112</v>
      </c>
      <c r="BC22" s="56" t="s">
        <v>131</v>
      </c>
    </row>
    <row r="23" spans="1:55" s="17" customFormat="1" ht="78.75" customHeight="1">
      <c r="A23" s="18" t="s">
        <v>56</v>
      </c>
      <c r="B23" s="19" t="s">
        <v>132</v>
      </c>
      <c r="C23" s="20" t="s">
        <v>58</v>
      </c>
      <c r="D23" s="21" t="s">
        <v>59</v>
      </c>
      <c r="E23" s="21" t="s">
        <v>60</v>
      </c>
      <c r="F23" s="19">
        <v>1</v>
      </c>
      <c r="G23" s="19" t="s">
        <v>133</v>
      </c>
      <c r="H23" s="65" t="s">
        <v>134</v>
      </c>
      <c r="I23" s="65" t="s">
        <v>135</v>
      </c>
      <c r="J23" s="22">
        <v>2</v>
      </c>
      <c r="K23" s="22"/>
      <c r="L23" s="22" t="s">
        <v>64</v>
      </c>
      <c r="M23" s="22"/>
      <c r="N23" s="20" t="s">
        <v>65</v>
      </c>
      <c r="O23" s="66">
        <v>642.24</v>
      </c>
      <c r="P23" s="25">
        <f t="shared" si="0"/>
        <v>770.68799999999999</v>
      </c>
      <c r="Q23" s="26">
        <f t="shared" si="7"/>
        <v>770.68799999999999</v>
      </c>
      <c r="R23" s="26"/>
      <c r="S23" s="67"/>
      <c r="T23" s="67"/>
      <c r="U23" s="68"/>
      <c r="V23" s="68"/>
      <c r="W23" s="69" t="s">
        <v>108</v>
      </c>
      <c r="X23" s="19" t="s">
        <v>58</v>
      </c>
      <c r="Y23" s="22" t="s">
        <v>68</v>
      </c>
      <c r="Z23" s="29">
        <v>45957</v>
      </c>
      <c r="AA23" s="30">
        <f t="shared" ref="AA23:AA24" si="13">Z23+52</f>
        <v>46009</v>
      </c>
      <c r="AB23" s="22"/>
      <c r="AC23" s="22"/>
      <c r="AD23" s="22"/>
      <c r="AE23" s="22"/>
      <c r="AF23" s="18" t="str">
        <f t="shared" si="3"/>
        <v>Поставка подвесных стеклянных изоляторов на напряжение от 10 кВ до 500 кВ.</v>
      </c>
      <c r="AG23" s="22"/>
      <c r="AH23" s="22">
        <v>796</v>
      </c>
      <c r="AI23" s="68" t="s">
        <v>136</v>
      </c>
      <c r="AJ23" s="22">
        <v>500</v>
      </c>
      <c r="AK23" s="20">
        <v>93000000000</v>
      </c>
      <c r="AL23" s="70" t="s">
        <v>70</v>
      </c>
      <c r="AM23" s="30">
        <f t="shared" si="4"/>
        <v>46029</v>
      </c>
      <c r="AN23" s="30">
        <f t="shared" si="11"/>
        <v>46029</v>
      </c>
      <c r="AO23" s="71">
        <f t="shared" ref="AO23:AO24" si="14">AN23+60</f>
        <v>46089</v>
      </c>
      <c r="AP23" s="22">
        <v>2025</v>
      </c>
      <c r="AQ23" s="19"/>
      <c r="AR23" s="19" t="s">
        <v>71</v>
      </c>
      <c r="AS23" s="31" t="s">
        <v>72</v>
      </c>
      <c r="AT23" s="31" t="s">
        <v>73</v>
      </c>
      <c r="AU23" s="18">
        <v>2017</v>
      </c>
      <c r="AV23" s="18">
        <v>2027</v>
      </c>
      <c r="AW23" s="32">
        <v>1456.0000097263201</v>
      </c>
      <c r="AX23" s="33">
        <v>779.81584957999996</v>
      </c>
      <c r="AY23" s="19" t="s">
        <v>74</v>
      </c>
      <c r="AZ23" s="22" t="s">
        <v>75</v>
      </c>
      <c r="BA23" s="19"/>
      <c r="BB23" s="19" t="s">
        <v>137</v>
      </c>
      <c r="BC23" s="35" t="s">
        <v>138</v>
      </c>
    </row>
    <row r="24" spans="1:55" s="17" customFormat="1" ht="63" customHeight="1">
      <c r="A24" s="18" t="s">
        <v>56</v>
      </c>
      <c r="B24" s="19" t="s">
        <v>139</v>
      </c>
      <c r="C24" s="20" t="s">
        <v>58</v>
      </c>
      <c r="D24" s="21" t="s">
        <v>59</v>
      </c>
      <c r="E24" s="21" t="s">
        <v>60</v>
      </c>
      <c r="F24" s="19">
        <v>1</v>
      </c>
      <c r="G24" s="19" t="s">
        <v>140</v>
      </c>
      <c r="H24" s="65" t="s">
        <v>134</v>
      </c>
      <c r="I24" s="65" t="s">
        <v>135</v>
      </c>
      <c r="J24" s="22">
        <v>2</v>
      </c>
      <c r="K24" s="22"/>
      <c r="L24" s="22" t="s">
        <v>64</v>
      </c>
      <c r="M24" s="22"/>
      <c r="N24" s="20" t="s">
        <v>65</v>
      </c>
      <c r="O24" s="66">
        <v>968.93499999999995</v>
      </c>
      <c r="P24" s="25">
        <f t="shared" si="0"/>
        <v>1162.722</v>
      </c>
      <c r="Q24" s="26">
        <f t="shared" si="7"/>
        <v>1162.722</v>
      </c>
      <c r="R24" s="26"/>
      <c r="S24" s="67"/>
      <c r="T24" s="67"/>
      <c r="U24" s="68"/>
      <c r="V24" s="68"/>
      <c r="W24" s="69" t="s">
        <v>108</v>
      </c>
      <c r="X24" s="19" t="s">
        <v>67</v>
      </c>
      <c r="Y24" s="22" t="s">
        <v>68</v>
      </c>
      <c r="Z24" s="29">
        <v>45957</v>
      </c>
      <c r="AA24" s="30">
        <f t="shared" si="13"/>
        <v>46009</v>
      </c>
      <c r="AB24" s="22"/>
      <c r="AC24" s="22"/>
      <c r="AD24" s="22"/>
      <c r="AE24" s="22"/>
      <c r="AF24" s="18" t="str">
        <f t="shared" si="3"/>
        <v>Поставка изоляторов линейных стеклянных (штыревых)</v>
      </c>
      <c r="AG24" s="22"/>
      <c r="AH24" s="22">
        <v>796</v>
      </c>
      <c r="AI24" s="68" t="s">
        <v>136</v>
      </c>
      <c r="AJ24" s="22">
        <v>500</v>
      </c>
      <c r="AK24" s="20">
        <v>93000000000</v>
      </c>
      <c r="AL24" s="70" t="s">
        <v>70</v>
      </c>
      <c r="AM24" s="30">
        <f t="shared" si="4"/>
        <v>46029</v>
      </c>
      <c r="AN24" s="30">
        <f t="shared" si="11"/>
        <v>46029</v>
      </c>
      <c r="AO24" s="71">
        <f t="shared" si="14"/>
        <v>46089</v>
      </c>
      <c r="AP24" s="22">
        <v>2025</v>
      </c>
      <c r="AQ24" s="19"/>
      <c r="AR24" s="19" t="s">
        <v>71</v>
      </c>
      <c r="AS24" s="31" t="s">
        <v>72</v>
      </c>
      <c r="AT24" s="31" t="s">
        <v>73</v>
      </c>
      <c r="AU24" s="18">
        <v>2017</v>
      </c>
      <c r="AV24" s="18">
        <v>2027</v>
      </c>
      <c r="AW24" s="32">
        <v>1456.0000097263201</v>
      </c>
      <c r="AX24" s="33">
        <v>779.81584957999996</v>
      </c>
      <c r="AY24" s="19" t="s">
        <v>74</v>
      </c>
      <c r="AZ24" s="22" t="s">
        <v>75</v>
      </c>
      <c r="BA24" s="19"/>
      <c r="BB24" s="19" t="s">
        <v>137</v>
      </c>
      <c r="BC24" s="35" t="s">
        <v>141</v>
      </c>
    </row>
    <row r="25" spans="1:55" s="36" customFormat="1" ht="63" customHeight="1">
      <c r="A25" s="37" t="s">
        <v>56</v>
      </c>
      <c r="B25" s="38" t="s">
        <v>142</v>
      </c>
      <c r="C25" s="39" t="s">
        <v>58</v>
      </c>
      <c r="D25" s="40" t="s">
        <v>59</v>
      </c>
      <c r="E25" s="40" t="s">
        <v>60</v>
      </c>
      <c r="F25" s="38">
        <v>1</v>
      </c>
      <c r="G25" s="38" t="s">
        <v>143</v>
      </c>
      <c r="H25" s="72" t="s">
        <v>144</v>
      </c>
      <c r="I25" s="72" t="s">
        <v>145</v>
      </c>
      <c r="J25" s="37">
        <v>2</v>
      </c>
      <c r="K25" s="37"/>
      <c r="L25" s="42" t="s">
        <v>64</v>
      </c>
      <c r="M25" s="42"/>
      <c r="N25" s="39" t="s">
        <v>65</v>
      </c>
      <c r="O25" s="73">
        <v>536.43299999999999</v>
      </c>
      <c r="P25" s="63">
        <f t="shared" si="0"/>
        <v>643.71960000000001</v>
      </c>
      <c r="Q25" s="45">
        <f t="shared" si="7"/>
        <v>643.71960000000001</v>
      </c>
      <c r="R25" s="45"/>
      <c r="S25" s="64"/>
      <c r="T25" s="64"/>
      <c r="U25" s="74"/>
      <c r="V25" s="74"/>
      <c r="W25" s="57" t="s">
        <v>108</v>
      </c>
      <c r="X25" s="38" t="s">
        <v>58</v>
      </c>
      <c r="Y25" s="39" t="s">
        <v>68</v>
      </c>
      <c r="Z25" s="48">
        <v>45736</v>
      </c>
      <c r="AA25" s="49">
        <f>Z25+30</f>
        <v>45766</v>
      </c>
      <c r="AB25" s="37"/>
      <c r="AC25" s="37"/>
      <c r="AD25" s="37"/>
      <c r="AE25" s="37"/>
      <c r="AF25" s="37" t="str">
        <f t="shared" si="3"/>
        <v>Поставка металлооснастки ЛЭП</v>
      </c>
      <c r="AG25" s="37"/>
      <c r="AH25" s="39">
        <v>796</v>
      </c>
      <c r="AI25" s="75" t="s">
        <v>136</v>
      </c>
      <c r="AJ25" s="37">
        <v>300</v>
      </c>
      <c r="AK25" s="39">
        <v>93000000000</v>
      </c>
      <c r="AL25" s="39" t="s">
        <v>70</v>
      </c>
      <c r="AM25" s="49">
        <f t="shared" si="4"/>
        <v>45786</v>
      </c>
      <c r="AN25" s="48">
        <f t="shared" si="11"/>
        <v>45786</v>
      </c>
      <c r="AO25" s="48">
        <f t="shared" ref="AO25:AO26" si="15">AN25+30</f>
        <v>45816</v>
      </c>
      <c r="AP25" s="42">
        <v>2025</v>
      </c>
      <c r="AQ25" s="38"/>
      <c r="AR25" s="38" t="s">
        <v>71</v>
      </c>
      <c r="AS25" s="52" t="s">
        <v>72</v>
      </c>
      <c r="AT25" s="52" t="s">
        <v>111</v>
      </c>
      <c r="AU25" s="37">
        <v>2017</v>
      </c>
      <c r="AV25" s="37">
        <v>2027</v>
      </c>
      <c r="AW25" s="53">
        <v>1456.0000097263201</v>
      </c>
      <c r="AX25" s="54">
        <v>779.81584957999996</v>
      </c>
      <c r="AY25" s="55" t="s">
        <v>74</v>
      </c>
      <c r="AZ25" s="42" t="s">
        <v>75</v>
      </c>
      <c r="BA25" s="55"/>
      <c r="BB25" s="55" t="s">
        <v>146</v>
      </c>
      <c r="BC25" s="56" t="s">
        <v>147</v>
      </c>
    </row>
    <row r="26" spans="1:55" s="17" customFormat="1" ht="63" customHeight="1">
      <c r="A26" s="18" t="s">
        <v>56</v>
      </c>
      <c r="B26" s="19" t="s">
        <v>148</v>
      </c>
      <c r="C26" s="20" t="s">
        <v>58</v>
      </c>
      <c r="D26" s="21" t="s">
        <v>59</v>
      </c>
      <c r="E26" s="21" t="s">
        <v>60</v>
      </c>
      <c r="F26" s="19">
        <v>1</v>
      </c>
      <c r="G26" s="19" t="s">
        <v>149</v>
      </c>
      <c r="H26" s="65" t="s">
        <v>150</v>
      </c>
      <c r="I26" s="65" t="s">
        <v>151</v>
      </c>
      <c r="J26" s="22">
        <v>2</v>
      </c>
      <c r="K26" s="22"/>
      <c r="L26" s="22" t="s">
        <v>64</v>
      </c>
      <c r="M26" s="22"/>
      <c r="N26" s="20" t="s">
        <v>65</v>
      </c>
      <c r="O26" s="66">
        <v>1132.855</v>
      </c>
      <c r="P26" s="25">
        <f t="shared" si="0"/>
        <v>1359.4259999999999</v>
      </c>
      <c r="Q26" s="26">
        <f t="shared" si="7"/>
        <v>1359.4259999999999</v>
      </c>
      <c r="R26" s="76"/>
      <c r="S26" s="67"/>
      <c r="T26" s="67"/>
      <c r="U26" s="68"/>
      <c r="V26" s="68"/>
      <c r="W26" s="69" t="s">
        <v>108</v>
      </c>
      <c r="X26" s="19" t="s">
        <v>67</v>
      </c>
      <c r="Y26" s="22" t="s">
        <v>68</v>
      </c>
      <c r="Z26" s="29">
        <v>45957</v>
      </c>
      <c r="AA26" s="30">
        <f>Z26+52</f>
        <v>46009</v>
      </c>
      <c r="AB26" s="22"/>
      <c r="AC26" s="22"/>
      <c r="AD26" s="22"/>
      <c r="AE26" s="22"/>
      <c r="AF26" s="18" t="str">
        <f t="shared" si="3"/>
        <v>Поставка арматуры линейной</v>
      </c>
      <c r="AG26" s="22"/>
      <c r="AH26" s="22">
        <v>796</v>
      </c>
      <c r="AI26" s="68" t="s">
        <v>136</v>
      </c>
      <c r="AJ26" s="22">
        <v>3300</v>
      </c>
      <c r="AK26" s="20">
        <v>93000000000</v>
      </c>
      <c r="AL26" s="70" t="s">
        <v>70</v>
      </c>
      <c r="AM26" s="30">
        <f t="shared" si="4"/>
        <v>46029</v>
      </c>
      <c r="AN26" s="30">
        <f t="shared" si="11"/>
        <v>46029</v>
      </c>
      <c r="AO26" s="71">
        <f t="shared" si="15"/>
        <v>46059</v>
      </c>
      <c r="AP26" s="22">
        <v>2025</v>
      </c>
      <c r="AQ26" s="19"/>
      <c r="AR26" s="19" t="s">
        <v>71</v>
      </c>
      <c r="AS26" s="31" t="s">
        <v>72</v>
      </c>
      <c r="AT26" s="31" t="s">
        <v>73</v>
      </c>
      <c r="AU26" s="18">
        <v>2017</v>
      </c>
      <c r="AV26" s="18">
        <v>2027</v>
      </c>
      <c r="AW26" s="32">
        <v>1456.0000097263201</v>
      </c>
      <c r="AX26" s="33">
        <v>779.81584957999996</v>
      </c>
      <c r="AY26" s="19" t="s">
        <v>74</v>
      </c>
      <c r="AZ26" s="22" t="s">
        <v>75</v>
      </c>
      <c r="BA26" s="19"/>
      <c r="BB26" s="19" t="s">
        <v>137</v>
      </c>
      <c r="BC26" s="35" t="s">
        <v>152</v>
      </c>
    </row>
    <row r="27" spans="1:55" s="36" customFormat="1" ht="63" customHeight="1">
      <c r="A27" s="37" t="s">
        <v>56</v>
      </c>
      <c r="B27" s="38" t="s">
        <v>153</v>
      </c>
      <c r="C27" s="39" t="s">
        <v>58</v>
      </c>
      <c r="D27" s="40" t="s">
        <v>59</v>
      </c>
      <c r="E27" s="40" t="s">
        <v>60</v>
      </c>
      <c r="F27" s="38">
        <v>1</v>
      </c>
      <c r="G27" s="38" t="s">
        <v>154</v>
      </c>
      <c r="H27" s="50" t="s">
        <v>155</v>
      </c>
      <c r="I27" s="50" t="s">
        <v>156</v>
      </c>
      <c r="J27" s="42">
        <v>2</v>
      </c>
      <c r="K27" s="42"/>
      <c r="L27" s="42" t="s">
        <v>64</v>
      </c>
      <c r="M27" s="42"/>
      <c r="N27" s="39" t="s">
        <v>65</v>
      </c>
      <c r="O27" s="77">
        <v>9092.9150000000009</v>
      </c>
      <c r="P27" s="63">
        <f t="shared" si="0"/>
        <v>10911.498000000001</v>
      </c>
      <c r="Q27" s="45">
        <f t="shared" si="7"/>
        <v>10911.498000000001</v>
      </c>
      <c r="R27" s="45"/>
      <c r="S27" s="78"/>
      <c r="T27" s="78"/>
      <c r="U27" s="74"/>
      <c r="V27" s="74"/>
      <c r="W27" s="57" t="s">
        <v>108</v>
      </c>
      <c r="X27" s="38" t="s">
        <v>67</v>
      </c>
      <c r="Y27" s="42" t="s">
        <v>68</v>
      </c>
      <c r="Z27" s="48">
        <v>45719</v>
      </c>
      <c r="AA27" s="49">
        <f t="shared" ref="AA27:AA28" si="16">Z27+45</f>
        <v>45764</v>
      </c>
      <c r="AB27" s="42"/>
      <c r="AC27" s="42"/>
      <c r="AD27" s="42"/>
      <c r="AE27" s="42"/>
      <c r="AF27" s="37" t="str">
        <f t="shared" si="3"/>
        <v>Поставка стоек СВ</v>
      </c>
      <c r="AG27" s="42"/>
      <c r="AH27" s="42">
        <v>796</v>
      </c>
      <c r="AI27" s="75" t="s">
        <v>136</v>
      </c>
      <c r="AJ27" s="42">
        <v>2000</v>
      </c>
      <c r="AK27" s="39">
        <v>93000000000</v>
      </c>
      <c r="AL27" s="51" t="s">
        <v>70</v>
      </c>
      <c r="AM27" s="49">
        <f t="shared" si="4"/>
        <v>45784</v>
      </c>
      <c r="AN27" s="49">
        <f t="shared" si="11"/>
        <v>45784</v>
      </c>
      <c r="AO27" s="61">
        <f>AN27+365</f>
        <v>46149</v>
      </c>
      <c r="AP27" s="42">
        <v>2025</v>
      </c>
      <c r="AQ27" s="38"/>
      <c r="AR27" s="38" t="s">
        <v>71</v>
      </c>
      <c r="AS27" s="52" t="s">
        <v>72</v>
      </c>
      <c r="AT27" s="52" t="s">
        <v>111</v>
      </c>
      <c r="AU27" s="37">
        <v>2017</v>
      </c>
      <c r="AV27" s="37">
        <v>2027</v>
      </c>
      <c r="AW27" s="53">
        <v>1456.0000097263201</v>
      </c>
      <c r="AX27" s="54">
        <v>779.81584957999996</v>
      </c>
      <c r="AY27" s="55" t="s">
        <v>74</v>
      </c>
      <c r="AZ27" s="42" t="s">
        <v>75</v>
      </c>
      <c r="BA27" s="55"/>
      <c r="BB27" s="55"/>
      <c r="BC27" s="56" t="s">
        <v>157</v>
      </c>
    </row>
    <row r="28" spans="1:55" s="17" customFormat="1" ht="63" customHeight="1">
      <c r="A28" s="18" t="s">
        <v>56</v>
      </c>
      <c r="B28" s="19" t="s">
        <v>158</v>
      </c>
      <c r="C28" s="20" t="s">
        <v>58</v>
      </c>
      <c r="D28" s="21" t="s">
        <v>59</v>
      </c>
      <c r="E28" s="21" t="s">
        <v>60</v>
      </c>
      <c r="F28" s="19">
        <v>1</v>
      </c>
      <c r="G28" s="19" t="s">
        <v>159</v>
      </c>
      <c r="H28" s="65" t="s">
        <v>150</v>
      </c>
      <c r="I28" s="65" t="s">
        <v>160</v>
      </c>
      <c r="J28" s="22">
        <v>2</v>
      </c>
      <c r="K28" s="22"/>
      <c r="L28" s="22" t="s">
        <v>64</v>
      </c>
      <c r="M28" s="22"/>
      <c r="N28" s="20" t="s">
        <v>65</v>
      </c>
      <c r="O28" s="66">
        <v>2487.6705999999999</v>
      </c>
      <c r="P28" s="25">
        <f t="shared" si="0"/>
        <v>2985.2047199999997</v>
      </c>
      <c r="Q28" s="26">
        <f t="shared" si="7"/>
        <v>2985.2047199999997</v>
      </c>
      <c r="R28" s="26"/>
      <c r="S28" s="67"/>
      <c r="T28" s="67"/>
      <c r="U28" s="68"/>
      <c r="V28" s="68"/>
      <c r="W28" s="69" t="s">
        <v>108</v>
      </c>
      <c r="X28" s="19" t="s">
        <v>67</v>
      </c>
      <c r="Y28" s="22" t="s">
        <v>68</v>
      </c>
      <c r="Z28" s="29">
        <v>45957</v>
      </c>
      <c r="AA28" s="30">
        <f t="shared" si="16"/>
        <v>46002</v>
      </c>
      <c r="AB28" s="22"/>
      <c r="AC28" s="22"/>
      <c r="AD28" s="22"/>
      <c r="AE28" s="22"/>
      <c r="AF28" s="18" t="str">
        <f t="shared" si="3"/>
        <v>Поставка разъединителей РЛНД на напряжение 6-20 кВ</v>
      </c>
      <c r="AG28" s="22"/>
      <c r="AH28" s="22">
        <v>796</v>
      </c>
      <c r="AI28" s="68" t="s">
        <v>136</v>
      </c>
      <c r="AJ28" s="22">
        <v>70</v>
      </c>
      <c r="AK28" s="20">
        <v>93000000000</v>
      </c>
      <c r="AL28" s="70" t="s">
        <v>70</v>
      </c>
      <c r="AM28" s="30">
        <f t="shared" si="4"/>
        <v>46022</v>
      </c>
      <c r="AN28" s="30">
        <f t="shared" si="11"/>
        <v>46022</v>
      </c>
      <c r="AO28" s="71">
        <f t="shared" ref="AO28:AO30" si="17">AN28+30</f>
        <v>46052</v>
      </c>
      <c r="AP28" s="22">
        <v>2025</v>
      </c>
      <c r="AQ28" s="19"/>
      <c r="AR28" s="19" t="s">
        <v>71</v>
      </c>
      <c r="AS28" s="31" t="s">
        <v>72</v>
      </c>
      <c r="AT28" s="31" t="s">
        <v>73</v>
      </c>
      <c r="AU28" s="18">
        <v>2017</v>
      </c>
      <c r="AV28" s="18">
        <v>2027</v>
      </c>
      <c r="AW28" s="32">
        <v>1456.0000097263201</v>
      </c>
      <c r="AX28" s="33">
        <v>779.81584957999996</v>
      </c>
      <c r="AY28" s="19" t="s">
        <v>74</v>
      </c>
      <c r="AZ28" s="22" t="s">
        <v>75</v>
      </c>
      <c r="BA28" s="19"/>
      <c r="BB28" s="19" t="s">
        <v>137</v>
      </c>
      <c r="BC28" s="35" t="s">
        <v>161</v>
      </c>
    </row>
    <row r="29" spans="1:55" s="36" customFormat="1" ht="63" customHeight="1">
      <c r="A29" s="37" t="s">
        <v>56</v>
      </c>
      <c r="B29" s="38" t="s">
        <v>162</v>
      </c>
      <c r="C29" s="39" t="s">
        <v>58</v>
      </c>
      <c r="D29" s="40" t="s">
        <v>59</v>
      </c>
      <c r="E29" s="40" t="s">
        <v>60</v>
      </c>
      <c r="F29" s="38">
        <v>1</v>
      </c>
      <c r="G29" s="38" t="s">
        <v>163</v>
      </c>
      <c r="H29" s="50" t="s">
        <v>134</v>
      </c>
      <c r="I29" s="50" t="s">
        <v>164</v>
      </c>
      <c r="J29" s="42">
        <v>2</v>
      </c>
      <c r="K29" s="42"/>
      <c r="L29" s="42" t="s">
        <v>64</v>
      </c>
      <c r="M29" s="42"/>
      <c r="N29" s="39" t="s">
        <v>65</v>
      </c>
      <c r="O29" s="79">
        <v>1017.707</v>
      </c>
      <c r="P29" s="59">
        <f t="shared" ref="P29:P30" si="18">O29*1.2</f>
        <v>1221.2483999999999</v>
      </c>
      <c r="Q29" s="45">
        <f t="shared" si="7"/>
        <v>1221.2483999999999</v>
      </c>
      <c r="R29" s="45"/>
      <c r="S29" s="60"/>
      <c r="T29" s="60"/>
      <c r="U29" s="75"/>
      <c r="V29" s="75"/>
      <c r="W29" s="57" t="s">
        <v>108</v>
      </c>
      <c r="X29" s="38" t="s">
        <v>67</v>
      </c>
      <c r="Y29" s="42" t="s">
        <v>68</v>
      </c>
      <c r="Z29" s="48">
        <v>45770</v>
      </c>
      <c r="AA29" s="49">
        <f>Z29+35</f>
        <v>45805</v>
      </c>
      <c r="AB29" s="42"/>
      <c r="AC29" s="42"/>
      <c r="AD29" s="42"/>
      <c r="AE29" s="42"/>
      <c r="AF29" s="37" t="str">
        <f t="shared" ref="AF29:AF30" si="19">G29</f>
        <v>Поставка арматуры к самонесущему изолированному проводу (СИП) до 1 кВ</v>
      </c>
      <c r="AG29" s="42"/>
      <c r="AH29" s="42">
        <v>796</v>
      </c>
      <c r="AI29" s="75" t="s">
        <v>136</v>
      </c>
      <c r="AJ29" s="42">
        <v>12200</v>
      </c>
      <c r="AK29" s="39">
        <v>93000000000</v>
      </c>
      <c r="AL29" s="51" t="s">
        <v>70</v>
      </c>
      <c r="AM29" s="49">
        <f t="shared" ref="AM29:AM30" si="20">AA29+20</f>
        <v>45825</v>
      </c>
      <c r="AN29" s="49">
        <f t="shared" si="11"/>
        <v>45825</v>
      </c>
      <c r="AO29" s="61">
        <f t="shared" si="17"/>
        <v>45855</v>
      </c>
      <c r="AP29" s="42">
        <v>2025</v>
      </c>
      <c r="AQ29" s="38"/>
      <c r="AR29" s="38" t="s">
        <v>71</v>
      </c>
      <c r="AS29" s="52" t="s">
        <v>72</v>
      </c>
      <c r="AT29" s="52" t="s">
        <v>111</v>
      </c>
      <c r="AU29" s="37">
        <v>2017</v>
      </c>
      <c r="AV29" s="37">
        <v>2027</v>
      </c>
      <c r="AW29" s="53">
        <v>1456.0000097263201</v>
      </c>
      <c r="AX29" s="54">
        <v>779.81584957999996</v>
      </c>
      <c r="AY29" s="38" t="s">
        <v>74</v>
      </c>
      <c r="AZ29" s="42" t="s">
        <v>75</v>
      </c>
      <c r="BA29" s="55"/>
      <c r="BB29" s="55" t="s">
        <v>112</v>
      </c>
      <c r="BC29" s="56" t="s">
        <v>165</v>
      </c>
    </row>
    <row r="30" spans="1:55" s="36" customFormat="1" ht="63" customHeight="1">
      <c r="A30" s="37" t="s">
        <v>56</v>
      </c>
      <c r="B30" s="38" t="s">
        <v>166</v>
      </c>
      <c r="C30" s="39" t="s">
        <v>58</v>
      </c>
      <c r="D30" s="40" t="s">
        <v>59</v>
      </c>
      <c r="E30" s="40" t="s">
        <v>60</v>
      </c>
      <c r="F30" s="38">
        <v>1</v>
      </c>
      <c r="G30" s="38" t="s">
        <v>167</v>
      </c>
      <c r="H30" s="80" t="s">
        <v>168</v>
      </c>
      <c r="I30" s="80" t="s">
        <v>169</v>
      </c>
      <c r="J30" s="38">
        <v>2</v>
      </c>
      <c r="K30" s="38"/>
      <c r="L30" s="42" t="s">
        <v>64</v>
      </c>
      <c r="M30" s="42"/>
      <c r="N30" s="39" t="s">
        <v>65</v>
      </c>
      <c r="O30" s="79">
        <v>1292.002</v>
      </c>
      <c r="P30" s="81">
        <f t="shared" si="18"/>
        <v>1550.4023999999999</v>
      </c>
      <c r="Q30" s="45">
        <f t="shared" si="7"/>
        <v>1550.4023999999999</v>
      </c>
      <c r="R30" s="45"/>
      <c r="S30" s="46"/>
      <c r="T30" s="46"/>
      <c r="U30" s="74"/>
      <c r="V30" s="74"/>
      <c r="W30" s="38" t="s">
        <v>108</v>
      </c>
      <c r="X30" s="38" t="s">
        <v>58</v>
      </c>
      <c r="Y30" s="42" t="s">
        <v>68</v>
      </c>
      <c r="Z30" s="48">
        <v>45797</v>
      </c>
      <c r="AA30" s="49">
        <f>Z30+30</f>
        <v>45827</v>
      </c>
      <c r="AB30" s="38"/>
      <c r="AC30" s="38"/>
      <c r="AD30" s="38"/>
      <c r="AE30" s="38"/>
      <c r="AF30" s="37" t="str">
        <f t="shared" si="19"/>
        <v>Поставка кабельных муфт на напряжение до 35 кВ</v>
      </c>
      <c r="AG30" s="38"/>
      <c r="AH30" s="42">
        <v>796</v>
      </c>
      <c r="AI30" s="75" t="s">
        <v>136</v>
      </c>
      <c r="AJ30" s="38">
        <v>181</v>
      </c>
      <c r="AK30" s="39">
        <v>93000000000</v>
      </c>
      <c r="AL30" s="39" t="s">
        <v>70</v>
      </c>
      <c r="AM30" s="49">
        <f t="shared" si="20"/>
        <v>45847</v>
      </c>
      <c r="AN30" s="49">
        <f t="shared" si="11"/>
        <v>45847</v>
      </c>
      <c r="AO30" s="61">
        <f t="shared" si="17"/>
        <v>45877</v>
      </c>
      <c r="AP30" s="42">
        <v>2025</v>
      </c>
      <c r="AQ30" s="38"/>
      <c r="AR30" s="38" t="s">
        <v>71</v>
      </c>
      <c r="AS30" s="52" t="s">
        <v>72</v>
      </c>
      <c r="AT30" s="52" t="s">
        <v>111</v>
      </c>
      <c r="AU30" s="37">
        <v>2017</v>
      </c>
      <c r="AV30" s="37">
        <v>2027</v>
      </c>
      <c r="AW30" s="53">
        <v>1456.0000097263201</v>
      </c>
      <c r="AX30" s="54">
        <v>779.81584957999996</v>
      </c>
      <c r="AY30" s="55" t="s">
        <v>74</v>
      </c>
      <c r="AZ30" s="42" t="s">
        <v>75</v>
      </c>
      <c r="BA30" s="55"/>
      <c r="BB30" s="55" t="s">
        <v>170</v>
      </c>
      <c r="BC30" s="56" t="s">
        <v>171</v>
      </c>
    </row>
    <row r="31" spans="1:55" s="17" customFormat="1" ht="63" customHeight="1">
      <c r="A31" s="18" t="s">
        <v>56</v>
      </c>
      <c r="B31" s="19" t="s">
        <v>172</v>
      </c>
      <c r="C31" s="20" t="s">
        <v>58</v>
      </c>
      <c r="D31" s="21" t="s">
        <v>59</v>
      </c>
      <c r="E31" s="21" t="s">
        <v>60</v>
      </c>
      <c r="F31" s="19">
        <v>1</v>
      </c>
      <c r="G31" s="19" t="s">
        <v>173</v>
      </c>
      <c r="H31" s="21" t="s">
        <v>174</v>
      </c>
      <c r="I31" s="21" t="s">
        <v>175</v>
      </c>
      <c r="J31" s="18">
        <v>2</v>
      </c>
      <c r="K31" s="18"/>
      <c r="L31" s="22" t="s">
        <v>64</v>
      </c>
      <c r="M31" s="22"/>
      <c r="N31" s="20" t="s">
        <v>65</v>
      </c>
      <c r="O31" s="82">
        <v>420.26580000000001</v>
      </c>
      <c r="P31" s="83">
        <f t="shared" si="0"/>
        <v>504.31896</v>
      </c>
      <c r="Q31" s="26">
        <f t="shared" si="7"/>
        <v>504.31896</v>
      </c>
      <c r="R31" s="26"/>
      <c r="S31" s="27"/>
      <c r="T31" s="27"/>
      <c r="U31" s="68"/>
      <c r="V31" s="68"/>
      <c r="W31" s="69" t="s">
        <v>108</v>
      </c>
      <c r="X31" s="19" t="s">
        <v>58</v>
      </c>
      <c r="Y31" s="20" t="s">
        <v>68</v>
      </c>
      <c r="Z31" s="29">
        <v>45957</v>
      </c>
      <c r="AA31" s="30">
        <f>Z31+52</f>
        <v>46009</v>
      </c>
      <c r="AB31" s="18"/>
      <c r="AC31" s="18"/>
      <c r="AD31" s="18"/>
      <c r="AE31" s="18"/>
      <c r="AF31" s="18" t="str">
        <f t="shared" si="3"/>
        <v>Поставка ограничителей ОПН</v>
      </c>
      <c r="AG31" s="18"/>
      <c r="AH31" s="20">
        <v>796</v>
      </c>
      <c r="AI31" s="68" t="s">
        <v>136</v>
      </c>
      <c r="AJ31" s="18">
        <v>90</v>
      </c>
      <c r="AK31" s="20">
        <v>93000000000</v>
      </c>
      <c r="AL31" s="20" t="s">
        <v>70</v>
      </c>
      <c r="AM31" s="30">
        <f t="shared" si="4"/>
        <v>46029</v>
      </c>
      <c r="AN31" s="30">
        <f t="shared" si="11"/>
        <v>46029</v>
      </c>
      <c r="AO31" s="71">
        <f>AN31+60</f>
        <v>46089</v>
      </c>
      <c r="AP31" s="22">
        <v>2025</v>
      </c>
      <c r="AQ31" s="19"/>
      <c r="AR31" s="19" t="s">
        <v>71</v>
      </c>
      <c r="AS31" s="31" t="s">
        <v>72</v>
      </c>
      <c r="AT31" s="31" t="s">
        <v>73</v>
      </c>
      <c r="AU31" s="18">
        <v>2017</v>
      </c>
      <c r="AV31" s="18">
        <v>2027</v>
      </c>
      <c r="AW31" s="32">
        <v>1456.0000097263201</v>
      </c>
      <c r="AX31" s="33">
        <v>779.81584957999996</v>
      </c>
      <c r="AY31" s="19" t="s">
        <v>74</v>
      </c>
      <c r="AZ31" s="22" t="s">
        <v>75</v>
      </c>
      <c r="BA31" s="19"/>
      <c r="BB31" s="19" t="s">
        <v>137</v>
      </c>
      <c r="BC31" s="35" t="s">
        <v>176</v>
      </c>
    </row>
    <row r="32" spans="1:55" s="36" customFormat="1" ht="47.25" customHeight="1">
      <c r="A32" s="1216" t="s">
        <v>177</v>
      </c>
      <c r="B32" s="1218" t="s">
        <v>178</v>
      </c>
      <c r="C32" s="1220" t="s">
        <v>58</v>
      </c>
      <c r="D32" s="1222" t="s">
        <v>59</v>
      </c>
      <c r="E32" s="1222" t="s">
        <v>60</v>
      </c>
      <c r="F32" s="1218">
        <v>1</v>
      </c>
      <c r="G32" s="1218" t="s">
        <v>179</v>
      </c>
      <c r="H32" s="1224" t="s">
        <v>180</v>
      </c>
      <c r="I32" s="1224" t="s">
        <v>181</v>
      </c>
      <c r="J32" s="1225">
        <v>1</v>
      </c>
      <c r="K32" s="1219"/>
      <c r="L32" s="1227" t="s">
        <v>75</v>
      </c>
      <c r="M32" s="1227" t="s">
        <v>182</v>
      </c>
      <c r="N32" s="1228" t="s">
        <v>65</v>
      </c>
      <c r="O32" s="1229">
        <v>8941.2231900000006</v>
      </c>
      <c r="P32" s="1230">
        <v>10729.467828000001</v>
      </c>
      <c r="Q32" s="86">
        <v>671.42309999999998</v>
      </c>
      <c r="R32" s="1233"/>
      <c r="S32" s="1234"/>
      <c r="T32" s="1234"/>
      <c r="U32" s="1235"/>
      <c r="V32" s="1235"/>
      <c r="W32" s="1236" t="s">
        <v>66</v>
      </c>
      <c r="X32" s="1236" t="s">
        <v>58</v>
      </c>
      <c r="Y32" s="1236" t="s">
        <v>68</v>
      </c>
      <c r="Z32" s="1239">
        <v>45797</v>
      </c>
      <c r="AA32" s="1242">
        <f>Z32+45</f>
        <v>45842</v>
      </c>
      <c r="AB32" s="1243"/>
      <c r="AC32" s="1243"/>
      <c r="AD32" s="1243"/>
      <c r="AE32" s="1243"/>
      <c r="AF32" s="1246" t="str">
        <f>G32</f>
        <v>Поставка силовых трансформаторов напряжением 6-20 кВ</v>
      </c>
      <c r="AG32" s="1249"/>
      <c r="AH32" s="1249" t="s">
        <v>183</v>
      </c>
      <c r="AI32" s="1236" t="s">
        <v>184</v>
      </c>
      <c r="AJ32" s="1249" t="s">
        <v>185</v>
      </c>
      <c r="AK32" s="1249" t="s">
        <v>186</v>
      </c>
      <c r="AL32" s="1252" t="s">
        <v>70</v>
      </c>
      <c r="AM32" s="1253">
        <f>AA32+20</f>
        <v>45862</v>
      </c>
      <c r="AN32" s="1253">
        <f t="shared" si="11"/>
        <v>45862</v>
      </c>
      <c r="AO32" s="1253">
        <f>AN32+365</f>
        <v>46227</v>
      </c>
      <c r="AP32" s="1254">
        <v>2025</v>
      </c>
      <c r="AQ32" s="1255"/>
      <c r="AR32" s="1256" t="s">
        <v>71</v>
      </c>
      <c r="AS32" s="90" t="s">
        <v>187</v>
      </c>
      <c r="AT32" s="91" t="s">
        <v>188</v>
      </c>
      <c r="AU32" s="92">
        <v>2025</v>
      </c>
      <c r="AV32" s="92">
        <v>2025</v>
      </c>
      <c r="AW32" s="93">
        <v>1.124627163794514</v>
      </c>
      <c r="AX32" s="93">
        <v>1.12462716</v>
      </c>
      <c r="AY32" s="19" t="s">
        <v>75</v>
      </c>
      <c r="AZ32" s="94" t="s">
        <v>75</v>
      </c>
      <c r="BA32" s="19"/>
      <c r="BB32" s="1257" t="s">
        <v>189</v>
      </c>
      <c r="BC32" s="1259" t="s">
        <v>190</v>
      </c>
    </row>
    <row r="33" spans="1:55" s="17" customFormat="1" ht="31.5" customHeight="1">
      <c r="A33" s="1217"/>
      <c r="B33" s="1219"/>
      <c r="C33" s="1221"/>
      <c r="D33" s="1223"/>
      <c r="E33" s="1223"/>
      <c r="F33" s="1219"/>
      <c r="G33" s="1219"/>
      <c r="H33" s="1224"/>
      <c r="I33" s="1224"/>
      <c r="J33" s="1226"/>
      <c r="K33" s="1219"/>
      <c r="L33" s="1227"/>
      <c r="M33" s="1227"/>
      <c r="N33" s="1228"/>
      <c r="O33" s="1229"/>
      <c r="P33" s="1231"/>
      <c r="Q33" s="86">
        <v>671.42309999999998</v>
      </c>
      <c r="R33" s="1233"/>
      <c r="S33" s="1234"/>
      <c r="T33" s="1234"/>
      <c r="U33" s="1235"/>
      <c r="V33" s="1235"/>
      <c r="W33" s="1237"/>
      <c r="X33" s="1237"/>
      <c r="Y33" s="1237"/>
      <c r="Z33" s="1240"/>
      <c r="AA33" s="1240"/>
      <c r="AB33" s="1244"/>
      <c r="AC33" s="1244"/>
      <c r="AD33" s="1244"/>
      <c r="AE33" s="1244"/>
      <c r="AF33" s="1247"/>
      <c r="AG33" s="1250"/>
      <c r="AH33" s="1250"/>
      <c r="AI33" s="1237"/>
      <c r="AJ33" s="1250"/>
      <c r="AK33" s="1250"/>
      <c r="AL33" s="1252"/>
      <c r="AM33" s="1253"/>
      <c r="AN33" s="1253"/>
      <c r="AO33" s="1253"/>
      <c r="AP33" s="1254"/>
      <c r="AQ33" s="1255"/>
      <c r="AR33" s="1256"/>
      <c r="AS33" s="90" t="s">
        <v>191</v>
      </c>
      <c r="AT33" s="91" t="s">
        <v>192</v>
      </c>
      <c r="AU33" s="92">
        <v>2025</v>
      </c>
      <c r="AV33" s="92">
        <v>2025</v>
      </c>
      <c r="AW33" s="93">
        <v>1.124627163794514</v>
      </c>
      <c r="AX33" s="93">
        <v>1.12462716</v>
      </c>
      <c r="AY33" s="19" t="s">
        <v>75</v>
      </c>
      <c r="AZ33" s="94" t="s">
        <v>75</v>
      </c>
      <c r="BA33" s="19"/>
      <c r="BB33" s="1226"/>
      <c r="BC33" s="1260"/>
    </row>
    <row r="34" spans="1:55" s="17" customFormat="1" ht="31.5" customHeight="1">
      <c r="A34" s="1217"/>
      <c r="B34" s="1219"/>
      <c r="C34" s="1221"/>
      <c r="D34" s="1223"/>
      <c r="E34" s="1223"/>
      <c r="F34" s="1219"/>
      <c r="G34" s="1219"/>
      <c r="H34" s="1224"/>
      <c r="I34" s="1224"/>
      <c r="J34" s="1226"/>
      <c r="K34" s="1219"/>
      <c r="L34" s="1227"/>
      <c r="M34" s="1227"/>
      <c r="N34" s="1228"/>
      <c r="O34" s="1229"/>
      <c r="P34" s="1231"/>
      <c r="Q34" s="86">
        <v>377.51714399999997</v>
      </c>
      <c r="R34" s="1233"/>
      <c r="S34" s="1234"/>
      <c r="T34" s="1234"/>
      <c r="U34" s="1235"/>
      <c r="V34" s="1235"/>
      <c r="W34" s="1237"/>
      <c r="X34" s="1237"/>
      <c r="Y34" s="1237"/>
      <c r="Z34" s="1240"/>
      <c r="AA34" s="1240"/>
      <c r="AB34" s="1244"/>
      <c r="AC34" s="1244"/>
      <c r="AD34" s="1244"/>
      <c r="AE34" s="1244"/>
      <c r="AF34" s="1247"/>
      <c r="AG34" s="1250"/>
      <c r="AH34" s="1250"/>
      <c r="AI34" s="1237"/>
      <c r="AJ34" s="1250"/>
      <c r="AK34" s="1250"/>
      <c r="AL34" s="1252"/>
      <c r="AM34" s="1253"/>
      <c r="AN34" s="1253"/>
      <c r="AO34" s="1253"/>
      <c r="AP34" s="1254"/>
      <c r="AQ34" s="1255"/>
      <c r="AR34" s="1256"/>
      <c r="AS34" s="90" t="s">
        <v>193</v>
      </c>
      <c r="AT34" s="91" t="s">
        <v>194</v>
      </c>
      <c r="AU34" s="92">
        <v>2025</v>
      </c>
      <c r="AV34" s="92">
        <v>2025</v>
      </c>
      <c r="AW34" s="93">
        <v>0.45398346398186495</v>
      </c>
      <c r="AX34" s="93">
        <v>0.45398346000000001</v>
      </c>
      <c r="AY34" s="19" t="s">
        <v>75</v>
      </c>
      <c r="AZ34" s="94" t="s">
        <v>75</v>
      </c>
      <c r="BA34" s="19"/>
      <c r="BB34" s="1226"/>
      <c r="BC34" s="1260"/>
    </row>
    <row r="35" spans="1:55" s="17" customFormat="1" ht="31.5" customHeight="1">
      <c r="A35" s="1217"/>
      <c r="B35" s="1219"/>
      <c r="C35" s="1221"/>
      <c r="D35" s="1223"/>
      <c r="E35" s="1223"/>
      <c r="F35" s="1219"/>
      <c r="G35" s="1219"/>
      <c r="H35" s="1224"/>
      <c r="I35" s="1224"/>
      <c r="J35" s="1226"/>
      <c r="K35" s="1219"/>
      <c r="L35" s="1227"/>
      <c r="M35" s="1227"/>
      <c r="N35" s="1228"/>
      <c r="O35" s="1229"/>
      <c r="P35" s="1231"/>
      <c r="Q35" s="86">
        <v>671.42309999999998</v>
      </c>
      <c r="R35" s="1233"/>
      <c r="S35" s="1234"/>
      <c r="T35" s="1234"/>
      <c r="U35" s="1235"/>
      <c r="V35" s="1235"/>
      <c r="W35" s="1237"/>
      <c r="X35" s="1237"/>
      <c r="Y35" s="1237"/>
      <c r="Z35" s="1240"/>
      <c r="AA35" s="1240"/>
      <c r="AB35" s="1244"/>
      <c r="AC35" s="1244"/>
      <c r="AD35" s="1244"/>
      <c r="AE35" s="1244"/>
      <c r="AF35" s="1247"/>
      <c r="AG35" s="1250"/>
      <c r="AH35" s="1250"/>
      <c r="AI35" s="1237"/>
      <c r="AJ35" s="1250"/>
      <c r="AK35" s="1250"/>
      <c r="AL35" s="1252"/>
      <c r="AM35" s="1253"/>
      <c r="AN35" s="1253"/>
      <c r="AO35" s="1253"/>
      <c r="AP35" s="1254"/>
      <c r="AQ35" s="1255"/>
      <c r="AR35" s="1256"/>
      <c r="AS35" s="90" t="s">
        <v>195</v>
      </c>
      <c r="AT35" s="91" t="s">
        <v>196</v>
      </c>
      <c r="AU35" s="92">
        <v>2025</v>
      </c>
      <c r="AV35" s="92">
        <v>2025</v>
      </c>
      <c r="AW35" s="93">
        <v>0.68317990454080202</v>
      </c>
      <c r="AX35" s="93">
        <v>0.68317989999999995</v>
      </c>
      <c r="AY35" s="19" t="s">
        <v>75</v>
      </c>
      <c r="AZ35" s="94" t="s">
        <v>75</v>
      </c>
      <c r="BA35" s="19"/>
      <c r="BB35" s="1226"/>
      <c r="BC35" s="1260"/>
    </row>
    <row r="36" spans="1:55" s="17" customFormat="1" ht="31.5" customHeight="1">
      <c r="A36" s="1217"/>
      <c r="B36" s="1219"/>
      <c r="C36" s="1221"/>
      <c r="D36" s="1223"/>
      <c r="E36" s="1223"/>
      <c r="F36" s="1219"/>
      <c r="G36" s="1219"/>
      <c r="H36" s="1224"/>
      <c r="I36" s="1224"/>
      <c r="J36" s="1226"/>
      <c r="K36" s="1219"/>
      <c r="L36" s="1227"/>
      <c r="M36" s="1227"/>
      <c r="N36" s="1228"/>
      <c r="O36" s="1229"/>
      <c r="P36" s="1231"/>
      <c r="Q36" s="86">
        <v>671.42309999999998</v>
      </c>
      <c r="R36" s="1233"/>
      <c r="S36" s="1234"/>
      <c r="T36" s="1234"/>
      <c r="U36" s="1235"/>
      <c r="V36" s="1235"/>
      <c r="W36" s="1237"/>
      <c r="X36" s="1237"/>
      <c r="Y36" s="1237"/>
      <c r="Z36" s="1240"/>
      <c r="AA36" s="1240"/>
      <c r="AB36" s="1244"/>
      <c r="AC36" s="1244"/>
      <c r="AD36" s="1244"/>
      <c r="AE36" s="1244"/>
      <c r="AF36" s="1247"/>
      <c r="AG36" s="1250"/>
      <c r="AH36" s="1250"/>
      <c r="AI36" s="1237"/>
      <c r="AJ36" s="1250"/>
      <c r="AK36" s="1250"/>
      <c r="AL36" s="1252"/>
      <c r="AM36" s="1253"/>
      <c r="AN36" s="1253"/>
      <c r="AO36" s="1253"/>
      <c r="AP36" s="1254"/>
      <c r="AQ36" s="1255"/>
      <c r="AR36" s="1256"/>
      <c r="AS36" s="90" t="s">
        <v>197</v>
      </c>
      <c r="AT36" s="91" t="s">
        <v>198</v>
      </c>
      <c r="AU36" s="92">
        <v>2025</v>
      </c>
      <c r="AV36" s="92">
        <v>2025</v>
      </c>
      <c r="AW36" s="93">
        <v>0.68317990454080202</v>
      </c>
      <c r="AX36" s="93">
        <v>0.68317989999999995</v>
      </c>
      <c r="AY36" s="19" t="s">
        <v>75</v>
      </c>
      <c r="AZ36" s="94" t="s">
        <v>75</v>
      </c>
      <c r="BA36" s="19"/>
      <c r="BB36" s="1226"/>
      <c r="BC36" s="1260"/>
    </row>
    <row r="37" spans="1:55" s="17" customFormat="1" ht="31.5" customHeight="1">
      <c r="A37" s="1217"/>
      <c r="B37" s="1219"/>
      <c r="C37" s="1221"/>
      <c r="D37" s="1223"/>
      <c r="E37" s="1223"/>
      <c r="F37" s="1219"/>
      <c r="G37" s="1219"/>
      <c r="H37" s="1224"/>
      <c r="I37" s="1224"/>
      <c r="J37" s="1226"/>
      <c r="K37" s="1219"/>
      <c r="L37" s="1227"/>
      <c r="M37" s="1227"/>
      <c r="N37" s="1228"/>
      <c r="O37" s="1229"/>
      <c r="P37" s="1231"/>
      <c r="Q37" s="86">
        <v>857.17293599999994</v>
      </c>
      <c r="R37" s="1233"/>
      <c r="S37" s="1234"/>
      <c r="T37" s="1234"/>
      <c r="U37" s="1235"/>
      <c r="V37" s="1235"/>
      <c r="W37" s="1237"/>
      <c r="X37" s="1237"/>
      <c r="Y37" s="1237"/>
      <c r="Z37" s="1240"/>
      <c r="AA37" s="1240"/>
      <c r="AB37" s="1244"/>
      <c r="AC37" s="1244"/>
      <c r="AD37" s="1244"/>
      <c r="AE37" s="1244"/>
      <c r="AF37" s="1247"/>
      <c r="AG37" s="1250"/>
      <c r="AH37" s="1250"/>
      <c r="AI37" s="1237"/>
      <c r="AJ37" s="1250"/>
      <c r="AK37" s="1250"/>
      <c r="AL37" s="1252"/>
      <c r="AM37" s="1253"/>
      <c r="AN37" s="1253"/>
      <c r="AO37" s="1253"/>
      <c r="AP37" s="1254"/>
      <c r="AQ37" s="1255"/>
      <c r="AR37" s="1256"/>
      <c r="AS37" s="90" t="s">
        <v>199</v>
      </c>
      <c r="AT37" s="91" t="s">
        <v>200</v>
      </c>
      <c r="AU37" s="92">
        <v>2025</v>
      </c>
      <c r="AV37" s="92">
        <v>2025</v>
      </c>
      <c r="AW37" s="93">
        <v>0.84583837373240489</v>
      </c>
      <c r="AX37" s="93">
        <v>0.84583836999999995</v>
      </c>
      <c r="AY37" s="19" t="s">
        <v>75</v>
      </c>
      <c r="AZ37" s="94" t="s">
        <v>75</v>
      </c>
      <c r="BA37" s="19"/>
      <c r="BB37" s="1226"/>
      <c r="BC37" s="1260"/>
    </row>
    <row r="38" spans="1:55" s="17" customFormat="1" ht="31.5" customHeight="1">
      <c r="A38" s="1217"/>
      <c r="B38" s="1219"/>
      <c r="C38" s="1221"/>
      <c r="D38" s="1223"/>
      <c r="E38" s="1223"/>
      <c r="F38" s="1219"/>
      <c r="G38" s="1219"/>
      <c r="H38" s="1224"/>
      <c r="I38" s="1224"/>
      <c r="J38" s="1226"/>
      <c r="K38" s="1219"/>
      <c r="L38" s="1227"/>
      <c r="M38" s="1227"/>
      <c r="N38" s="1228"/>
      <c r="O38" s="1229"/>
      <c r="P38" s="1231"/>
      <c r="Q38" s="86">
        <v>857.17293599999994</v>
      </c>
      <c r="R38" s="1233"/>
      <c r="S38" s="1234"/>
      <c r="T38" s="1234"/>
      <c r="U38" s="1235"/>
      <c r="V38" s="1235"/>
      <c r="W38" s="1237"/>
      <c r="X38" s="1237"/>
      <c r="Y38" s="1237"/>
      <c r="Z38" s="1240"/>
      <c r="AA38" s="1240"/>
      <c r="AB38" s="1244"/>
      <c r="AC38" s="1244"/>
      <c r="AD38" s="1244"/>
      <c r="AE38" s="1244"/>
      <c r="AF38" s="1247"/>
      <c r="AG38" s="1250"/>
      <c r="AH38" s="1250"/>
      <c r="AI38" s="1237"/>
      <c r="AJ38" s="1250"/>
      <c r="AK38" s="1250"/>
      <c r="AL38" s="1252"/>
      <c r="AM38" s="1253"/>
      <c r="AN38" s="1253"/>
      <c r="AO38" s="1253"/>
      <c r="AP38" s="1254"/>
      <c r="AQ38" s="1255"/>
      <c r="AR38" s="1256"/>
      <c r="AS38" s="90" t="s">
        <v>201</v>
      </c>
      <c r="AT38" s="91" t="s">
        <v>202</v>
      </c>
      <c r="AU38" s="92">
        <v>2025</v>
      </c>
      <c r="AV38" s="92">
        <v>2025</v>
      </c>
      <c r="AW38" s="93">
        <v>0.84583837373240489</v>
      </c>
      <c r="AX38" s="93">
        <v>0.84583836999999995</v>
      </c>
      <c r="AY38" s="19" t="s">
        <v>75</v>
      </c>
      <c r="AZ38" s="94" t="s">
        <v>75</v>
      </c>
      <c r="BA38" s="19"/>
      <c r="BB38" s="1226"/>
      <c r="BC38" s="1260"/>
    </row>
    <row r="39" spans="1:55" s="17" customFormat="1" ht="31.5" customHeight="1">
      <c r="A39" s="1217"/>
      <c r="B39" s="1219"/>
      <c r="C39" s="1221"/>
      <c r="D39" s="1223"/>
      <c r="E39" s="1223"/>
      <c r="F39" s="1219"/>
      <c r="G39" s="1219"/>
      <c r="H39" s="1224"/>
      <c r="I39" s="1224"/>
      <c r="J39" s="1226"/>
      <c r="K39" s="1219"/>
      <c r="L39" s="1227"/>
      <c r="M39" s="1227"/>
      <c r="N39" s="1228"/>
      <c r="O39" s="1229"/>
      <c r="P39" s="1231"/>
      <c r="Q39" s="86">
        <v>671.42309999999998</v>
      </c>
      <c r="R39" s="1233"/>
      <c r="S39" s="1234"/>
      <c r="T39" s="1234"/>
      <c r="U39" s="1235"/>
      <c r="V39" s="1235"/>
      <c r="W39" s="1237"/>
      <c r="X39" s="1237"/>
      <c r="Y39" s="1237"/>
      <c r="Z39" s="1240"/>
      <c r="AA39" s="1240"/>
      <c r="AB39" s="1244"/>
      <c r="AC39" s="1244"/>
      <c r="AD39" s="1244"/>
      <c r="AE39" s="1244"/>
      <c r="AF39" s="1247"/>
      <c r="AG39" s="1250"/>
      <c r="AH39" s="1250"/>
      <c r="AI39" s="1237"/>
      <c r="AJ39" s="1250"/>
      <c r="AK39" s="1250"/>
      <c r="AL39" s="1252"/>
      <c r="AM39" s="1253"/>
      <c r="AN39" s="1253"/>
      <c r="AO39" s="1253"/>
      <c r="AP39" s="1254"/>
      <c r="AQ39" s="1255"/>
      <c r="AR39" s="1256"/>
      <c r="AS39" s="90" t="s">
        <v>203</v>
      </c>
      <c r="AT39" s="91" t="s">
        <v>204</v>
      </c>
      <c r="AU39" s="92">
        <v>2025</v>
      </c>
      <c r="AV39" s="92">
        <v>2025</v>
      </c>
      <c r="AW39" s="93">
        <v>0.68318283527122392</v>
      </c>
      <c r="AX39" s="93">
        <v>0.68318283999999996</v>
      </c>
      <c r="AY39" s="19" t="s">
        <v>75</v>
      </c>
      <c r="AZ39" s="94" t="s">
        <v>75</v>
      </c>
      <c r="BA39" s="19"/>
      <c r="BB39" s="1226"/>
      <c r="BC39" s="1260"/>
    </row>
    <row r="40" spans="1:55" s="17" customFormat="1" ht="31.5" customHeight="1">
      <c r="A40" s="1217"/>
      <c r="B40" s="1219"/>
      <c r="C40" s="1221"/>
      <c r="D40" s="1223"/>
      <c r="E40" s="1223"/>
      <c r="F40" s="1219"/>
      <c r="G40" s="1219"/>
      <c r="H40" s="1224"/>
      <c r="I40" s="1224"/>
      <c r="J40" s="1226"/>
      <c r="K40" s="1219"/>
      <c r="L40" s="1227"/>
      <c r="M40" s="1227"/>
      <c r="N40" s="1228"/>
      <c r="O40" s="1229"/>
      <c r="P40" s="1231"/>
      <c r="Q40" s="86">
        <v>377.51714399999997</v>
      </c>
      <c r="R40" s="1233"/>
      <c r="S40" s="1234"/>
      <c r="T40" s="1234"/>
      <c r="U40" s="1235"/>
      <c r="V40" s="1235"/>
      <c r="W40" s="1237"/>
      <c r="X40" s="1237"/>
      <c r="Y40" s="1237"/>
      <c r="Z40" s="1240"/>
      <c r="AA40" s="1240"/>
      <c r="AB40" s="1244"/>
      <c r="AC40" s="1244"/>
      <c r="AD40" s="1244"/>
      <c r="AE40" s="1244"/>
      <c r="AF40" s="1247"/>
      <c r="AG40" s="1250"/>
      <c r="AH40" s="1250"/>
      <c r="AI40" s="1237"/>
      <c r="AJ40" s="1250"/>
      <c r="AK40" s="1250"/>
      <c r="AL40" s="1252"/>
      <c r="AM40" s="1253"/>
      <c r="AN40" s="1253"/>
      <c r="AO40" s="1253"/>
      <c r="AP40" s="1254"/>
      <c r="AQ40" s="1255"/>
      <c r="AR40" s="1256"/>
      <c r="AS40" s="90" t="s">
        <v>205</v>
      </c>
      <c r="AT40" s="91" t="s">
        <v>206</v>
      </c>
      <c r="AU40" s="92">
        <v>2025</v>
      </c>
      <c r="AV40" s="92">
        <v>2025</v>
      </c>
      <c r="AW40" s="93">
        <v>0.45398639471228797</v>
      </c>
      <c r="AX40" s="93">
        <v>0.45398639000000002</v>
      </c>
      <c r="AY40" s="19" t="s">
        <v>75</v>
      </c>
      <c r="AZ40" s="94" t="s">
        <v>75</v>
      </c>
      <c r="BA40" s="19"/>
      <c r="BB40" s="1226"/>
      <c r="BC40" s="1260"/>
    </row>
    <row r="41" spans="1:55" s="17" customFormat="1" ht="31.5" customHeight="1">
      <c r="A41" s="1217"/>
      <c r="B41" s="1219"/>
      <c r="C41" s="1221"/>
      <c r="D41" s="1223"/>
      <c r="E41" s="1223"/>
      <c r="F41" s="1219"/>
      <c r="G41" s="1219"/>
      <c r="H41" s="1224"/>
      <c r="I41" s="1224"/>
      <c r="J41" s="1226"/>
      <c r="K41" s="1219"/>
      <c r="L41" s="1227"/>
      <c r="M41" s="1227"/>
      <c r="N41" s="1228"/>
      <c r="O41" s="1229"/>
      <c r="P41" s="1231"/>
      <c r="Q41" s="86">
        <v>500.71694399999996</v>
      </c>
      <c r="R41" s="1233"/>
      <c r="S41" s="1234"/>
      <c r="T41" s="1234"/>
      <c r="U41" s="1235"/>
      <c r="V41" s="1235"/>
      <c r="W41" s="1237"/>
      <c r="X41" s="1237"/>
      <c r="Y41" s="1237"/>
      <c r="Z41" s="1240"/>
      <c r="AA41" s="1240"/>
      <c r="AB41" s="1244"/>
      <c r="AC41" s="1244"/>
      <c r="AD41" s="1244"/>
      <c r="AE41" s="1244"/>
      <c r="AF41" s="1247"/>
      <c r="AG41" s="1250"/>
      <c r="AH41" s="1250"/>
      <c r="AI41" s="1237"/>
      <c r="AJ41" s="1250"/>
      <c r="AK41" s="1250"/>
      <c r="AL41" s="1252"/>
      <c r="AM41" s="1253"/>
      <c r="AN41" s="1253"/>
      <c r="AO41" s="1253"/>
      <c r="AP41" s="1254"/>
      <c r="AQ41" s="1255"/>
      <c r="AR41" s="1256"/>
      <c r="AS41" s="90" t="s">
        <v>207</v>
      </c>
      <c r="AT41" s="91" t="s">
        <v>208</v>
      </c>
      <c r="AU41" s="92">
        <v>2025</v>
      </c>
      <c r="AV41" s="92">
        <v>2025</v>
      </c>
      <c r="AW41" s="93">
        <v>0.55010103107571307</v>
      </c>
      <c r="AX41" s="93">
        <v>0.55010102999999999</v>
      </c>
      <c r="AY41" s="19" t="s">
        <v>75</v>
      </c>
      <c r="AZ41" s="94" t="s">
        <v>75</v>
      </c>
      <c r="BA41" s="19"/>
      <c r="BB41" s="1226"/>
      <c r="BC41" s="1260"/>
    </row>
    <row r="42" spans="1:55" s="17" customFormat="1" ht="47.25" customHeight="1">
      <c r="A42" s="1217"/>
      <c r="B42" s="1219"/>
      <c r="C42" s="1221"/>
      <c r="D42" s="1223"/>
      <c r="E42" s="1223"/>
      <c r="F42" s="1219"/>
      <c r="G42" s="1219"/>
      <c r="H42" s="1224"/>
      <c r="I42" s="1224"/>
      <c r="J42" s="1226"/>
      <c r="K42" s="1219"/>
      <c r="L42" s="1227"/>
      <c r="M42" s="1227"/>
      <c r="N42" s="1228"/>
      <c r="O42" s="1229"/>
      <c r="P42" s="1231"/>
      <c r="Q42" s="86">
        <v>500.71694399999996</v>
      </c>
      <c r="R42" s="1233"/>
      <c r="S42" s="1234"/>
      <c r="T42" s="1234"/>
      <c r="U42" s="1235"/>
      <c r="V42" s="1235"/>
      <c r="W42" s="1237"/>
      <c r="X42" s="1237"/>
      <c r="Y42" s="1237"/>
      <c r="Z42" s="1240"/>
      <c r="AA42" s="1240"/>
      <c r="AB42" s="1244"/>
      <c r="AC42" s="1244"/>
      <c r="AD42" s="1244"/>
      <c r="AE42" s="1244"/>
      <c r="AF42" s="1247"/>
      <c r="AG42" s="1250"/>
      <c r="AH42" s="1250"/>
      <c r="AI42" s="1237"/>
      <c r="AJ42" s="1250"/>
      <c r="AK42" s="1250"/>
      <c r="AL42" s="1252"/>
      <c r="AM42" s="1253"/>
      <c r="AN42" s="1253"/>
      <c r="AO42" s="1253"/>
      <c r="AP42" s="1254"/>
      <c r="AQ42" s="1255"/>
      <c r="AR42" s="1256"/>
      <c r="AS42" s="90" t="s">
        <v>209</v>
      </c>
      <c r="AT42" s="91" t="s">
        <v>210</v>
      </c>
      <c r="AU42" s="92">
        <v>2025</v>
      </c>
      <c r="AV42" s="92">
        <v>2025</v>
      </c>
      <c r="AW42" s="93">
        <v>0.55010103107571307</v>
      </c>
      <c r="AX42" s="93">
        <v>0.55010102999999999</v>
      </c>
      <c r="AY42" s="19" t="s">
        <v>75</v>
      </c>
      <c r="AZ42" s="94" t="s">
        <v>75</v>
      </c>
      <c r="BA42" s="19"/>
      <c r="BB42" s="1226"/>
      <c r="BC42" s="1260"/>
    </row>
    <row r="43" spans="1:55" s="17" customFormat="1" ht="47.25" customHeight="1">
      <c r="A43" s="1217"/>
      <c r="B43" s="1219"/>
      <c r="C43" s="1221"/>
      <c r="D43" s="1223"/>
      <c r="E43" s="1223"/>
      <c r="F43" s="1219"/>
      <c r="G43" s="1219"/>
      <c r="H43" s="1224"/>
      <c r="I43" s="1224"/>
      <c r="J43" s="1226"/>
      <c r="K43" s="1219"/>
      <c r="L43" s="1227"/>
      <c r="M43" s="1227"/>
      <c r="N43" s="1228"/>
      <c r="O43" s="1229"/>
      <c r="P43" s="1231"/>
      <c r="Q43" s="86">
        <v>377.51714399999997</v>
      </c>
      <c r="R43" s="1233"/>
      <c r="S43" s="1234"/>
      <c r="T43" s="1234"/>
      <c r="U43" s="1235"/>
      <c r="V43" s="1235"/>
      <c r="W43" s="1237"/>
      <c r="X43" s="1237"/>
      <c r="Y43" s="1237"/>
      <c r="Z43" s="1240"/>
      <c r="AA43" s="1240"/>
      <c r="AB43" s="1244"/>
      <c r="AC43" s="1244"/>
      <c r="AD43" s="1244"/>
      <c r="AE43" s="1244"/>
      <c r="AF43" s="1247"/>
      <c r="AG43" s="1250"/>
      <c r="AH43" s="1250"/>
      <c r="AI43" s="1237"/>
      <c r="AJ43" s="1250"/>
      <c r="AK43" s="1250"/>
      <c r="AL43" s="1252"/>
      <c r="AM43" s="1253"/>
      <c r="AN43" s="1253"/>
      <c r="AO43" s="1253"/>
      <c r="AP43" s="1254"/>
      <c r="AQ43" s="1255"/>
      <c r="AR43" s="1256"/>
      <c r="AS43" s="90" t="s">
        <v>211</v>
      </c>
      <c r="AT43" s="91" t="s">
        <v>212</v>
      </c>
      <c r="AU43" s="92">
        <v>2025</v>
      </c>
      <c r="AV43" s="92">
        <v>2025</v>
      </c>
      <c r="AW43" s="93">
        <v>0.45398639471228797</v>
      </c>
      <c r="AX43" s="93">
        <v>0.45398639000000002</v>
      </c>
      <c r="AY43" s="19" t="s">
        <v>75</v>
      </c>
      <c r="AZ43" s="94" t="s">
        <v>75</v>
      </c>
      <c r="BA43" s="19"/>
      <c r="BB43" s="1226"/>
      <c r="BC43" s="1260"/>
    </row>
    <row r="44" spans="1:55" s="17" customFormat="1" ht="47.25" customHeight="1">
      <c r="A44" s="1217"/>
      <c r="B44" s="1219"/>
      <c r="C44" s="1221"/>
      <c r="D44" s="1223"/>
      <c r="E44" s="1223"/>
      <c r="F44" s="1219"/>
      <c r="G44" s="1219"/>
      <c r="H44" s="1224"/>
      <c r="I44" s="1224"/>
      <c r="J44" s="1226"/>
      <c r="K44" s="1219"/>
      <c r="L44" s="1227"/>
      <c r="M44" s="1227"/>
      <c r="N44" s="1228"/>
      <c r="O44" s="1229"/>
      <c r="P44" s="1231"/>
      <c r="Q44" s="86">
        <v>500.71694399999996</v>
      </c>
      <c r="R44" s="1233"/>
      <c r="S44" s="1234"/>
      <c r="T44" s="1234"/>
      <c r="U44" s="1235"/>
      <c r="V44" s="1235"/>
      <c r="W44" s="1237"/>
      <c r="X44" s="1237"/>
      <c r="Y44" s="1237"/>
      <c r="Z44" s="1240"/>
      <c r="AA44" s="1240"/>
      <c r="AB44" s="1244"/>
      <c r="AC44" s="1244"/>
      <c r="AD44" s="1244"/>
      <c r="AE44" s="1244"/>
      <c r="AF44" s="1247"/>
      <c r="AG44" s="1250"/>
      <c r="AH44" s="1250"/>
      <c r="AI44" s="1237"/>
      <c r="AJ44" s="1250"/>
      <c r="AK44" s="1250"/>
      <c r="AL44" s="1252"/>
      <c r="AM44" s="1253"/>
      <c r="AN44" s="1253"/>
      <c r="AO44" s="1253"/>
      <c r="AP44" s="1254"/>
      <c r="AQ44" s="1255"/>
      <c r="AR44" s="1256"/>
      <c r="AS44" s="90" t="s">
        <v>213</v>
      </c>
      <c r="AT44" s="91" t="s">
        <v>214</v>
      </c>
      <c r="AU44" s="92">
        <v>2025</v>
      </c>
      <c r="AV44" s="92">
        <v>2025</v>
      </c>
      <c r="AW44" s="93">
        <v>0.55010103107571307</v>
      </c>
      <c r="AX44" s="93">
        <v>0.55010102999999999</v>
      </c>
      <c r="AY44" s="19" t="s">
        <v>75</v>
      </c>
      <c r="AZ44" s="94" t="s">
        <v>75</v>
      </c>
      <c r="BA44" s="19"/>
      <c r="BB44" s="1226"/>
      <c r="BC44" s="1260"/>
    </row>
    <row r="45" spans="1:55" s="17" customFormat="1" ht="47.25" customHeight="1">
      <c r="A45" s="1217"/>
      <c r="B45" s="1219"/>
      <c r="C45" s="1221"/>
      <c r="D45" s="1223"/>
      <c r="E45" s="1223"/>
      <c r="F45" s="1219"/>
      <c r="G45" s="1219"/>
      <c r="H45" s="1224"/>
      <c r="I45" s="1224"/>
      <c r="J45" s="1226"/>
      <c r="K45" s="1219"/>
      <c r="L45" s="1227"/>
      <c r="M45" s="1227"/>
      <c r="N45" s="1228"/>
      <c r="O45" s="1229"/>
      <c r="P45" s="1231"/>
      <c r="Q45" s="86">
        <v>2145.0701039999999</v>
      </c>
      <c r="R45" s="1233"/>
      <c r="S45" s="1234"/>
      <c r="T45" s="1234"/>
      <c r="U45" s="1235"/>
      <c r="V45" s="1235"/>
      <c r="W45" s="1237"/>
      <c r="X45" s="1237"/>
      <c r="Y45" s="1237"/>
      <c r="Z45" s="1240"/>
      <c r="AA45" s="1240"/>
      <c r="AB45" s="1244"/>
      <c r="AC45" s="1244"/>
      <c r="AD45" s="1244"/>
      <c r="AE45" s="1244"/>
      <c r="AF45" s="1247"/>
      <c r="AG45" s="1250"/>
      <c r="AH45" s="1250"/>
      <c r="AI45" s="1237"/>
      <c r="AJ45" s="1250"/>
      <c r="AK45" s="1250"/>
      <c r="AL45" s="1252"/>
      <c r="AM45" s="1253"/>
      <c r="AN45" s="1253"/>
      <c r="AO45" s="1253"/>
      <c r="AP45" s="1254"/>
      <c r="AQ45" s="1255"/>
      <c r="AR45" s="1256"/>
      <c r="AS45" s="96" t="s">
        <v>215</v>
      </c>
      <c r="AT45" s="91" t="s">
        <v>216</v>
      </c>
      <c r="AU45" s="92">
        <v>2025</v>
      </c>
      <c r="AV45" s="92">
        <v>2025</v>
      </c>
      <c r="AW45" s="93">
        <v>2.6069542492530062</v>
      </c>
      <c r="AX45" s="93">
        <v>2.6069542499999998</v>
      </c>
      <c r="AY45" s="19" t="s">
        <v>75</v>
      </c>
      <c r="AZ45" s="94" t="s">
        <v>75</v>
      </c>
      <c r="BA45" s="19"/>
      <c r="BB45" s="1226"/>
      <c r="BC45" s="1260"/>
    </row>
    <row r="46" spans="1:55" s="17" customFormat="1" ht="47.25" customHeight="1">
      <c r="A46" s="1217"/>
      <c r="B46" s="1219"/>
      <c r="C46" s="1221"/>
      <c r="D46" s="1223"/>
      <c r="E46" s="1223"/>
      <c r="F46" s="1219"/>
      <c r="G46" s="1219"/>
      <c r="H46" s="1224"/>
      <c r="I46" s="1224"/>
      <c r="J46" s="1226"/>
      <c r="K46" s="1219"/>
      <c r="L46" s="1227"/>
      <c r="M46" s="1227"/>
      <c r="N46" s="1228"/>
      <c r="O46" s="1229"/>
      <c r="P46" s="1231"/>
      <c r="Q46" s="86">
        <v>500.71694399999996</v>
      </c>
      <c r="R46" s="1233"/>
      <c r="S46" s="1234"/>
      <c r="T46" s="1234"/>
      <c r="U46" s="1235"/>
      <c r="V46" s="1235"/>
      <c r="W46" s="1237"/>
      <c r="X46" s="1237"/>
      <c r="Y46" s="1237"/>
      <c r="Z46" s="1240"/>
      <c r="AA46" s="1240"/>
      <c r="AB46" s="1244"/>
      <c r="AC46" s="1244"/>
      <c r="AD46" s="1244"/>
      <c r="AE46" s="1244"/>
      <c r="AF46" s="1247"/>
      <c r="AG46" s="1250"/>
      <c r="AH46" s="1250"/>
      <c r="AI46" s="1237"/>
      <c r="AJ46" s="1250"/>
      <c r="AK46" s="1250"/>
      <c r="AL46" s="1252"/>
      <c r="AM46" s="1253"/>
      <c r="AN46" s="1253"/>
      <c r="AO46" s="1253"/>
      <c r="AP46" s="1254"/>
      <c r="AQ46" s="1255"/>
      <c r="AR46" s="1256"/>
      <c r="AS46" s="97" t="s">
        <v>217</v>
      </c>
      <c r="AT46" s="90" t="s">
        <v>218</v>
      </c>
      <c r="AU46" s="92">
        <v>2025</v>
      </c>
      <c r="AV46" s="92">
        <v>2025</v>
      </c>
      <c r="AW46" s="93">
        <v>1.2855648999278715</v>
      </c>
      <c r="AX46" s="93">
        <v>1.2855649</v>
      </c>
      <c r="AY46" s="19" t="s">
        <v>75</v>
      </c>
      <c r="AZ46" s="94" t="s">
        <v>75</v>
      </c>
      <c r="BA46" s="19"/>
      <c r="BB46" s="1226"/>
      <c r="BC46" s="1260"/>
    </row>
    <row r="47" spans="1:55" s="17" customFormat="1" ht="47.25" customHeight="1">
      <c r="A47" s="1217"/>
      <c r="B47" s="1219"/>
      <c r="C47" s="1221"/>
      <c r="D47" s="1223"/>
      <c r="E47" s="1223"/>
      <c r="F47" s="1219"/>
      <c r="G47" s="1219"/>
      <c r="H47" s="1224"/>
      <c r="I47" s="1224"/>
      <c r="J47" s="1226"/>
      <c r="K47" s="1219"/>
      <c r="L47" s="1227"/>
      <c r="M47" s="1227"/>
      <c r="N47" s="1228"/>
      <c r="O47" s="1229"/>
      <c r="P47" s="1232"/>
      <c r="Q47" s="86">
        <v>377.51714399999997</v>
      </c>
      <c r="R47" s="1233"/>
      <c r="S47" s="1234"/>
      <c r="T47" s="1234"/>
      <c r="U47" s="1235"/>
      <c r="V47" s="1235"/>
      <c r="W47" s="1238"/>
      <c r="X47" s="1238"/>
      <c r="Y47" s="1238"/>
      <c r="Z47" s="1241"/>
      <c r="AA47" s="1241"/>
      <c r="AB47" s="1245"/>
      <c r="AC47" s="1245"/>
      <c r="AD47" s="1245"/>
      <c r="AE47" s="1245"/>
      <c r="AF47" s="1248"/>
      <c r="AG47" s="1251"/>
      <c r="AH47" s="1251"/>
      <c r="AI47" s="1238"/>
      <c r="AJ47" s="1251"/>
      <c r="AK47" s="1251"/>
      <c r="AL47" s="1252"/>
      <c r="AM47" s="1253"/>
      <c r="AN47" s="1253"/>
      <c r="AO47" s="1253"/>
      <c r="AP47" s="1254"/>
      <c r="AQ47" s="1255"/>
      <c r="AR47" s="1256"/>
      <c r="AS47" s="98" t="s">
        <v>219</v>
      </c>
      <c r="AT47" s="91" t="s">
        <v>220</v>
      </c>
      <c r="AU47" s="92">
        <v>2025</v>
      </c>
      <c r="AV47" s="92">
        <v>2025</v>
      </c>
      <c r="AW47" s="93">
        <v>0.45398639471228797</v>
      </c>
      <c r="AX47" s="93">
        <v>0.45398639000000002</v>
      </c>
      <c r="AY47" s="19" t="s">
        <v>75</v>
      </c>
      <c r="AZ47" s="94" t="s">
        <v>75</v>
      </c>
      <c r="BA47" s="19"/>
      <c r="BB47" s="1258"/>
      <c r="BC47" s="1260"/>
    </row>
    <row r="48" spans="1:55" s="36" customFormat="1" ht="63" customHeight="1">
      <c r="A48" s="37" t="s">
        <v>56</v>
      </c>
      <c r="B48" s="38" t="s">
        <v>221</v>
      </c>
      <c r="C48" s="39" t="s">
        <v>58</v>
      </c>
      <c r="D48" s="40" t="s">
        <v>59</v>
      </c>
      <c r="E48" s="40" t="s">
        <v>60</v>
      </c>
      <c r="F48" s="38">
        <v>1</v>
      </c>
      <c r="G48" s="100" t="s">
        <v>222</v>
      </c>
      <c r="H48" s="84" t="s">
        <v>223</v>
      </c>
      <c r="I48" s="84" t="s">
        <v>224</v>
      </c>
      <c r="J48" s="19">
        <v>2</v>
      </c>
      <c r="K48" s="19"/>
      <c r="L48" s="22" t="s">
        <v>75</v>
      </c>
      <c r="M48" s="22"/>
      <c r="N48" s="19" t="s">
        <v>225</v>
      </c>
      <c r="O48" s="101">
        <v>1919.580751664975</v>
      </c>
      <c r="P48" s="102">
        <f t="shared" ref="P48:P111" si="21">O48*1.2</f>
        <v>2303.4969019979699</v>
      </c>
      <c r="Q48" s="26">
        <f t="shared" si="7"/>
        <v>2303.4969019979699</v>
      </c>
      <c r="R48" s="103"/>
      <c r="S48" s="87"/>
      <c r="T48" s="87"/>
      <c r="U48" s="68"/>
      <c r="V48" s="68"/>
      <c r="W48" s="69" t="s">
        <v>108</v>
      </c>
      <c r="X48" s="19" t="s">
        <v>67</v>
      </c>
      <c r="Y48" s="20" t="s">
        <v>68</v>
      </c>
      <c r="Z48" s="48">
        <v>45686</v>
      </c>
      <c r="AA48" s="104">
        <f t="shared" ref="AA48:AA58" si="22">Z48+55</f>
        <v>45741</v>
      </c>
      <c r="AB48" s="19"/>
      <c r="AC48" s="19"/>
      <c r="AD48" s="19"/>
      <c r="AE48" s="19"/>
      <c r="AF48" s="19" t="str">
        <f t="shared" ref="AF48:AF111" si="23">G48</f>
        <v>Приобретение полигона для отработки навыков на высоте</v>
      </c>
      <c r="AG48" s="19"/>
      <c r="AH48" s="19">
        <v>876</v>
      </c>
      <c r="AI48" s="68" t="s">
        <v>226</v>
      </c>
      <c r="AJ48" s="19">
        <v>1</v>
      </c>
      <c r="AK48" s="20">
        <v>93000000000</v>
      </c>
      <c r="AL48" s="20" t="s">
        <v>70</v>
      </c>
      <c r="AM48" s="30">
        <f t="shared" ref="AM48:AM99" si="24">AA48+20</f>
        <v>45761</v>
      </c>
      <c r="AN48" s="30">
        <f t="shared" si="11"/>
        <v>45761</v>
      </c>
      <c r="AO48" s="71">
        <f>AN48+110</f>
        <v>45871</v>
      </c>
      <c r="AP48" s="22">
        <v>2025</v>
      </c>
      <c r="AQ48" s="19"/>
      <c r="AR48" s="19" t="s">
        <v>71</v>
      </c>
      <c r="AS48" s="105" t="s">
        <v>227</v>
      </c>
      <c r="AT48" s="91" t="s">
        <v>228</v>
      </c>
      <c r="AU48" s="92">
        <v>2023</v>
      </c>
      <c r="AV48" s="92">
        <v>2025</v>
      </c>
      <c r="AW48" s="32">
        <v>6.2987637019979701</v>
      </c>
      <c r="AX48" s="33">
        <v>4.3011188999999996</v>
      </c>
      <c r="AY48" s="19" t="s">
        <v>75</v>
      </c>
      <c r="AZ48" s="22" t="s">
        <v>75</v>
      </c>
      <c r="BA48" s="19"/>
      <c r="BB48" s="55" t="s">
        <v>229</v>
      </c>
      <c r="BC48" s="56" t="s">
        <v>230</v>
      </c>
    </row>
    <row r="49" spans="1:55" s="36" customFormat="1" ht="63" customHeight="1">
      <c r="A49" s="38" t="s">
        <v>231</v>
      </c>
      <c r="B49" s="38" t="s">
        <v>232</v>
      </c>
      <c r="C49" s="39" t="s">
        <v>58</v>
      </c>
      <c r="D49" s="40" t="s">
        <v>59</v>
      </c>
      <c r="E49" s="40" t="s">
        <v>233</v>
      </c>
      <c r="F49" s="38">
        <v>1</v>
      </c>
      <c r="G49" s="55" t="s">
        <v>234</v>
      </c>
      <c r="H49" s="106" t="s">
        <v>235</v>
      </c>
      <c r="I49" s="106" t="s">
        <v>236</v>
      </c>
      <c r="J49" s="19">
        <v>1</v>
      </c>
      <c r="K49" s="19"/>
      <c r="L49" s="22" t="s">
        <v>75</v>
      </c>
      <c r="M49" s="22"/>
      <c r="N49" s="19" t="s">
        <v>237</v>
      </c>
      <c r="O49" s="107">
        <v>2635.1060473407501</v>
      </c>
      <c r="P49" s="25">
        <f t="shared" si="21"/>
        <v>3162.1272568089003</v>
      </c>
      <c r="Q49" s="26">
        <f t="shared" si="7"/>
        <v>3162.1272568089003</v>
      </c>
      <c r="R49" s="26"/>
      <c r="S49" s="87"/>
      <c r="T49" s="87"/>
      <c r="U49" s="68"/>
      <c r="V49" s="68"/>
      <c r="W49" s="69" t="s">
        <v>66</v>
      </c>
      <c r="X49" s="19" t="s">
        <v>67</v>
      </c>
      <c r="Y49" s="20" t="s">
        <v>68</v>
      </c>
      <c r="Z49" s="48">
        <v>45691</v>
      </c>
      <c r="AA49" s="104">
        <f t="shared" si="22"/>
        <v>45746</v>
      </c>
      <c r="AB49" s="19"/>
      <c r="AC49" s="19"/>
      <c r="AD49" s="19"/>
      <c r="AE49" s="19"/>
      <c r="AF49" s="19" t="str">
        <f t="shared" si="23"/>
        <v xml:space="preserve">Организация каналов связи для централизации функций ОТ и СУ </v>
      </c>
      <c r="AG49" s="19"/>
      <c r="AH49" s="19">
        <v>876</v>
      </c>
      <c r="AI49" s="68" t="s">
        <v>226</v>
      </c>
      <c r="AJ49" s="19">
        <v>1</v>
      </c>
      <c r="AK49" s="20">
        <v>93000000000</v>
      </c>
      <c r="AL49" s="20" t="s">
        <v>70</v>
      </c>
      <c r="AM49" s="30">
        <f t="shared" si="24"/>
        <v>45766</v>
      </c>
      <c r="AN49" s="30">
        <f t="shared" si="11"/>
        <v>45766</v>
      </c>
      <c r="AO49" s="108">
        <f>AN49+120</f>
        <v>45886</v>
      </c>
      <c r="AP49" s="22">
        <v>2025</v>
      </c>
      <c r="AQ49" s="19"/>
      <c r="AR49" s="19" t="s">
        <v>71</v>
      </c>
      <c r="AS49" s="109" t="s">
        <v>238</v>
      </c>
      <c r="AT49" s="31" t="s">
        <v>239</v>
      </c>
      <c r="AU49" s="110">
        <v>2019</v>
      </c>
      <c r="AV49" s="110">
        <v>2025</v>
      </c>
      <c r="AW49" s="32">
        <v>8.2807942268089008</v>
      </c>
      <c r="AX49" s="33">
        <v>3.1621272600000001</v>
      </c>
      <c r="AY49" s="19" t="s">
        <v>75</v>
      </c>
      <c r="AZ49" s="22" t="s">
        <v>75</v>
      </c>
      <c r="BA49" s="19"/>
      <c r="BB49" s="55" t="s">
        <v>240</v>
      </c>
      <c r="BC49" s="56" t="s">
        <v>241</v>
      </c>
    </row>
    <row r="50" spans="1:55" s="17" customFormat="1" ht="63" customHeight="1">
      <c r="A50" s="19" t="s">
        <v>231</v>
      </c>
      <c r="B50" s="19" t="s">
        <v>242</v>
      </c>
      <c r="C50" s="20" t="s">
        <v>58</v>
      </c>
      <c r="D50" s="21" t="s">
        <v>59</v>
      </c>
      <c r="E50" s="21" t="s">
        <v>233</v>
      </c>
      <c r="F50" s="19">
        <v>1</v>
      </c>
      <c r="G50" s="111" t="s">
        <v>243</v>
      </c>
      <c r="H50" s="106" t="s">
        <v>244</v>
      </c>
      <c r="I50" s="106" t="s">
        <v>245</v>
      </c>
      <c r="J50" s="19">
        <v>2</v>
      </c>
      <c r="K50" s="19"/>
      <c r="L50" s="19" t="s">
        <v>64</v>
      </c>
      <c r="M50" s="19"/>
      <c r="N50" s="19" t="s">
        <v>237</v>
      </c>
      <c r="O50" s="107">
        <v>2753.4876584751164</v>
      </c>
      <c r="P50" s="112">
        <f t="shared" si="21"/>
        <v>3304.1851901701398</v>
      </c>
      <c r="Q50" s="113">
        <f t="shared" si="7"/>
        <v>3304.1851901701398</v>
      </c>
      <c r="R50" s="113"/>
      <c r="S50" s="87"/>
      <c r="T50" s="87"/>
      <c r="U50" s="68"/>
      <c r="V50" s="68"/>
      <c r="W50" s="69" t="s">
        <v>108</v>
      </c>
      <c r="X50" s="19" t="s">
        <v>67</v>
      </c>
      <c r="Y50" s="20" t="s">
        <v>68</v>
      </c>
      <c r="Z50" s="29">
        <v>46006</v>
      </c>
      <c r="AA50" s="104">
        <f t="shared" si="22"/>
        <v>46061</v>
      </c>
      <c r="AB50" s="19"/>
      <c r="AC50" s="19"/>
      <c r="AD50" s="19"/>
      <c r="AE50" s="19"/>
      <c r="AF50" s="19" t="str">
        <f t="shared" si="23"/>
        <v xml:space="preserve">Модернизация и расширение системы сбора и передачи информации (ССПИ) на ПС 110 кВ Западная, </v>
      </c>
      <c r="AG50" s="19"/>
      <c r="AH50" s="19">
        <v>876</v>
      </c>
      <c r="AI50" s="68" t="s">
        <v>226</v>
      </c>
      <c r="AJ50" s="19">
        <v>1</v>
      </c>
      <c r="AK50" s="19">
        <v>93000000000</v>
      </c>
      <c r="AL50" s="19" t="s">
        <v>70</v>
      </c>
      <c r="AM50" s="104">
        <f t="shared" si="24"/>
        <v>46081</v>
      </c>
      <c r="AN50" s="104">
        <f t="shared" si="11"/>
        <v>46081</v>
      </c>
      <c r="AO50" s="104">
        <f>AN50+150</f>
        <v>46231</v>
      </c>
      <c r="AP50" s="22">
        <v>2025</v>
      </c>
      <c r="AQ50" s="19"/>
      <c r="AR50" s="19" t="s">
        <v>71</v>
      </c>
      <c r="AS50" s="105" t="s">
        <v>246</v>
      </c>
      <c r="AT50" s="91" t="s">
        <v>247</v>
      </c>
      <c r="AU50" s="110">
        <v>2022</v>
      </c>
      <c r="AV50" s="110">
        <v>2025</v>
      </c>
      <c r="AW50" s="32">
        <v>3.4041851901701401</v>
      </c>
      <c r="AX50" s="33">
        <v>3.3041851900000001</v>
      </c>
      <c r="AY50" s="19" t="s">
        <v>75</v>
      </c>
      <c r="AZ50" s="22" t="s">
        <v>75</v>
      </c>
      <c r="BA50" s="19"/>
      <c r="BB50" s="19" t="s">
        <v>248</v>
      </c>
      <c r="BC50" s="35" t="s">
        <v>249</v>
      </c>
    </row>
    <row r="51" spans="1:55" s="36" customFormat="1" ht="63" customHeight="1">
      <c r="A51" s="38" t="s">
        <v>231</v>
      </c>
      <c r="B51" s="38" t="s">
        <v>250</v>
      </c>
      <c r="C51" s="39" t="s">
        <v>58</v>
      </c>
      <c r="D51" s="40" t="s">
        <v>59</v>
      </c>
      <c r="E51" s="40" t="s">
        <v>233</v>
      </c>
      <c r="F51" s="38">
        <v>1</v>
      </c>
      <c r="G51" s="114" t="s">
        <v>251</v>
      </c>
      <c r="H51" s="106" t="s">
        <v>244</v>
      </c>
      <c r="I51" s="106" t="s">
        <v>245</v>
      </c>
      <c r="J51" s="19">
        <v>2</v>
      </c>
      <c r="K51" s="19"/>
      <c r="L51" s="19" t="s">
        <v>75</v>
      </c>
      <c r="M51" s="19"/>
      <c r="N51" s="19" t="s">
        <v>237</v>
      </c>
      <c r="O51" s="107">
        <v>4120.9276021175001</v>
      </c>
      <c r="P51" s="112">
        <f t="shared" si="21"/>
        <v>4945.1131225409999</v>
      </c>
      <c r="Q51" s="113">
        <f t="shared" si="7"/>
        <v>4945.1131225409999</v>
      </c>
      <c r="R51" s="113"/>
      <c r="S51" s="87"/>
      <c r="T51" s="87"/>
      <c r="U51" s="68"/>
      <c r="V51" s="68"/>
      <c r="W51" s="69" t="s">
        <v>108</v>
      </c>
      <c r="X51" s="19" t="s">
        <v>67</v>
      </c>
      <c r="Y51" s="20" t="s">
        <v>68</v>
      </c>
      <c r="Z51" s="48">
        <v>45686</v>
      </c>
      <c r="AA51" s="104">
        <f t="shared" si="22"/>
        <v>45741</v>
      </c>
      <c r="AB51" s="19"/>
      <c r="AC51" s="19"/>
      <c r="AD51" s="19"/>
      <c r="AE51" s="19"/>
      <c r="AF51" s="19" t="str">
        <f t="shared" si="23"/>
        <v>Реконструкция участка ВЛ 35 кВ Т-5 (ПС Туран-Кызыльская ТЭЦ) от ПС 220 кВ Туран до ПС 35 кВ Майналыг</v>
      </c>
      <c r="AG51" s="19"/>
      <c r="AH51" s="19">
        <v>876</v>
      </c>
      <c r="AI51" s="68" t="s">
        <v>226</v>
      </c>
      <c r="AJ51" s="19">
        <v>1</v>
      </c>
      <c r="AK51" s="69">
        <v>93000000000</v>
      </c>
      <c r="AL51" s="69" t="s">
        <v>70</v>
      </c>
      <c r="AM51" s="30">
        <f t="shared" si="24"/>
        <v>45761</v>
      </c>
      <c r="AN51" s="30">
        <f t="shared" si="11"/>
        <v>45761</v>
      </c>
      <c r="AO51" s="108">
        <f>AN51+120</f>
        <v>45881</v>
      </c>
      <c r="AP51" s="22">
        <v>2025</v>
      </c>
      <c r="AQ51" s="19"/>
      <c r="AR51" s="19" t="s">
        <v>71</v>
      </c>
      <c r="AS51" s="109" t="s">
        <v>252</v>
      </c>
      <c r="AT51" s="91" t="s">
        <v>253</v>
      </c>
      <c r="AU51" s="110">
        <v>2023</v>
      </c>
      <c r="AV51" s="110">
        <v>2026</v>
      </c>
      <c r="AW51" s="32">
        <v>38.277887996643202</v>
      </c>
      <c r="AX51" s="33">
        <v>36.288605889999999</v>
      </c>
      <c r="AY51" s="19" t="s">
        <v>75</v>
      </c>
      <c r="AZ51" s="22" t="s">
        <v>75</v>
      </c>
      <c r="BA51" s="19"/>
      <c r="BB51" s="55" t="s">
        <v>229</v>
      </c>
      <c r="BC51" s="56" t="s">
        <v>254</v>
      </c>
    </row>
    <row r="52" spans="1:55" s="115" customFormat="1" ht="63" customHeight="1">
      <c r="A52" s="38" t="s">
        <v>231</v>
      </c>
      <c r="B52" s="38" t="s">
        <v>255</v>
      </c>
      <c r="C52" s="39" t="s">
        <v>58</v>
      </c>
      <c r="D52" s="40" t="s">
        <v>59</v>
      </c>
      <c r="E52" s="40" t="s">
        <v>256</v>
      </c>
      <c r="F52" s="38">
        <v>1</v>
      </c>
      <c r="G52" s="38" t="s">
        <v>257</v>
      </c>
      <c r="H52" s="106" t="s">
        <v>244</v>
      </c>
      <c r="I52" s="106" t="s">
        <v>245</v>
      </c>
      <c r="J52" s="19">
        <v>2</v>
      </c>
      <c r="K52" s="19"/>
      <c r="L52" s="19" t="s">
        <v>64</v>
      </c>
      <c r="M52" s="19"/>
      <c r="N52" s="19" t="s">
        <v>237</v>
      </c>
      <c r="O52" s="107">
        <v>3073.9651044275588</v>
      </c>
      <c r="P52" s="112">
        <f t="shared" si="21"/>
        <v>3688.7581253130702</v>
      </c>
      <c r="Q52" s="113">
        <f t="shared" si="7"/>
        <v>3688.7581253130702</v>
      </c>
      <c r="R52" s="113"/>
      <c r="S52" s="87"/>
      <c r="T52" s="87"/>
      <c r="U52" s="68"/>
      <c r="V52" s="68"/>
      <c r="W52" s="69" t="s">
        <v>108</v>
      </c>
      <c r="X52" s="19" t="s">
        <v>67</v>
      </c>
      <c r="Y52" s="20" t="s">
        <v>68</v>
      </c>
      <c r="Z52" s="48">
        <v>45691</v>
      </c>
      <c r="AA52" s="104">
        <f t="shared" si="22"/>
        <v>45746</v>
      </c>
      <c r="AB52" s="19"/>
      <c r="AC52" s="19"/>
      <c r="AD52" s="19"/>
      <c r="AE52" s="19"/>
      <c r="AF52" s="19" t="str">
        <f t="shared" si="23"/>
        <v>Реконструкция ВЛ с применением СИП,с. Барлык</v>
      </c>
      <c r="AG52" s="19"/>
      <c r="AH52" s="68">
        <v>876</v>
      </c>
      <c r="AI52" s="68" t="s">
        <v>226</v>
      </c>
      <c r="AJ52" s="19">
        <v>1</v>
      </c>
      <c r="AK52" s="20">
        <v>93000000000</v>
      </c>
      <c r="AL52" s="20" t="s">
        <v>70</v>
      </c>
      <c r="AM52" s="104">
        <f t="shared" si="24"/>
        <v>45766</v>
      </c>
      <c r="AN52" s="104">
        <f t="shared" si="11"/>
        <v>45766</v>
      </c>
      <c r="AO52" s="104">
        <f t="shared" ref="AO52:AO57" si="25">AN52+180</f>
        <v>45946</v>
      </c>
      <c r="AP52" s="22">
        <v>2025</v>
      </c>
      <c r="AQ52" s="19"/>
      <c r="AR52" s="19" t="s">
        <v>71</v>
      </c>
      <c r="AS52" s="91" t="s">
        <v>258</v>
      </c>
      <c r="AT52" s="91" t="s">
        <v>259</v>
      </c>
      <c r="AU52" s="92">
        <v>2025</v>
      </c>
      <c r="AV52" s="92">
        <v>2025</v>
      </c>
      <c r="AW52" s="32">
        <v>3.6887581253130701</v>
      </c>
      <c r="AX52" s="33">
        <v>3.6887581300000001</v>
      </c>
      <c r="AY52" s="19" t="s">
        <v>75</v>
      </c>
      <c r="AZ52" s="22" t="s">
        <v>75</v>
      </c>
      <c r="BA52" s="19"/>
      <c r="BB52" s="38" t="s">
        <v>240</v>
      </c>
      <c r="BC52" s="56" t="s">
        <v>260</v>
      </c>
    </row>
    <row r="53" spans="1:55" s="36" customFormat="1" ht="31.5" customHeight="1">
      <c r="A53" s="1218" t="s">
        <v>231</v>
      </c>
      <c r="B53" s="1218" t="s">
        <v>261</v>
      </c>
      <c r="C53" s="1220" t="s">
        <v>58</v>
      </c>
      <c r="D53" s="1222" t="s">
        <v>59</v>
      </c>
      <c r="E53" s="1222" t="s">
        <v>256</v>
      </c>
      <c r="F53" s="1218">
        <v>1</v>
      </c>
      <c r="G53" s="1261" t="s">
        <v>262</v>
      </c>
      <c r="H53" s="1262" t="s">
        <v>244</v>
      </c>
      <c r="I53" s="1262" t="s">
        <v>245</v>
      </c>
      <c r="J53" s="1219">
        <v>2</v>
      </c>
      <c r="K53" s="1219"/>
      <c r="L53" s="1219" t="s">
        <v>75</v>
      </c>
      <c r="M53" s="1219"/>
      <c r="N53" s="1219" t="s">
        <v>237</v>
      </c>
      <c r="O53" s="1263">
        <v>20520.929298095416</v>
      </c>
      <c r="P53" s="116">
        <v>10640.8878525688</v>
      </c>
      <c r="Q53" s="117">
        <v>10640.8878525688</v>
      </c>
      <c r="R53" s="118"/>
      <c r="S53" s="1266"/>
      <c r="T53" s="1234"/>
      <c r="U53" s="1269"/>
      <c r="V53" s="1269"/>
      <c r="W53" s="1272" t="s">
        <v>108</v>
      </c>
      <c r="X53" s="1219" t="s">
        <v>67</v>
      </c>
      <c r="Y53" s="1221" t="s">
        <v>68</v>
      </c>
      <c r="Z53" s="1273">
        <v>45686</v>
      </c>
      <c r="AA53" s="1275">
        <f t="shared" si="22"/>
        <v>45741</v>
      </c>
      <c r="AB53" s="1219"/>
      <c r="AC53" s="1225"/>
      <c r="AD53" s="1225"/>
      <c r="AE53" s="1225"/>
      <c r="AF53" s="1219" t="str">
        <f t="shared" si="23"/>
        <v xml:space="preserve">Реконструкция ВЛ 0,4кВ  с применением СИП  с. Хандагайты, </v>
      </c>
      <c r="AG53" s="1225"/>
      <c r="AH53" s="1269">
        <v>876</v>
      </c>
      <c r="AI53" s="1235" t="s">
        <v>226</v>
      </c>
      <c r="AJ53" s="1219">
        <v>1</v>
      </c>
      <c r="AK53" s="1221">
        <v>93000000000</v>
      </c>
      <c r="AL53" s="1221" t="s">
        <v>70</v>
      </c>
      <c r="AM53" s="1275">
        <f t="shared" si="24"/>
        <v>45761</v>
      </c>
      <c r="AN53" s="1275">
        <f t="shared" si="11"/>
        <v>45761</v>
      </c>
      <c r="AO53" s="1275">
        <f t="shared" si="25"/>
        <v>45941</v>
      </c>
      <c r="AP53" s="1227">
        <v>2025</v>
      </c>
      <c r="AQ53" s="1219"/>
      <c r="AR53" s="1219" t="s">
        <v>71</v>
      </c>
      <c r="AS53" s="105" t="s">
        <v>263</v>
      </c>
      <c r="AT53" s="91" t="s">
        <v>264</v>
      </c>
      <c r="AU53" s="92">
        <v>2025</v>
      </c>
      <c r="AV53" s="92">
        <v>2025</v>
      </c>
      <c r="AW53" s="32">
        <v>10.640887852568801</v>
      </c>
      <c r="AX53" s="33">
        <v>10.64088785</v>
      </c>
      <c r="AY53" s="19" t="s">
        <v>75</v>
      </c>
      <c r="AZ53" s="22" t="s">
        <v>75</v>
      </c>
      <c r="BA53" s="19"/>
      <c r="BB53" s="1276" t="s">
        <v>229</v>
      </c>
      <c r="BC53" s="1259" t="s">
        <v>265</v>
      </c>
    </row>
    <row r="54" spans="1:55" s="17" customFormat="1" ht="33" customHeight="1">
      <c r="A54" s="1219"/>
      <c r="B54" s="1219"/>
      <c r="C54" s="1221"/>
      <c r="D54" s="1223"/>
      <c r="E54" s="1223"/>
      <c r="F54" s="1219"/>
      <c r="G54" s="1219"/>
      <c r="H54" s="1262"/>
      <c r="I54" s="1262"/>
      <c r="J54" s="1219"/>
      <c r="K54" s="1219"/>
      <c r="L54" s="1219"/>
      <c r="M54" s="1219"/>
      <c r="N54" s="1219"/>
      <c r="O54" s="1264"/>
      <c r="P54" s="116">
        <v>9131.2784834573504</v>
      </c>
      <c r="Q54" s="117">
        <v>9131.2784834573504</v>
      </c>
      <c r="R54" s="120"/>
      <c r="S54" s="1267"/>
      <c r="T54" s="1234"/>
      <c r="U54" s="1270"/>
      <c r="V54" s="1270"/>
      <c r="W54" s="1272"/>
      <c r="X54" s="1219"/>
      <c r="Y54" s="1221"/>
      <c r="Z54" s="1274"/>
      <c r="AA54" s="1275"/>
      <c r="AB54" s="1219"/>
      <c r="AC54" s="1226"/>
      <c r="AD54" s="1226"/>
      <c r="AE54" s="1226"/>
      <c r="AF54" s="1219"/>
      <c r="AG54" s="1226"/>
      <c r="AH54" s="1270"/>
      <c r="AI54" s="1235"/>
      <c r="AJ54" s="1219"/>
      <c r="AK54" s="1221"/>
      <c r="AL54" s="1221"/>
      <c r="AM54" s="1275"/>
      <c r="AN54" s="1275"/>
      <c r="AO54" s="1275"/>
      <c r="AP54" s="1227"/>
      <c r="AQ54" s="1219"/>
      <c r="AR54" s="1219"/>
      <c r="AS54" s="105" t="s">
        <v>266</v>
      </c>
      <c r="AT54" s="91" t="s">
        <v>267</v>
      </c>
      <c r="AU54" s="92">
        <v>2025</v>
      </c>
      <c r="AV54" s="92">
        <v>2025</v>
      </c>
      <c r="AW54" s="32">
        <v>9.1312784834573506</v>
      </c>
      <c r="AX54" s="33">
        <v>9.1312784800000006</v>
      </c>
      <c r="AY54" s="19" t="s">
        <v>75</v>
      </c>
      <c r="AZ54" s="22" t="s">
        <v>75</v>
      </c>
      <c r="BA54" s="19"/>
      <c r="BB54" s="1277"/>
      <c r="BC54" s="1260"/>
    </row>
    <row r="55" spans="1:55" s="17" customFormat="1" ht="31.5" customHeight="1">
      <c r="A55" s="1219"/>
      <c r="B55" s="1219"/>
      <c r="C55" s="1221"/>
      <c r="D55" s="1223"/>
      <c r="E55" s="1223"/>
      <c r="F55" s="1219"/>
      <c r="G55" s="1219"/>
      <c r="H55" s="1262"/>
      <c r="I55" s="1262"/>
      <c r="J55" s="1219"/>
      <c r="K55" s="1219"/>
      <c r="L55" s="1219"/>
      <c r="M55" s="1219"/>
      <c r="N55" s="1219"/>
      <c r="O55" s="1265"/>
      <c r="P55" s="116">
        <v>4852.9488216883201</v>
      </c>
      <c r="Q55" s="117">
        <v>4852.9488216883201</v>
      </c>
      <c r="R55" s="121"/>
      <c r="S55" s="1268"/>
      <c r="T55" s="1234"/>
      <c r="U55" s="1271"/>
      <c r="V55" s="1271"/>
      <c r="W55" s="1272"/>
      <c r="X55" s="1219"/>
      <c r="Y55" s="1221"/>
      <c r="Z55" s="1274"/>
      <c r="AA55" s="1275"/>
      <c r="AB55" s="1219"/>
      <c r="AC55" s="1258"/>
      <c r="AD55" s="1258"/>
      <c r="AE55" s="1258"/>
      <c r="AF55" s="1219"/>
      <c r="AG55" s="1258"/>
      <c r="AH55" s="1271"/>
      <c r="AI55" s="1235"/>
      <c r="AJ55" s="1219"/>
      <c r="AK55" s="1221"/>
      <c r="AL55" s="1221"/>
      <c r="AM55" s="1275"/>
      <c r="AN55" s="1275"/>
      <c r="AO55" s="1275"/>
      <c r="AP55" s="1227"/>
      <c r="AQ55" s="1219"/>
      <c r="AR55" s="1219"/>
      <c r="AS55" s="105" t="s">
        <v>268</v>
      </c>
      <c r="AT55" s="91" t="s">
        <v>269</v>
      </c>
      <c r="AU55" s="92">
        <v>2025</v>
      </c>
      <c r="AV55" s="92">
        <v>2025</v>
      </c>
      <c r="AW55" s="32">
        <v>4.8529488216883196</v>
      </c>
      <c r="AX55" s="33">
        <v>4.8529488199999999</v>
      </c>
      <c r="AY55" s="19" t="s">
        <v>75</v>
      </c>
      <c r="AZ55" s="22" t="s">
        <v>75</v>
      </c>
      <c r="BA55" s="19"/>
      <c r="BB55" s="1278"/>
      <c r="BC55" s="1260"/>
    </row>
    <row r="56" spans="1:55" s="36" customFormat="1" ht="98.25" customHeight="1">
      <c r="A56" s="38" t="s">
        <v>231</v>
      </c>
      <c r="B56" s="38" t="s">
        <v>270</v>
      </c>
      <c r="C56" s="39" t="s">
        <v>58</v>
      </c>
      <c r="D56" s="40" t="s">
        <v>59</v>
      </c>
      <c r="E56" s="40" t="s">
        <v>256</v>
      </c>
      <c r="F56" s="38">
        <v>1</v>
      </c>
      <c r="G56" s="114" t="s">
        <v>271</v>
      </c>
      <c r="H56" s="106" t="s">
        <v>244</v>
      </c>
      <c r="I56" s="106" t="s">
        <v>245</v>
      </c>
      <c r="J56" s="19">
        <v>2</v>
      </c>
      <c r="K56" s="19"/>
      <c r="L56" s="19" t="s">
        <v>75</v>
      </c>
      <c r="M56" s="19"/>
      <c r="N56" s="19" t="s">
        <v>237</v>
      </c>
      <c r="O56" s="107">
        <v>51310.35879844959</v>
      </c>
      <c r="P56" s="112">
        <f t="shared" si="21"/>
        <v>61572.430558139502</v>
      </c>
      <c r="Q56" s="113">
        <f t="shared" si="7"/>
        <v>61572.430558139502</v>
      </c>
      <c r="R56" s="113"/>
      <c r="S56" s="87"/>
      <c r="T56" s="87"/>
      <c r="U56" s="68"/>
      <c r="V56" s="68"/>
      <c r="W56" s="69" t="s">
        <v>108</v>
      </c>
      <c r="X56" s="19" t="s">
        <v>67</v>
      </c>
      <c r="Y56" s="20" t="s">
        <v>68</v>
      </c>
      <c r="Z56" s="48">
        <v>45747</v>
      </c>
      <c r="AA56" s="104">
        <f t="shared" si="22"/>
        <v>45802</v>
      </c>
      <c r="AB56" s="19"/>
      <c r="AC56" s="19"/>
      <c r="AD56" s="19"/>
      <c r="AE56" s="19"/>
      <c r="AF56" s="19" t="str">
        <f t="shared" si="23"/>
        <v>Реконструкция ВЛ с применением СИП, г. Ак-Довурак</v>
      </c>
      <c r="AG56" s="19"/>
      <c r="AH56" s="19">
        <v>876</v>
      </c>
      <c r="AI56" s="68" t="s">
        <v>226</v>
      </c>
      <c r="AJ56" s="19">
        <v>1</v>
      </c>
      <c r="AK56" s="69">
        <v>93000000000</v>
      </c>
      <c r="AL56" s="69" t="s">
        <v>70</v>
      </c>
      <c r="AM56" s="30">
        <f t="shared" si="24"/>
        <v>45822</v>
      </c>
      <c r="AN56" s="30">
        <f t="shared" si="11"/>
        <v>45822</v>
      </c>
      <c r="AO56" s="108">
        <f t="shared" si="25"/>
        <v>46002</v>
      </c>
      <c r="AP56" s="22">
        <v>2025</v>
      </c>
      <c r="AQ56" s="19"/>
      <c r="AR56" s="19" t="s">
        <v>71</v>
      </c>
      <c r="AS56" s="109" t="s">
        <v>272</v>
      </c>
      <c r="AT56" s="91" t="s">
        <v>273</v>
      </c>
      <c r="AU56" s="110">
        <v>2025</v>
      </c>
      <c r="AV56" s="110">
        <v>2025</v>
      </c>
      <c r="AW56" s="32">
        <v>61.572430558139501</v>
      </c>
      <c r="AX56" s="33">
        <v>61.572430560000001</v>
      </c>
      <c r="AY56" s="19" t="s">
        <v>75</v>
      </c>
      <c r="AZ56" s="22" t="s">
        <v>75</v>
      </c>
      <c r="BA56" s="19"/>
      <c r="BB56" s="55" t="s">
        <v>274</v>
      </c>
      <c r="BC56" s="56" t="s">
        <v>275</v>
      </c>
    </row>
    <row r="57" spans="1:55" s="36" customFormat="1" ht="63" customHeight="1">
      <c r="A57" s="38" t="s">
        <v>231</v>
      </c>
      <c r="B57" s="38" t="s">
        <v>276</v>
      </c>
      <c r="C57" s="39" t="s">
        <v>58</v>
      </c>
      <c r="D57" s="40" t="s">
        <v>59</v>
      </c>
      <c r="E57" s="40" t="s">
        <v>277</v>
      </c>
      <c r="F57" s="38"/>
      <c r="G57" s="123" t="s">
        <v>278</v>
      </c>
      <c r="H57" s="106" t="s">
        <v>279</v>
      </c>
      <c r="I57" s="106" t="s">
        <v>280</v>
      </c>
      <c r="J57" s="19">
        <v>1</v>
      </c>
      <c r="K57" s="19"/>
      <c r="L57" s="19" t="s">
        <v>75</v>
      </c>
      <c r="M57" s="19"/>
      <c r="N57" s="19" t="s">
        <v>225</v>
      </c>
      <c r="O57" s="107">
        <v>6287.4888035322674</v>
      </c>
      <c r="P57" s="112">
        <f t="shared" si="21"/>
        <v>7544.9865642387203</v>
      </c>
      <c r="Q57" s="113">
        <f t="shared" si="7"/>
        <v>7544.9865642387203</v>
      </c>
      <c r="R57" s="113"/>
      <c r="S57" s="87"/>
      <c r="T57" s="87"/>
      <c r="U57" s="68"/>
      <c r="V57" s="68"/>
      <c r="W57" s="19" t="s">
        <v>66</v>
      </c>
      <c r="X57" s="19" t="s">
        <v>67</v>
      </c>
      <c r="Y57" s="20" t="s">
        <v>68</v>
      </c>
      <c r="Z57" s="48">
        <v>45695</v>
      </c>
      <c r="AA57" s="104">
        <f t="shared" si="22"/>
        <v>45750</v>
      </c>
      <c r="AB57" s="19"/>
      <c r="AC57" s="19"/>
      <c r="AD57" s="19"/>
      <c r="AE57" s="19"/>
      <c r="AF57" s="19" t="str">
        <f t="shared" si="23"/>
        <v>Модернизация системы отображения информации диспетчерского пункта центра управления сетями (ЦУС), 8 шт</v>
      </c>
      <c r="AG57" s="19"/>
      <c r="AH57" s="68">
        <v>876</v>
      </c>
      <c r="AI57" s="68" t="s">
        <v>226</v>
      </c>
      <c r="AJ57" s="19">
        <v>1</v>
      </c>
      <c r="AK57" s="20">
        <v>93000000000</v>
      </c>
      <c r="AL57" s="20" t="s">
        <v>70</v>
      </c>
      <c r="AM57" s="104">
        <f t="shared" si="24"/>
        <v>45770</v>
      </c>
      <c r="AN57" s="104">
        <f t="shared" si="11"/>
        <v>45770</v>
      </c>
      <c r="AO57" s="104">
        <f t="shared" si="25"/>
        <v>45950</v>
      </c>
      <c r="AP57" s="22">
        <v>2025</v>
      </c>
      <c r="AQ57" s="19"/>
      <c r="AR57" s="19" t="s">
        <v>71</v>
      </c>
      <c r="AS57" s="91" t="s">
        <v>281</v>
      </c>
      <c r="AT57" s="91" t="s">
        <v>282</v>
      </c>
      <c r="AU57" s="124">
        <v>2025</v>
      </c>
      <c r="AV57" s="92">
        <v>2025</v>
      </c>
      <c r="AW57" s="32">
        <v>7.5449865642387204</v>
      </c>
      <c r="AX57" s="33">
        <v>7.5449865599999999</v>
      </c>
      <c r="AY57" s="19" t="s">
        <v>75</v>
      </c>
      <c r="AZ57" s="22" t="s">
        <v>75</v>
      </c>
      <c r="BA57" s="19"/>
      <c r="BB57" s="55" t="s">
        <v>240</v>
      </c>
      <c r="BC57" s="56" t="s">
        <v>283</v>
      </c>
    </row>
    <row r="58" spans="1:55" s="17" customFormat="1" ht="63" customHeight="1">
      <c r="A58" s="19" t="s">
        <v>231</v>
      </c>
      <c r="B58" s="19" t="s">
        <v>284</v>
      </c>
      <c r="C58" s="20" t="s">
        <v>58</v>
      </c>
      <c r="D58" s="21" t="s">
        <v>59</v>
      </c>
      <c r="E58" s="21" t="s">
        <v>233</v>
      </c>
      <c r="F58" s="19">
        <v>1</v>
      </c>
      <c r="G58" s="19" t="s">
        <v>285</v>
      </c>
      <c r="H58" s="106" t="s">
        <v>244</v>
      </c>
      <c r="I58" s="106" t="s">
        <v>245</v>
      </c>
      <c r="J58" s="19">
        <v>2</v>
      </c>
      <c r="K58" s="19"/>
      <c r="L58" s="19" t="s">
        <v>75</v>
      </c>
      <c r="M58" s="19"/>
      <c r="N58" s="19" t="s">
        <v>237</v>
      </c>
      <c r="O58" s="107">
        <v>12153.214520387917</v>
      </c>
      <c r="P58" s="112">
        <f t="shared" si="21"/>
        <v>14583.857424465501</v>
      </c>
      <c r="Q58" s="113">
        <f t="shared" si="7"/>
        <v>14583.857424465501</v>
      </c>
      <c r="R58" s="113"/>
      <c r="S58" s="125"/>
      <c r="T58" s="87"/>
      <c r="U58" s="119"/>
      <c r="V58" s="119"/>
      <c r="W58" s="69" t="s">
        <v>108</v>
      </c>
      <c r="X58" s="19" t="s">
        <v>67</v>
      </c>
      <c r="Y58" s="20" t="s">
        <v>68</v>
      </c>
      <c r="Z58" s="29">
        <v>45848</v>
      </c>
      <c r="AA58" s="104">
        <f t="shared" si="22"/>
        <v>45903</v>
      </c>
      <c r="AB58" s="19"/>
      <c r="AC58" s="19"/>
      <c r="AD58" s="85"/>
      <c r="AE58" s="85"/>
      <c r="AF58" s="19" t="str">
        <f t="shared" si="23"/>
        <v>Модернизация ПС 110кВ "Кирпичный завод" с установкой выключателя С - 427</v>
      </c>
      <c r="AG58" s="19"/>
      <c r="AH58" s="68">
        <v>876</v>
      </c>
      <c r="AI58" s="68" t="s">
        <v>226</v>
      </c>
      <c r="AJ58" s="19">
        <v>1</v>
      </c>
      <c r="AK58" s="20">
        <v>93000000000</v>
      </c>
      <c r="AL58" s="20" t="s">
        <v>70</v>
      </c>
      <c r="AM58" s="104">
        <f t="shared" si="24"/>
        <v>45923</v>
      </c>
      <c r="AN58" s="104">
        <f t="shared" si="11"/>
        <v>45923</v>
      </c>
      <c r="AO58" s="104">
        <f>AN58+95</f>
        <v>46018</v>
      </c>
      <c r="AP58" s="126">
        <v>2025</v>
      </c>
      <c r="AQ58" s="85"/>
      <c r="AR58" s="19" t="s">
        <v>71</v>
      </c>
      <c r="AS58" s="105" t="s">
        <v>286</v>
      </c>
      <c r="AT58" s="91" t="s">
        <v>287</v>
      </c>
      <c r="AU58" s="92">
        <v>2024</v>
      </c>
      <c r="AV58" s="92">
        <v>2025</v>
      </c>
      <c r="AW58" s="32">
        <v>18.732779459140701</v>
      </c>
      <c r="AX58" s="33">
        <v>18.73277946</v>
      </c>
      <c r="AY58" s="19" t="s">
        <v>75</v>
      </c>
      <c r="AZ58" s="22" t="s">
        <v>75</v>
      </c>
      <c r="BA58" s="93"/>
      <c r="BB58" s="93"/>
      <c r="BC58" s="127" t="s">
        <v>288</v>
      </c>
    </row>
    <row r="59" spans="1:55" s="36" customFormat="1" ht="85.5" customHeight="1">
      <c r="A59" s="38" t="s">
        <v>231</v>
      </c>
      <c r="B59" s="38" t="s">
        <v>289</v>
      </c>
      <c r="C59" s="38" t="s">
        <v>58</v>
      </c>
      <c r="D59" s="38" t="s">
        <v>59</v>
      </c>
      <c r="E59" s="38" t="s">
        <v>233</v>
      </c>
      <c r="F59" s="38">
        <v>1</v>
      </c>
      <c r="G59" s="128" t="s">
        <v>290</v>
      </c>
      <c r="H59" s="23" t="s">
        <v>244</v>
      </c>
      <c r="I59" s="23" t="s">
        <v>291</v>
      </c>
      <c r="J59" s="18">
        <v>2</v>
      </c>
      <c r="K59" s="19" t="s">
        <v>64</v>
      </c>
      <c r="L59" s="22" t="s">
        <v>64</v>
      </c>
      <c r="M59" s="126"/>
      <c r="N59" s="129" t="s">
        <v>292</v>
      </c>
      <c r="O59" s="130">
        <v>23737.993989999999</v>
      </c>
      <c r="P59" s="130">
        <f t="shared" si="21"/>
        <v>28485.592787999998</v>
      </c>
      <c r="Q59" s="130">
        <f t="shared" si="7"/>
        <v>28485.592787999998</v>
      </c>
      <c r="R59" s="131"/>
      <c r="S59" s="132"/>
      <c r="T59" s="132"/>
      <c r="U59" s="133"/>
      <c r="V59" s="133"/>
      <c r="W59" s="129" t="s">
        <v>293</v>
      </c>
      <c r="X59" s="19" t="s">
        <v>67</v>
      </c>
      <c r="Y59" s="129" t="s">
        <v>68</v>
      </c>
      <c r="Z59" s="134">
        <v>45763</v>
      </c>
      <c r="AA59" s="135">
        <f>Z59+35</f>
        <v>45798</v>
      </c>
      <c r="AB59" s="129"/>
      <c r="AC59" s="129"/>
      <c r="AD59" s="133"/>
      <c r="AE59" s="133"/>
      <c r="AF59" s="129" t="str">
        <f t="shared" si="23"/>
        <v xml:space="preserve"> Реконструкция ВЛ -10/0,4 кВ с модернизацией систем учета электроэнергии во исполнение требований ФЗ №522 </v>
      </c>
      <c r="AG59" s="129" t="s">
        <v>294</v>
      </c>
      <c r="AH59" s="129">
        <v>876</v>
      </c>
      <c r="AI59" s="129" t="s">
        <v>295</v>
      </c>
      <c r="AJ59" s="129">
        <v>1</v>
      </c>
      <c r="AK59" s="136">
        <v>93000000000</v>
      </c>
      <c r="AL59" s="129" t="s">
        <v>70</v>
      </c>
      <c r="AM59" s="88">
        <f t="shared" si="24"/>
        <v>45818</v>
      </c>
      <c r="AN59" s="88">
        <f t="shared" si="11"/>
        <v>45818</v>
      </c>
      <c r="AO59" s="88">
        <v>46022</v>
      </c>
      <c r="AP59" s="129">
        <v>2025</v>
      </c>
      <c r="AQ59" s="133"/>
      <c r="AR59" s="137" t="s">
        <v>71</v>
      </c>
      <c r="AS59" s="105" t="s">
        <v>296</v>
      </c>
      <c r="AT59" s="91" t="s">
        <v>297</v>
      </c>
      <c r="AU59" s="92">
        <v>2020</v>
      </c>
      <c r="AV59" s="19">
        <v>2027</v>
      </c>
      <c r="AW59" s="105">
        <v>310.09668861768836</v>
      </c>
      <c r="AX59" s="91">
        <v>108.35999388</v>
      </c>
      <c r="AY59" s="92" t="s">
        <v>75</v>
      </c>
      <c r="AZ59" s="19" t="s">
        <v>75</v>
      </c>
      <c r="BA59" s="19"/>
      <c r="BB59" s="45" t="s">
        <v>298</v>
      </c>
      <c r="BC59" s="138" t="s">
        <v>299</v>
      </c>
    </row>
    <row r="60" spans="1:55" s="36" customFormat="1" ht="63" customHeight="1">
      <c r="A60" s="38" t="s">
        <v>177</v>
      </c>
      <c r="B60" s="38" t="s">
        <v>300</v>
      </c>
      <c r="C60" s="39" t="s">
        <v>58</v>
      </c>
      <c r="D60" s="40" t="s">
        <v>59</v>
      </c>
      <c r="E60" s="40" t="s">
        <v>60</v>
      </c>
      <c r="F60" s="38">
        <v>1</v>
      </c>
      <c r="G60" s="55" t="s">
        <v>301</v>
      </c>
      <c r="H60" s="106" t="s">
        <v>174</v>
      </c>
      <c r="I60" s="106" t="s">
        <v>302</v>
      </c>
      <c r="J60" s="19">
        <v>1</v>
      </c>
      <c r="K60" s="19"/>
      <c r="L60" s="19" t="s">
        <v>64</v>
      </c>
      <c r="M60" s="19"/>
      <c r="N60" s="20" t="s">
        <v>65</v>
      </c>
      <c r="O60" s="139">
        <v>8965.76872</v>
      </c>
      <c r="P60" s="112">
        <v>10758.922463000001</v>
      </c>
      <c r="Q60" s="113">
        <f t="shared" si="7"/>
        <v>10758.922463000001</v>
      </c>
      <c r="R60" s="113"/>
      <c r="S60" s="87"/>
      <c r="T60" s="87"/>
      <c r="U60" s="122"/>
      <c r="V60" s="122"/>
      <c r="W60" s="19" t="s">
        <v>66</v>
      </c>
      <c r="X60" s="19" t="s">
        <v>67</v>
      </c>
      <c r="Y60" s="20" t="s">
        <v>68</v>
      </c>
      <c r="Z60" s="48">
        <v>45686</v>
      </c>
      <c r="AA60" s="30">
        <f>Z60+45</f>
        <v>45731</v>
      </c>
      <c r="AB60" s="19"/>
      <c r="AC60" s="19"/>
      <c r="AD60" s="99"/>
      <c r="AE60" s="99"/>
      <c r="AF60" s="19" t="str">
        <f t="shared" si="23"/>
        <v>Поставка  выключателей элегазовых</v>
      </c>
      <c r="AG60" s="19"/>
      <c r="AH60" s="68">
        <v>796</v>
      </c>
      <c r="AI60" s="68" t="s">
        <v>136</v>
      </c>
      <c r="AJ60" s="19">
        <v>1</v>
      </c>
      <c r="AK60" s="20">
        <v>93000000000</v>
      </c>
      <c r="AL60" s="20" t="s">
        <v>70</v>
      </c>
      <c r="AM60" s="104">
        <f t="shared" si="24"/>
        <v>45751</v>
      </c>
      <c r="AN60" s="104">
        <f t="shared" si="11"/>
        <v>45751</v>
      </c>
      <c r="AO60" s="104">
        <f>AN60+90</f>
        <v>45841</v>
      </c>
      <c r="AP60" s="140">
        <v>2025</v>
      </c>
      <c r="AQ60" s="99"/>
      <c r="AR60" s="19" t="s">
        <v>71</v>
      </c>
      <c r="AS60" s="105" t="s">
        <v>303</v>
      </c>
      <c r="AT60" s="91" t="s">
        <v>304</v>
      </c>
      <c r="AU60" s="110">
        <v>2025</v>
      </c>
      <c r="AV60" s="110">
        <v>2025</v>
      </c>
      <c r="AW60" s="32">
        <v>10.758922463108</v>
      </c>
      <c r="AX60" s="33">
        <v>10.758922460000001</v>
      </c>
      <c r="AY60" s="19" t="s">
        <v>75</v>
      </c>
      <c r="AZ60" s="22" t="s">
        <v>75</v>
      </c>
      <c r="BA60" s="19"/>
      <c r="BB60" s="55" t="s">
        <v>229</v>
      </c>
      <c r="BC60" s="56" t="s">
        <v>305</v>
      </c>
    </row>
    <row r="61" spans="1:55" s="36" customFormat="1" ht="31.5" customHeight="1">
      <c r="A61" s="1279" t="s">
        <v>177</v>
      </c>
      <c r="B61" s="1279" t="s">
        <v>306</v>
      </c>
      <c r="C61" s="1280" t="s">
        <v>58</v>
      </c>
      <c r="D61" s="1283" t="s">
        <v>59</v>
      </c>
      <c r="E61" s="1283" t="s">
        <v>60</v>
      </c>
      <c r="F61" s="1279">
        <v>1</v>
      </c>
      <c r="G61" s="1261" t="s">
        <v>307</v>
      </c>
      <c r="H61" s="1224" t="s">
        <v>134</v>
      </c>
      <c r="I61" s="1224" t="s">
        <v>308</v>
      </c>
      <c r="J61" s="1219">
        <v>1</v>
      </c>
      <c r="K61" s="1219"/>
      <c r="L61" s="1219" t="s">
        <v>64</v>
      </c>
      <c r="M61" s="1219"/>
      <c r="N61" s="1228" t="s">
        <v>65</v>
      </c>
      <c r="O61" s="1286">
        <v>5112.2396740563263</v>
      </c>
      <c r="P61" s="112">
        <v>1487.5487073607901</v>
      </c>
      <c r="Q61" s="113">
        <v>1487.5487073607901</v>
      </c>
      <c r="R61" s="1287"/>
      <c r="S61" s="1266"/>
      <c r="T61" s="1266"/>
      <c r="U61" s="1269"/>
      <c r="V61" s="1269"/>
      <c r="W61" s="1219" t="s">
        <v>309</v>
      </c>
      <c r="X61" s="1225" t="s">
        <v>67</v>
      </c>
      <c r="Y61" s="1290" t="s">
        <v>68</v>
      </c>
      <c r="Z61" s="1291">
        <v>45695</v>
      </c>
      <c r="AA61" s="1294">
        <f>Z61+55</f>
        <v>45750</v>
      </c>
      <c r="AB61" s="1225"/>
      <c r="AC61" s="1225"/>
      <c r="AD61" s="1225"/>
      <c r="AE61" s="1225"/>
      <c r="AF61" s="1219" t="str">
        <f t="shared" si="23"/>
        <v>Поставка бустера регулирования напряжения</v>
      </c>
      <c r="AG61" s="1225"/>
      <c r="AH61" s="1225">
        <v>796</v>
      </c>
      <c r="AI61" s="1269" t="s">
        <v>136</v>
      </c>
      <c r="AJ61" s="1225">
        <v>2</v>
      </c>
      <c r="AK61" s="1225">
        <v>93000000000</v>
      </c>
      <c r="AL61" s="1225" t="s">
        <v>70</v>
      </c>
      <c r="AM61" s="1275">
        <f t="shared" si="24"/>
        <v>45770</v>
      </c>
      <c r="AN61" s="1275">
        <f t="shared" si="11"/>
        <v>45770</v>
      </c>
      <c r="AO61" s="1275">
        <f>AN61+100</f>
        <v>45870</v>
      </c>
      <c r="AP61" s="1227">
        <v>2025</v>
      </c>
      <c r="AQ61" s="1225"/>
      <c r="AR61" s="1225" t="s">
        <v>71</v>
      </c>
      <c r="AS61" s="142" t="s">
        <v>310</v>
      </c>
      <c r="AT61" s="31" t="s">
        <v>311</v>
      </c>
      <c r="AU61" s="110">
        <v>2025</v>
      </c>
      <c r="AV61" s="110">
        <v>2025</v>
      </c>
      <c r="AW61" s="32">
        <v>1.48754870736079</v>
      </c>
      <c r="AX61" s="33">
        <v>1.48754871</v>
      </c>
      <c r="AY61" s="19" t="s">
        <v>75</v>
      </c>
      <c r="AZ61" s="22" t="s">
        <v>75</v>
      </c>
      <c r="BA61" s="19"/>
      <c r="BB61" s="1298" t="s">
        <v>240</v>
      </c>
      <c r="BC61" s="1259" t="s">
        <v>312</v>
      </c>
    </row>
    <row r="62" spans="1:55" s="17" customFormat="1" ht="31.5" customHeight="1">
      <c r="A62" s="1226"/>
      <c r="B62" s="1226"/>
      <c r="C62" s="1281"/>
      <c r="D62" s="1284"/>
      <c r="E62" s="1284"/>
      <c r="F62" s="1226"/>
      <c r="G62" s="1219"/>
      <c r="H62" s="1224"/>
      <c r="I62" s="1224"/>
      <c r="J62" s="1219"/>
      <c r="K62" s="1219"/>
      <c r="L62" s="1219"/>
      <c r="M62" s="1219"/>
      <c r="N62" s="1228"/>
      <c r="O62" s="1286"/>
      <c r="P62" s="112">
        <v>1522.9671254642001</v>
      </c>
      <c r="Q62" s="113">
        <v>1522.9671254642001</v>
      </c>
      <c r="R62" s="1288"/>
      <c r="S62" s="1267"/>
      <c r="T62" s="1267"/>
      <c r="U62" s="1270"/>
      <c r="V62" s="1270"/>
      <c r="W62" s="1219"/>
      <c r="X62" s="1226"/>
      <c r="Y62" s="1281"/>
      <c r="Z62" s="1292"/>
      <c r="AA62" s="1295"/>
      <c r="AB62" s="1226"/>
      <c r="AC62" s="1226"/>
      <c r="AD62" s="1226"/>
      <c r="AE62" s="1226"/>
      <c r="AF62" s="1219"/>
      <c r="AG62" s="1226"/>
      <c r="AH62" s="1226"/>
      <c r="AI62" s="1270"/>
      <c r="AJ62" s="1226"/>
      <c r="AK62" s="1226"/>
      <c r="AL62" s="1226"/>
      <c r="AM62" s="1275"/>
      <c r="AN62" s="1275"/>
      <c r="AO62" s="1275"/>
      <c r="AP62" s="1227"/>
      <c r="AQ62" s="1226"/>
      <c r="AR62" s="1226"/>
      <c r="AS62" s="142" t="s">
        <v>313</v>
      </c>
      <c r="AT62" s="31" t="s">
        <v>314</v>
      </c>
      <c r="AU62" s="110">
        <v>2024</v>
      </c>
      <c r="AV62" s="110">
        <v>2025</v>
      </c>
      <c r="AW62" s="32">
        <v>1.5229671254642017</v>
      </c>
      <c r="AX62" s="33">
        <v>1.5229671300000001</v>
      </c>
      <c r="AY62" s="19" t="s">
        <v>75</v>
      </c>
      <c r="AZ62" s="22" t="s">
        <v>75</v>
      </c>
      <c r="BA62" s="19"/>
      <c r="BB62" s="1299"/>
      <c r="BC62" s="1260"/>
    </row>
    <row r="63" spans="1:55" s="17" customFormat="1" ht="31.5" customHeight="1">
      <c r="A63" s="1226"/>
      <c r="B63" s="1226"/>
      <c r="C63" s="1281"/>
      <c r="D63" s="1284"/>
      <c r="E63" s="1284"/>
      <c r="F63" s="1226"/>
      <c r="G63" s="1219"/>
      <c r="H63" s="1224"/>
      <c r="I63" s="1224"/>
      <c r="J63" s="1219"/>
      <c r="K63" s="1219"/>
      <c r="L63" s="1219"/>
      <c r="M63" s="1219"/>
      <c r="N63" s="1228"/>
      <c r="O63" s="1286"/>
      <c r="P63" s="112">
        <v>1562.0858880307501</v>
      </c>
      <c r="Q63" s="113">
        <v>1562.0858880307501</v>
      </c>
      <c r="R63" s="1288"/>
      <c r="S63" s="1267"/>
      <c r="T63" s="1267"/>
      <c r="U63" s="1270"/>
      <c r="V63" s="1270"/>
      <c r="W63" s="1219"/>
      <c r="X63" s="1226"/>
      <c r="Y63" s="1281"/>
      <c r="Z63" s="1292"/>
      <c r="AA63" s="1295"/>
      <c r="AB63" s="1226"/>
      <c r="AC63" s="1226"/>
      <c r="AD63" s="1226"/>
      <c r="AE63" s="1226"/>
      <c r="AF63" s="1219"/>
      <c r="AG63" s="1226"/>
      <c r="AH63" s="1226"/>
      <c r="AI63" s="1270"/>
      <c r="AJ63" s="1226"/>
      <c r="AK63" s="1226"/>
      <c r="AL63" s="1226"/>
      <c r="AM63" s="1275"/>
      <c r="AN63" s="1275"/>
      <c r="AO63" s="1275"/>
      <c r="AP63" s="1227"/>
      <c r="AQ63" s="1226"/>
      <c r="AR63" s="1226"/>
      <c r="AS63" s="142" t="s">
        <v>315</v>
      </c>
      <c r="AT63" s="31" t="s">
        <v>316</v>
      </c>
      <c r="AU63" s="110">
        <v>2025</v>
      </c>
      <c r="AV63" s="110">
        <v>2025</v>
      </c>
      <c r="AW63" s="32">
        <v>1.5620858880307513</v>
      </c>
      <c r="AX63" s="33">
        <v>1.5620858900000001</v>
      </c>
      <c r="AY63" s="19" t="s">
        <v>75</v>
      </c>
      <c r="AZ63" s="22" t="s">
        <v>75</v>
      </c>
      <c r="BA63" s="19"/>
      <c r="BB63" s="1299"/>
      <c r="BC63" s="1260"/>
    </row>
    <row r="64" spans="1:55" s="17" customFormat="1" ht="31.5" customHeight="1">
      <c r="A64" s="1258"/>
      <c r="B64" s="1258"/>
      <c r="C64" s="1282"/>
      <c r="D64" s="1285"/>
      <c r="E64" s="1285"/>
      <c r="F64" s="1258"/>
      <c r="G64" s="1219"/>
      <c r="H64" s="1224"/>
      <c r="I64" s="1224"/>
      <c r="J64" s="1219"/>
      <c r="K64" s="1219"/>
      <c r="L64" s="1219"/>
      <c r="M64" s="1219"/>
      <c r="N64" s="1228"/>
      <c r="O64" s="1286"/>
      <c r="P64" s="112">
        <v>1562.0858880118501</v>
      </c>
      <c r="Q64" s="113">
        <v>1562.0858880118501</v>
      </c>
      <c r="R64" s="1289"/>
      <c r="S64" s="1268"/>
      <c r="T64" s="1268"/>
      <c r="U64" s="1271"/>
      <c r="V64" s="1271"/>
      <c r="W64" s="1219"/>
      <c r="X64" s="1258"/>
      <c r="Y64" s="1282"/>
      <c r="Z64" s="1293"/>
      <c r="AA64" s="1296"/>
      <c r="AB64" s="1258"/>
      <c r="AC64" s="1258"/>
      <c r="AD64" s="1258"/>
      <c r="AE64" s="1258"/>
      <c r="AF64" s="1219"/>
      <c r="AG64" s="1258"/>
      <c r="AH64" s="1258"/>
      <c r="AI64" s="1271"/>
      <c r="AJ64" s="1258"/>
      <c r="AK64" s="1258"/>
      <c r="AL64" s="1258"/>
      <c r="AM64" s="1275"/>
      <c r="AN64" s="1275"/>
      <c r="AO64" s="1275"/>
      <c r="AP64" s="1227"/>
      <c r="AQ64" s="1258"/>
      <c r="AR64" s="1258"/>
      <c r="AS64" s="142" t="s">
        <v>317</v>
      </c>
      <c r="AT64" s="31" t="s">
        <v>318</v>
      </c>
      <c r="AU64" s="110">
        <v>2025</v>
      </c>
      <c r="AV64" s="110">
        <v>2025</v>
      </c>
      <c r="AW64" s="32">
        <v>1.5620858880118522</v>
      </c>
      <c r="AX64" s="33">
        <v>1.5620858900000001</v>
      </c>
      <c r="AY64" s="19" t="s">
        <v>75</v>
      </c>
      <c r="AZ64" s="22" t="s">
        <v>75</v>
      </c>
      <c r="BA64" s="19"/>
      <c r="BB64" s="1300"/>
      <c r="BC64" s="1260"/>
    </row>
    <row r="65" spans="1:56" s="36" customFormat="1" ht="112.5" customHeight="1">
      <c r="A65" s="38" t="s">
        <v>177</v>
      </c>
      <c r="B65" s="38" t="s">
        <v>319</v>
      </c>
      <c r="C65" s="39" t="s">
        <v>58</v>
      </c>
      <c r="D65" s="40" t="s">
        <v>59</v>
      </c>
      <c r="E65" s="40" t="s">
        <v>60</v>
      </c>
      <c r="F65" s="38">
        <v>1</v>
      </c>
      <c r="G65" s="55" t="s">
        <v>320</v>
      </c>
      <c r="H65" s="106" t="s">
        <v>134</v>
      </c>
      <c r="I65" s="106" t="s">
        <v>321</v>
      </c>
      <c r="J65" s="19">
        <v>1</v>
      </c>
      <c r="K65" s="19"/>
      <c r="L65" s="19" t="s">
        <v>75</v>
      </c>
      <c r="M65" s="19"/>
      <c r="N65" s="20" t="s">
        <v>65</v>
      </c>
      <c r="O65" s="143">
        <v>13145.4</v>
      </c>
      <c r="P65" s="144">
        <f t="shared" si="21"/>
        <v>15774.48</v>
      </c>
      <c r="Q65" s="145">
        <f t="shared" si="7"/>
        <v>15774.48</v>
      </c>
      <c r="R65" s="146"/>
      <c r="S65" s="87"/>
      <c r="T65" s="87"/>
      <c r="U65" s="68"/>
      <c r="V65" s="68"/>
      <c r="W65" s="19" t="s">
        <v>108</v>
      </c>
      <c r="X65" s="19" t="s">
        <v>58</v>
      </c>
      <c r="Y65" s="20" t="s">
        <v>68</v>
      </c>
      <c r="Z65" s="48">
        <v>45797</v>
      </c>
      <c r="AA65" s="104">
        <v>45842</v>
      </c>
      <c r="AB65" s="19"/>
      <c r="AC65" s="19"/>
      <c r="AD65" s="19"/>
      <c r="AE65" s="19"/>
      <c r="AF65" s="19" t="s">
        <v>320</v>
      </c>
      <c r="AG65" s="19"/>
      <c r="AH65" s="147" t="s">
        <v>183</v>
      </c>
      <c r="AI65" s="148" t="s">
        <v>184</v>
      </c>
      <c r="AJ65" s="19" t="s">
        <v>322</v>
      </c>
      <c r="AK65" s="69" t="s">
        <v>186</v>
      </c>
      <c r="AL65" s="69" t="s">
        <v>70</v>
      </c>
      <c r="AM65" s="104">
        <v>45862</v>
      </c>
      <c r="AN65" s="104">
        <v>45862</v>
      </c>
      <c r="AO65" s="104">
        <v>45952</v>
      </c>
      <c r="AP65" s="22">
        <v>2025</v>
      </c>
      <c r="AQ65" s="19"/>
      <c r="AR65" s="19" t="s">
        <v>71</v>
      </c>
      <c r="AS65" s="105" t="s">
        <v>323</v>
      </c>
      <c r="AT65" s="31" t="s">
        <v>324</v>
      </c>
      <c r="AU65" s="110">
        <v>2025</v>
      </c>
      <c r="AV65" s="110">
        <v>2025</v>
      </c>
      <c r="AW65" s="32">
        <v>33.507843189052799</v>
      </c>
      <c r="AX65" s="33">
        <v>33.507843190000003</v>
      </c>
      <c r="AY65" s="19" t="s">
        <v>75</v>
      </c>
      <c r="AZ65" s="22" t="s">
        <v>75</v>
      </c>
      <c r="BA65" s="19"/>
      <c r="BB65" s="55" t="s">
        <v>325</v>
      </c>
      <c r="BC65" s="56" t="s">
        <v>326</v>
      </c>
    </row>
    <row r="66" spans="1:56" s="36" customFormat="1" ht="63" customHeight="1">
      <c r="A66" s="38" t="s">
        <v>177</v>
      </c>
      <c r="B66" s="38" t="s">
        <v>327</v>
      </c>
      <c r="C66" s="39" t="s">
        <v>58</v>
      </c>
      <c r="D66" s="40" t="s">
        <v>59</v>
      </c>
      <c r="E66" s="40" t="s">
        <v>60</v>
      </c>
      <c r="F66" s="38">
        <v>1</v>
      </c>
      <c r="G66" s="55" t="s">
        <v>328</v>
      </c>
      <c r="H66" s="106" t="s">
        <v>329</v>
      </c>
      <c r="I66" s="106" t="s">
        <v>330</v>
      </c>
      <c r="J66" s="19">
        <v>1</v>
      </c>
      <c r="K66" s="19"/>
      <c r="L66" s="22" t="s">
        <v>64</v>
      </c>
      <c r="M66" s="22"/>
      <c r="N66" s="20" t="s">
        <v>65</v>
      </c>
      <c r="O66" s="107">
        <v>5507.5014153556422</v>
      </c>
      <c r="P66" s="112">
        <f t="shared" si="21"/>
        <v>6609.0016984267704</v>
      </c>
      <c r="Q66" s="113">
        <f t="shared" si="7"/>
        <v>6609.0016984267704</v>
      </c>
      <c r="R66" s="149"/>
      <c r="S66" s="87"/>
      <c r="T66" s="87"/>
      <c r="U66" s="68"/>
      <c r="V66" s="68"/>
      <c r="W66" s="19" t="s">
        <v>309</v>
      </c>
      <c r="X66" s="19" t="s">
        <v>67</v>
      </c>
      <c r="Y66" s="20" t="s">
        <v>68</v>
      </c>
      <c r="Z66" s="48">
        <v>45695</v>
      </c>
      <c r="AA66" s="104">
        <f>Z66+55</f>
        <v>45750</v>
      </c>
      <c r="AB66" s="19"/>
      <c r="AC66" s="19"/>
      <c r="AD66" s="19"/>
      <c r="AE66" s="19"/>
      <c r="AF66" s="19" t="str">
        <f t="shared" si="23"/>
        <v>Поставка системы видеонаблюдения</v>
      </c>
      <c r="AG66" s="19"/>
      <c r="AH66" s="20">
        <v>796</v>
      </c>
      <c r="AI66" s="68" t="s">
        <v>136</v>
      </c>
      <c r="AJ66" s="19">
        <v>6</v>
      </c>
      <c r="AK66" s="20">
        <v>93000000000</v>
      </c>
      <c r="AL66" s="20" t="s">
        <v>70</v>
      </c>
      <c r="AM66" s="104">
        <f t="shared" si="24"/>
        <v>45770</v>
      </c>
      <c r="AN66" s="104">
        <f t="shared" si="11"/>
        <v>45770</v>
      </c>
      <c r="AO66" s="104">
        <f>AN66+30</f>
        <v>45800</v>
      </c>
      <c r="AP66" s="22">
        <v>2025</v>
      </c>
      <c r="AQ66" s="19"/>
      <c r="AR66" s="19" t="s">
        <v>71</v>
      </c>
      <c r="AS66" s="109" t="s">
        <v>331</v>
      </c>
      <c r="AT66" s="31" t="s">
        <v>332</v>
      </c>
      <c r="AU66" s="92">
        <v>2023</v>
      </c>
      <c r="AV66" s="92">
        <v>2027</v>
      </c>
      <c r="AW66" s="32">
        <v>8.2015616584267708</v>
      </c>
      <c r="AX66" s="33">
        <v>7.7112353000000002</v>
      </c>
      <c r="AY66" s="19" t="s">
        <v>75</v>
      </c>
      <c r="AZ66" s="22" t="s">
        <v>75</v>
      </c>
      <c r="BA66" s="19"/>
      <c r="BB66" s="55" t="s">
        <v>240</v>
      </c>
      <c r="BC66" s="56" t="s">
        <v>333</v>
      </c>
    </row>
    <row r="67" spans="1:56" s="150" customFormat="1" ht="46.5" customHeight="1">
      <c r="A67" s="151" t="s">
        <v>334</v>
      </c>
      <c r="B67" s="152" t="s">
        <v>335</v>
      </c>
      <c r="C67" s="153" t="s">
        <v>58</v>
      </c>
      <c r="D67" s="154" t="s">
        <v>336</v>
      </c>
      <c r="E67" s="151" t="s">
        <v>277</v>
      </c>
      <c r="F67" s="155"/>
      <c r="G67" s="153" t="s">
        <v>337</v>
      </c>
      <c r="H67" s="156" t="s">
        <v>338</v>
      </c>
      <c r="I67" s="156" t="s">
        <v>339</v>
      </c>
      <c r="J67" s="151">
        <v>2</v>
      </c>
      <c r="K67" s="152"/>
      <c r="L67" s="152" t="s">
        <v>64</v>
      </c>
      <c r="M67" s="153"/>
      <c r="N67" s="19" t="s">
        <v>225</v>
      </c>
      <c r="O67" s="143">
        <f>440*1.04</f>
        <v>457.6</v>
      </c>
      <c r="P67" s="157">
        <f t="shared" si="21"/>
        <v>549.12</v>
      </c>
      <c r="Q67" s="143"/>
      <c r="R67" s="143">
        <f t="shared" ref="R67:R130" si="26">P67</f>
        <v>549.12</v>
      </c>
      <c r="S67" s="143"/>
      <c r="T67" s="158"/>
      <c r="U67" s="155"/>
      <c r="V67" s="155"/>
      <c r="W67" s="159" t="s">
        <v>108</v>
      </c>
      <c r="X67" s="153" t="s">
        <v>58</v>
      </c>
      <c r="Y67" s="153" t="s">
        <v>68</v>
      </c>
      <c r="Z67" s="160">
        <v>45901</v>
      </c>
      <c r="AA67" s="161">
        <f t="shared" ref="AA67:AA130" si="27">Z67+45</f>
        <v>45946</v>
      </c>
      <c r="AB67" s="151"/>
      <c r="AC67" s="151"/>
      <c r="AD67" s="155"/>
      <c r="AE67" s="155"/>
      <c r="AF67" s="151" t="str">
        <f t="shared" si="23"/>
        <v>Оказание услуг по выполнению работ по  ремонту металлоконструкций автогидроподъемников.</v>
      </c>
      <c r="AG67" s="151"/>
      <c r="AH67" s="153">
        <v>876</v>
      </c>
      <c r="AI67" s="153" t="s">
        <v>340</v>
      </c>
      <c r="AJ67" s="151">
        <v>1</v>
      </c>
      <c r="AK67" s="153">
        <v>93000000000</v>
      </c>
      <c r="AL67" s="153" t="s">
        <v>341</v>
      </c>
      <c r="AM67" s="161">
        <f t="shared" si="24"/>
        <v>45966</v>
      </c>
      <c r="AN67" s="160">
        <v>46032</v>
      </c>
      <c r="AO67" s="160">
        <v>46387</v>
      </c>
      <c r="AP67" s="152">
        <v>2026</v>
      </c>
      <c r="AQ67" s="151"/>
      <c r="AR67" s="162"/>
      <c r="AS67" s="151"/>
      <c r="AT67" s="151"/>
      <c r="AU67" s="163"/>
      <c r="AV67" s="163"/>
      <c r="AW67" s="152"/>
      <c r="AX67" s="164"/>
      <c r="AY67" s="155"/>
      <c r="AZ67" s="165"/>
      <c r="BA67" s="155"/>
      <c r="BB67" s="152"/>
      <c r="BC67" s="35" t="s">
        <v>342</v>
      </c>
    </row>
    <row r="68" spans="1:56" s="150" customFormat="1" ht="50.25" customHeight="1">
      <c r="A68" s="151" t="s">
        <v>334</v>
      </c>
      <c r="B68" s="152" t="s">
        <v>343</v>
      </c>
      <c r="C68" s="153" t="s">
        <v>58</v>
      </c>
      <c r="D68" s="154" t="s">
        <v>336</v>
      </c>
      <c r="E68" s="151" t="s">
        <v>277</v>
      </c>
      <c r="F68" s="155"/>
      <c r="G68" s="153" t="s">
        <v>344</v>
      </c>
      <c r="H68" s="156" t="s">
        <v>338</v>
      </c>
      <c r="I68" s="156" t="s">
        <v>339</v>
      </c>
      <c r="J68" s="151">
        <v>2</v>
      </c>
      <c r="K68" s="152"/>
      <c r="L68" s="152" t="s">
        <v>64</v>
      </c>
      <c r="M68" s="153"/>
      <c r="N68" s="19" t="s">
        <v>225</v>
      </c>
      <c r="O68" s="143">
        <f>645*1.04</f>
        <v>670.80000000000007</v>
      </c>
      <c r="P68" s="157">
        <f t="shared" si="21"/>
        <v>804.96</v>
      </c>
      <c r="Q68" s="143"/>
      <c r="R68" s="143">
        <f t="shared" si="26"/>
        <v>804.96</v>
      </c>
      <c r="S68" s="143"/>
      <c r="T68" s="158"/>
      <c r="U68" s="155"/>
      <c r="V68" s="155"/>
      <c r="W68" s="159" t="s">
        <v>108</v>
      </c>
      <c r="X68" s="153" t="s">
        <v>58</v>
      </c>
      <c r="Y68" s="153" t="s">
        <v>68</v>
      </c>
      <c r="Z68" s="160">
        <v>45901</v>
      </c>
      <c r="AA68" s="161">
        <f t="shared" si="27"/>
        <v>45946</v>
      </c>
      <c r="AB68" s="151"/>
      <c r="AC68" s="151"/>
      <c r="AD68" s="155"/>
      <c r="AE68" s="155"/>
      <c r="AF68" s="151" t="str">
        <f t="shared" si="23"/>
        <v>Оказание услуг по ремонту приборов безопасности автогидроподъемников.</v>
      </c>
      <c r="AG68" s="151"/>
      <c r="AH68" s="153">
        <v>876</v>
      </c>
      <c r="AI68" s="153" t="s">
        <v>340</v>
      </c>
      <c r="AJ68" s="151">
        <v>1</v>
      </c>
      <c r="AK68" s="153">
        <v>93000000000</v>
      </c>
      <c r="AL68" s="153" t="s">
        <v>341</v>
      </c>
      <c r="AM68" s="161">
        <f t="shared" si="24"/>
        <v>45966</v>
      </c>
      <c r="AN68" s="160">
        <v>46032</v>
      </c>
      <c r="AO68" s="160">
        <v>46387</v>
      </c>
      <c r="AP68" s="152">
        <v>2026</v>
      </c>
      <c r="AQ68" s="151"/>
      <c r="AR68" s="162"/>
      <c r="AS68" s="151"/>
      <c r="AT68" s="151"/>
      <c r="AU68" s="163"/>
      <c r="AV68" s="163"/>
      <c r="AW68" s="152"/>
      <c r="AX68" s="164"/>
      <c r="AY68" s="155"/>
      <c r="AZ68" s="165"/>
      <c r="BA68" s="155"/>
      <c r="BB68" s="152"/>
      <c r="BC68" s="35" t="s">
        <v>345</v>
      </c>
    </row>
    <row r="69" spans="1:56" s="150" customFormat="1" ht="69" customHeight="1">
      <c r="A69" s="151" t="s">
        <v>334</v>
      </c>
      <c r="B69" s="152" t="s">
        <v>346</v>
      </c>
      <c r="C69" s="153" t="s">
        <v>58</v>
      </c>
      <c r="D69" s="154" t="s">
        <v>336</v>
      </c>
      <c r="E69" s="151" t="s">
        <v>277</v>
      </c>
      <c r="F69" s="155"/>
      <c r="G69" s="153" t="s">
        <v>347</v>
      </c>
      <c r="H69" s="156" t="s">
        <v>348</v>
      </c>
      <c r="I69" s="156" t="s">
        <v>349</v>
      </c>
      <c r="J69" s="151">
        <v>2</v>
      </c>
      <c r="K69" s="152"/>
      <c r="L69" s="152" t="s">
        <v>64</v>
      </c>
      <c r="M69" s="153"/>
      <c r="N69" s="19" t="s">
        <v>225</v>
      </c>
      <c r="O69" s="143">
        <f>621*1.04</f>
        <v>645.84</v>
      </c>
      <c r="P69" s="157">
        <f t="shared" si="21"/>
        <v>775.00800000000004</v>
      </c>
      <c r="Q69" s="143"/>
      <c r="R69" s="143">
        <f t="shared" si="26"/>
        <v>775.00800000000004</v>
      </c>
      <c r="S69" s="143"/>
      <c r="T69" s="158"/>
      <c r="U69" s="155"/>
      <c r="V69" s="155"/>
      <c r="W69" s="159" t="s">
        <v>108</v>
      </c>
      <c r="X69" s="153" t="s">
        <v>58</v>
      </c>
      <c r="Y69" s="153" t="s">
        <v>68</v>
      </c>
      <c r="Z69" s="160">
        <v>45901</v>
      </c>
      <c r="AA69" s="161">
        <f t="shared" si="27"/>
        <v>45946</v>
      </c>
      <c r="AB69" s="151"/>
      <c r="AC69" s="151"/>
      <c r="AD69" s="155"/>
      <c r="AE69" s="155"/>
      <c r="AF69" s="151" t="str">
        <f t="shared" si="23"/>
        <v>Оказание услуг по диагностике, пуску, регулировке, наладке, техническому обслуживанию навигационного оборудования, тахографов.</v>
      </c>
      <c r="AG69" s="151"/>
      <c r="AH69" s="153">
        <v>876</v>
      </c>
      <c r="AI69" s="153" t="s">
        <v>340</v>
      </c>
      <c r="AJ69" s="151">
        <v>1</v>
      </c>
      <c r="AK69" s="153">
        <v>93000000000</v>
      </c>
      <c r="AL69" s="153" t="s">
        <v>341</v>
      </c>
      <c r="AM69" s="161">
        <f t="shared" si="24"/>
        <v>45966</v>
      </c>
      <c r="AN69" s="160">
        <v>46032</v>
      </c>
      <c r="AO69" s="160">
        <v>46387</v>
      </c>
      <c r="AP69" s="152">
        <v>2026</v>
      </c>
      <c r="AQ69" s="151"/>
      <c r="AR69" s="162"/>
      <c r="AS69" s="151"/>
      <c r="AT69" s="151"/>
      <c r="AU69" s="163"/>
      <c r="AV69" s="163"/>
      <c r="AW69" s="152"/>
      <c r="AX69" s="164"/>
      <c r="AY69" s="155"/>
      <c r="AZ69" s="165"/>
      <c r="BA69" s="155"/>
      <c r="BB69" s="152"/>
      <c r="BC69" s="35" t="s">
        <v>350</v>
      </c>
    </row>
    <row r="70" spans="1:56" s="150" customFormat="1" ht="36" customHeight="1">
      <c r="A70" s="151" t="s">
        <v>334</v>
      </c>
      <c r="B70" s="152" t="s">
        <v>351</v>
      </c>
      <c r="C70" s="153" t="s">
        <v>58</v>
      </c>
      <c r="D70" s="154" t="s">
        <v>336</v>
      </c>
      <c r="E70" s="151" t="s">
        <v>277</v>
      </c>
      <c r="F70" s="155"/>
      <c r="G70" s="153" t="s">
        <v>352</v>
      </c>
      <c r="H70" s="156" t="s">
        <v>353</v>
      </c>
      <c r="I70" s="156" t="s">
        <v>354</v>
      </c>
      <c r="J70" s="151">
        <v>2</v>
      </c>
      <c r="K70" s="152"/>
      <c r="L70" s="152" t="s">
        <v>64</v>
      </c>
      <c r="M70" s="153"/>
      <c r="N70" s="19" t="s">
        <v>225</v>
      </c>
      <c r="O70" s="143">
        <f>800*1.04</f>
        <v>832</v>
      </c>
      <c r="P70" s="157">
        <f t="shared" si="21"/>
        <v>998.4</v>
      </c>
      <c r="Q70" s="143"/>
      <c r="R70" s="143">
        <f t="shared" si="26"/>
        <v>998.4</v>
      </c>
      <c r="S70" s="143"/>
      <c r="T70" s="158"/>
      <c r="U70" s="155"/>
      <c r="V70" s="155"/>
      <c r="W70" s="159" t="s">
        <v>108</v>
      </c>
      <c r="X70" s="153" t="s">
        <v>58</v>
      </c>
      <c r="Y70" s="153" t="s">
        <v>68</v>
      </c>
      <c r="Z70" s="160">
        <v>45901</v>
      </c>
      <c r="AA70" s="161">
        <f t="shared" si="27"/>
        <v>45946</v>
      </c>
      <c r="AB70" s="151"/>
      <c r="AC70" s="151"/>
      <c r="AD70" s="155"/>
      <c r="AE70" s="155"/>
      <c r="AF70" s="151" t="str">
        <f t="shared" si="23"/>
        <v>Оказание услуг по техобслуживанию и диагностики транспорта</v>
      </c>
      <c r="AG70" s="151"/>
      <c r="AH70" s="153">
        <v>876</v>
      </c>
      <c r="AI70" s="153" t="s">
        <v>340</v>
      </c>
      <c r="AJ70" s="151">
        <v>1</v>
      </c>
      <c r="AK70" s="153">
        <v>93000000000</v>
      </c>
      <c r="AL70" s="153" t="s">
        <v>341</v>
      </c>
      <c r="AM70" s="161">
        <f t="shared" si="24"/>
        <v>45966</v>
      </c>
      <c r="AN70" s="160">
        <v>46032</v>
      </c>
      <c r="AO70" s="160">
        <v>46387</v>
      </c>
      <c r="AP70" s="152">
        <v>2026</v>
      </c>
      <c r="AQ70" s="151"/>
      <c r="AR70" s="162"/>
      <c r="AS70" s="151"/>
      <c r="AT70" s="151"/>
      <c r="AU70" s="163"/>
      <c r="AV70" s="163"/>
      <c r="AW70" s="152"/>
      <c r="AX70" s="164"/>
      <c r="AY70" s="155"/>
      <c r="AZ70" s="165"/>
      <c r="BA70" s="155"/>
      <c r="BB70" s="152"/>
      <c r="BC70" s="35" t="s">
        <v>355</v>
      </c>
    </row>
    <row r="71" spans="1:56" s="150" customFormat="1" ht="56.25" customHeight="1">
      <c r="A71" s="151" t="s">
        <v>334</v>
      </c>
      <c r="B71" s="152" t="s">
        <v>356</v>
      </c>
      <c r="C71" s="153" t="s">
        <v>58</v>
      </c>
      <c r="D71" s="154" t="s">
        <v>336</v>
      </c>
      <c r="E71" s="151" t="s">
        <v>277</v>
      </c>
      <c r="F71" s="155"/>
      <c r="G71" s="153" t="s">
        <v>357</v>
      </c>
      <c r="H71" s="156" t="s">
        <v>358</v>
      </c>
      <c r="I71" s="156" t="s">
        <v>359</v>
      </c>
      <c r="J71" s="151">
        <v>2</v>
      </c>
      <c r="K71" s="152"/>
      <c r="L71" s="152" t="s">
        <v>64</v>
      </c>
      <c r="M71" s="153"/>
      <c r="N71" s="19" t="s">
        <v>225</v>
      </c>
      <c r="O71" s="143">
        <f>443.5*1.04</f>
        <v>461.24</v>
      </c>
      <c r="P71" s="157">
        <f t="shared" si="21"/>
        <v>553.48799999999994</v>
      </c>
      <c r="Q71" s="143"/>
      <c r="R71" s="143">
        <f t="shared" si="26"/>
        <v>553.48799999999994</v>
      </c>
      <c r="S71" s="143"/>
      <c r="T71" s="158"/>
      <c r="U71" s="155"/>
      <c r="V71" s="155"/>
      <c r="W71" s="159" t="s">
        <v>108</v>
      </c>
      <c r="X71" s="153" t="s">
        <v>58</v>
      </c>
      <c r="Y71" s="153" t="s">
        <v>68</v>
      </c>
      <c r="Z71" s="160">
        <v>45901</v>
      </c>
      <c r="AA71" s="161">
        <f t="shared" si="27"/>
        <v>45946</v>
      </c>
      <c r="AB71" s="151"/>
      <c r="AC71" s="151"/>
      <c r="AD71" s="155"/>
      <c r="AE71" s="155"/>
      <c r="AF71" s="151" t="str">
        <f t="shared" si="23"/>
        <v>Услуга по техническому обслуживанию хроматографического комплекса "Кристалл 5000"</v>
      </c>
      <c r="AG71" s="151"/>
      <c r="AH71" s="153">
        <v>876</v>
      </c>
      <c r="AI71" s="153" t="s">
        <v>340</v>
      </c>
      <c r="AJ71" s="151">
        <v>1</v>
      </c>
      <c r="AK71" s="153">
        <v>93000000000</v>
      </c>
      <c r="AL71" s="153" t="s">
        <v>341</v>
      </c>
      <c r="AM71" s="161">
        <f t="shared" si="24"/>
        <v>45966</v>
      </c>
      <c r="AN71" s="160">
        <v>46032</v>
      </c>
      <c r="AO71" s="160">
        <v>46387</v>
      </c>
      <c r="AP71" s="152">
        <v>2026</v>
      </c>
      <c r="AQ71" s="151"/>
      <c r="AR71" s="162"/>
      <c r="AS71" s="151"/>
      <c r="AT71" s="151"/>
      <c r="AU71" s="163"/>
      <c r="AV71" s="163"/>
      <c r="AW71" s="152"/>
      <c r="AX71" s="164"/>
      <c r="AY71" s="155"/>
      <c r="AZ71" s="165"/>
      <c r="BA71" s="155"/>
      <c r="BB71" s="152"/>
      <c r="BC71" s="35" t="s">
        <v>360</v>
      </c>
    </row>
    <row r="72" spans="1:56" s="1093" customFormat="1" ht="47.25" customHeight="1">
      <c r="A72" s="267" t="s">
        <v>334</v>
      </c>
      <c r="B72" s="264" t="s">
        <v>361</v>
      </c>
      <c r="C72" s="1082" t="s">
        <v>58</v>
      </c>
      <c r="D72" s="1083" t="s">
        <v>336</v>
      </c>
      <c r="E72" s="267" t="s">
        <v>277</v>
      </c>
      <c r="F72" s="1084"/>
      <c r="G72" s="1082" t="s">
        <v>362</v>
      </c>
      <c r="H72" s="1085" t="s">
        <v>363</v>
      </c>
      <c r="I72" s="1085" t="s">
        <v>364</v>
      </c>
      <c r="J72" s="267">
        <v>2</v>
      </c>
      <c r="K72" s="264"/>
      <c r="L72" s="264" t="s">
        <v>64</v>
      </c>
      <c r="M72" s="1082"/>
      <c r="N72" s="1073" t="s">
        <v>225</v>
      </c>
      <c r="O72" s="417">
        <v>739.45948999999996</v>
      </c>
      <c r="P72" s="1086">
        <f t="shared" si="21"/>
        <v>887.35138799999993</v>
      </c>
      <c r="Q72" s="417"/>
      <c r="R72" s="417">
        <f t="shared" si="26"/>
        <v>887.35138799999993</v>
      </c>
      <c r="S72" s="417"/>
      <c r="T72" s="1087"/>
      <c r="U72" s="1084"/>
      <c r="V72" s="1084"/>
      <c r="W72" s="1088" t="s">
        <v>108</v>
      </c>
      <c r="X72" s="1082" t="s">
        <v>58</v>
      </c>
      <c r="Y72" s="1082" t="s">
        <v>68</v>
      </c>
      <c r="Z72" s="422">
        <v>45922</v>
      </c>
      <c r="AA72" s="1089">
        <f>Z72+30</f>
        <v>45952</v>
      </c>
      <c r="AB72" s="267"/>
      <c r="AC72" s="267"/>
      <c r="AD72" s="1084"/>
      <c r="AE72" s="1084"/>
      <c r="AF72" s="267" t="str">
        <f t="shared" si="23"/>
        <v>Оказание услуг по обследованию зданий и сооружений АО "Россети Сибирь Тываэнерго"</v>
      </c>
      <c r="AG72" s="267"/>
      <c r="AH72" s="1082">
        <v>876</v>
      </c>
      <c r="AI72" s="1082" t="s">
        <v>340</v>
      </c>
      <c r="AJ72" s="267">
        <v>1</v>
      </c>
      <c r="AK72" s="1082">
        <v>93000000000</v>
      </c>
      <c r="AL72" s="1082" t="s">
        <v>341</v>
      </c>
      <c r="AM72" s="1089">
        <f t="shared" si="24"/>
        <v>45972</v>
      </c>
      <c r="AN72" s="422">
        <v>46113</v>
      </c>
      <c r="AO72" s="422">
        <v>46171</v>
      </c>
      <c r="AP72" s="264">
        <v>2026</v>
      </c>
      <c r="AQ72" s="267"/>
      <c r="AR72" s="1090"/>
      <c r="AS72" s="267"/>
      <c r="AT72" s="267"/>
      <c r="AU72" s="468"/>
      <c r="AV72" s="468"/>
      <c r="AW72" s="264"/>
      <c r="AX72" s="1091"/>
      <c r="AY72" s="1084"/>
      <c r="AZ72" s="1092"/>
      <c r="BA72" s="1084"/>
      <c r="BB72" s="264" t="s">
        <v>2002</v>
      </c>
      <c r="BC72" s="233" t="s">
        <v>365</v>
      </c>
    </row>
    <row r="73" spans="1:56" s="150" customFormat="1" ht="42.75" customHeight="1">
      <c r="A73" s="151" t="s">
        <v>334</v>
      </c>
      <c r="B73" s="152" t="s">
        <v>366</v>
      </c>
      <c r="C73" s="153" t="s">
        <v>58</v>
      </c>
      <c r="D73" s="154" t="s">
        <v>336</v>
      </c>
      <c r="E73" s="151" t="s">
        <v>277</v>
      </c>
      <c r="F73" s="155"/>
      <c r="G73" s="153" t="s">
        <v>367</v>
      </c>
      <c r="H73" s="156" t="s">
        <v>368</v>
      </c>
      <c r="I73" s="156" t="s">
        <v>369</v>
      </c>
      <c r="J73" s="151">
        <v>2</v>
      </c>
      <c r="K73" s="152"/>
      <c r="L73" s="152" t="s">
        <v>64</v>
      </c>
      <c r="M73" s="153"/>
      <c r="N73" s="19" t="s">
        <v>225</v>
      </c>
      <c r="O73" s="143">
        <f>495*1.04</f>
        <v>514.80000000000007</v>
      </c>
      <c r="P73" s="157">
        <f t="shared" si="21"/>
        <v>617.7600000000001</v>
      </c>
      <c r="Q73" s="143"/>
      <c r="R73" s="143">
        <f t="shared" si="26"/>
        <v>617.7600000000001</v>
      </c>
      <c r="S73" s="143"/>
      <c r="T73" s="158"/>
      <c r="U73" s="155"/>
      <c r="V73" s="155"/>
      <c r="W73" s="159" t="s">
        <v>108</v>
      </c>
      <c r="X73" s="153" t="s">
        <v>58</v>
      </c>
      <c r="Y73" s="153" t="s">
        <v>68</v>
      </c>
      <c r="Z73" s="160">
        <v>45901</v>
      </c>
      <c r="AA73" s="161">
        <f t="shared" si="27"/>
        <v>45946</v>
      </c>
      <c r="AB73" s="151"/>
      <c r="AC73" s="151"/>
      <c r="AD73" s="155"/>
      <c r="AE73" s="155"/>
      <c r="AF73" s="151" t="str">
        <f t="shared" si="23"/>
        <v>Услуги по поверке приборов учета</v>
      </c>
      <c r="AG73" s="151"/>
      <c r="AH73" s="153">
        <v>876</v>
      </c>
      <c r="AI73" s="153" t="s">
        <v>340</v>
      </c>
      <c r="AJ73" s="151">
        <v>1</v>
      </c>
      <c r="AK73" s="153">
        <v>93000000000</v>
      </c>
      <c r="AL73" s="153" t="s">
        <v>341</v>
      </c>
      <c r="AM73" s="161">
        <f t="shared" si="24"/>
        <v>45966</v>
      </c>
      <c r="AN73" s="160">
        <v>46032</v>
      </c>
      <c r="AO73" s="160">
        <v>46387</v>
      </c>
      <c r="AP73" s="152">
        <v>2026</v>
      </c>
      <c r="AQ73" s="151"/>
      <c r="AR73" s="162"/>
      <c r="AS73" s="151"/>
      <c r="AT73" s="151"/>
      <c r="AU73" s="163"/>
      <c r="AV73" s="163"/>
      <c r="AW73" s="152"/>
      <c r="AX73" s="164"/>
      <c r="AY73" s="155"/>
      <c r="AZ73" s="165"/>
      <c r="BA73" s="155"/>
      <c r="BB73" s="152"/>
      <c r="BC73" s="35" t="s">
        <v>370</v>
      </c>
    </row>
    <row r="74" spans="1:56" s="150" customFormat="1" ht="44.25" customHeight="1">
      <c r="A74" s="151" t="s">
        <v>334</v>
      </c>
      <c r="B74" s="152" t="s">
        <v>371</v>
      </c>
      <c r="C74" s="153" t="s">
        <v>58</v>
      </c>
      <c r="D74" s="154" t="s">
        <v>336</v>
      </c>
      <c r="E74" s="151" t="s">
        <v>277</v>
      </c>
      <c r="F74" s="155"/>
      <c r="G74" s="153" t="s">
        <v>372</v>
      </c>
      <c r="H74" s="156" t="s">
        <v>368</v>
      </c>
      <c r="I74" s="156" t="s">
        <v>369</v>
      </c>
      <c r="J74" s="151">
        <v>2</v>
      </c>
      <c r="K74" s="152"/>
      <c r="L74" s="152" t="s">
        <v>64</v>
      </c>
      <c r="M74" s="153"/>
      <c r="N74" s="19" t="s">
        <v>225</v>
      </c>
      <c r="O74" s="143">
        <f>1326.005*1.04</f>
        <v>1379.0452000000002</v>
      </c>
      <c r="P74" s="157">
        <f t="shared" si="21"/>
        <v>1654.8542400000003</v>
      </c>
      <c r="Q74" s="143"/>
      <c r="R74" s="143">
        <f t="shared" si="26"/>
        <v>1654.8542400000003</v>
      </c>
      <c r="S74" s="143"/>
      <c r="T74" s="158"/>
      <c r="U74" s="155"/>
      <c r="V74" s="155"/>
      <c r="W74" s="159" t="s">
        <v>108</v>
      </c>
      <c r="X74" s="153" t="s">
        <v>67</v>
      </c>
      <c r="Y74" s="153" t="s">
        <v>68</v>
      </c>
      <c r="Z74" s="160">
        <v>45901</v>
      </c>
      <c r="AA74" s="161">
        <f t="shared" si="27"/>
        <v>45946</v>
      </c>
      <c r="AB74" s="151"/>
      <c r="AC74" s="151"/>
      <c r="AD74" s="155"/>
      <c r="AE74" s="155"/>
      <c r="AF74" s="151" t="str">
        <f t="shared" si="23"/>
        <v>Услуги по поверке и ремонту приборов</v>
      </c>
      <c r="AG74" s="151"/>
      <c r="AH74" s="153">
        <v>876</v>
      </c>
      <c r="AI74" s="153" t="s">
        <v>340</v>
      </c>
      <c r="AJ74" s="151">
        <v>1</v>
      </c>
      <c r="AK74" s="153">
        <v>93000000000</v>
      </c>
      <c r="AL74" s="153" t="s">
        <v>341</v>
      </c>
      <c r="AM74" s="161">
        <f t="shared" si="24"/>
        <v>45966</v>
      </c>
      <c r="AN74" s="160">
        <v>46032</v>
      </c>
      <c r="AO74" s="160">
        <v>46387</v>
      </c>
      <c r="AP74" s="152">
        <v>2026</v>
      </c>
      <c r="AQ74" s="151"/>
      <c r="AR74" s="162"/>
      <c r="AS74" s="151"/>
      <c r="AT74" s="151"/>
      <c r="AU74" s="163"/>
      <c r="AV74" s="163"/>
      <c r="AW74" s="152"/>
      <c r="AX74" s="164"/>
      <c r="AY74" s="155"/>
      <c r="AZ74" s="165"/>
      <c r="BA74" s="155"/>
      <c r="BB74" s="152"/>
      <c r="BC74" s="35" t="s">
        <v>373</v>
      </c>
    </row>
    <row r="75" spans="1:56" s="2" customFormat="1" ht="45" outlineLevel="1">
      <c r="A75" s="151" t="s">
        <v>374</v>
      </c>
      <c r="B75" s="152" t="s">
        <v>375</v>
      </c>
      <c r="C75" s="153" t="s">
        <v>58</v>
      </c>
      <c r="D75" s="154" t="s">
        <v>336</v>
      </c>
      <c r="E75" s="151" t="s">
        <v>60</v>
      </c>
      <c r="F75" s="155"/>
      <c r="G75" s="153" t="s">
        <v>376</v>
      </c>
      <c r="H75" s="156" t="s">
        <v>134</v>
      </c>
      <c r="I75" s="156" t="s">
        <v>135</v>
      </c>
      <c r="J75" s="151">
        <v>2</v>
      </c>
      <c r="K75" s="152"/>
      <c r="L75" s="152" t="s">
        <v>64</v>
      </c>
      <c r="M75" s="153"/>
      <c r="N75" s="20" t="s">
        <v>65</v>
      </c>
      <c r="O75" s="143">
        <f>491.05767*1.040362</f>
        <v>510.87773967653999</v>
      </c>
      <c r="P75" s="157">
        <f t="shared" si="21"/>
        <v>613.05328761184796</v>
      </c>
      <c r="Q75" s="143"/>
      <c r="R75" s="143">
        <f t="shared" si="26"/>
        <v>613.05328761184796</v>
      </c>
      <c r="S75" s="143"/>
      <c r="T75" s="143"/>
      <c r="U75" s="143"/>
      <c r="V75" s="143"/>
      <c r="W75" s="153" t="s">
        <v>108</v>
      </c>
      <c r="X75" s="153" t="s">
        <v>58</v>
      </c>
      <c r="Y75" s="153" t="s">
        <v>68</v>
      </c>
      <c r="Z75" s="160">
        <v>45901</v>
      </c>
      <c r="AA75" s="161">
        <f t="shared" si="27"/>
        <v>45946</v>
      </c>
      <c r="AB75" s="151"/>
      <c r="AC75" s="151"/>
      <c r="AD75" s="151"/>
      <c r="AE75" s="151"/>
      <c r="AF75" s="151" t="str">
        <f t="shared" si="23"/>
        <v>Поставка изоляторов линейных фарфоровых (штыревых) от 35 кВ и выше</v>
      </c>
      <c r="AG75" s="151"/>
      <c r="AH75" s="153">
        <v>876</v>
      </c>
      <c r="AI75" s="153" t="s">
        <v>340</v>
      </c>
      <c r="AJ75" s="151">
        <v>1</v>
      </c>
      <c r="AK75" s="153">
        <v>93000000000</v>
      </c>
      <c r="AL75" s="153" t="s">
        <v>341</v>
      </c>
      <c r="AM75" s="161">
        <f t="shared" si="24"/>
        <v>45966</v>
      </c>
      <c r="AN75" s="160">
        <v>46032</v>
      </c>
      <c r="AO75" s="160">
        <v>46387</v>
      </c>
      <c r="AP75" s="152">
        <v>2026</v>
      </c>
      <c r="AQ75" s="155"/>
      <c r="AR75" s="151"/>
      <c r="AS75" s="151"/>
      <c r="AT75" s="162"/>
      <c r="AU75" s="151"/>
      <c r="AV75" s="151"/>
      <c r="AW75" s="163"/>
      <c r="AX75" s="163"/>
      <c r="AY75" s="152"/>
      <c r="AZ75" s="164"/>
      <c r="BA75" s="166"/>
      <c r="BB75" s="152"/>
      <c r="BC75" s="35" t="s">
        <v>377</v>
      </c>
      <c r="BD75" s="167"/>
    </row>
    <row r="76" spans="1:56" s="2" customFormat="1" ht="45" outlineLevel="1">
      <c r="A76" s="151" t="s">
        <v>374</v>
      </c>
      <c r="B76" s="152" t="s">
        <v>378</v>
      </c>
      <c r="C76" s="153" t="s">
        <v>58</v>
      </c>
      <c r="D76" s="154" t="s">
        <v>336</v>
      </c>
      <c r="E76" s="151" t="s">
        <v>60</v>
      </c>
      <c r="F76" s="155"/>
      <c r="G76" s="153" t="s">
        <v>163</v>
      </c>
      <c r="H76" s="156" t="s">
        <v>150</v>
      </c>
      <c r="I76" s="156" t="s">
        <v>169</v>
      </c>
      <c r="J76" s="151">
        <v>2</v>
      </c>
      <c r="K76" s="152"/>
      <c r="L76" s="152" t="s">
        <v>64</v>
      </c>
      <c r="M76" s="153"/>
      <c r="N76" s="20" t="s">
        <v>65</v>
      </c>
      <c r="O76" s="143">
        <f>999.94448*1.040362</f>
        <v>1040.30423910176</v>
      </c>
      <c r="P76" s="157">
        <f t="shared" si="21"/>
        <v>1248.3650869221119</v>
      </c>
      <c r="Q76" s="143"/>
      <c r="R76" s="143">
        <f t="shared" si="26"/>
        <v>1248.3650869221119</v>
      </c>
      <c r="S76" s="143"/>
      <c r="T76" s="143"/>
      <c r="U76" s="143"/>
      <c r="V76" s="143"/>
      <c r="W76" s="153" t="s">
        <v>108</v>
      </c>
      <c r="X76" s="153" t="s">
        <v>67</v>
      </c>
      <c r="Y76" s="153" t="s">
        <v>68</v>
      </c>
      <c r="Z76" s="160">
        <v>45901</v>
      </c>
      <c r="AA76" s="161">
        <f t="shared" si="27"/>
        <v>45946</v>
      </c>
      <c r="AB76" s="151"/>
      <c r="AC76" s="151"/>
      <c r="AD76" s="151"/>
      <c r="AE76" s="151"/>
      <c r="AF76" s="151" t="str">
        <f t="shared" si="23"/>
        <v>Поставка арматуры к самонесущему изолированному проводу (СИП) до 1 кВ</v>
      </c>
      <c r="AG76" s="151"/>
      <c r="AH76" s="153">
        <v>876</v>
      </c>
      <c r="AI76" s="153" t="s">
        <v>340</v>
      </c>
      <c r="AJ76" s="151">
        <v>1</v>
      </c>
      <c r="AK76" s="153">
        <v>93000000000</v>
      </c>
      <c r="AL76" s="153" t="s">
        <v>341</v>
      </c>
      <c r="AM76" s="161">
        <v>45966</v>
      </c>
      <c r="AN76" s="160">
        <v>46032</v>
      </c>
      <c r="AO76" s="160">
        <v>46387</v>
      </c>
      <c r="AP76" s="152">
        <v>2026</v>
      </c>
      <c r="AQ76" s="155"/>
      <c r="AR76" s="151"/>
      <c r="AS76" s="151"/>
      <c r="AT76" s="162"/>
      <c r="AU76" s="151"/>
      <c r="AV76" s="151"/>
      <c r="AW76" s="163"/>
      <c r="AX76" s="163"/>
      <c r="AY76" s="152"/>
      <c r="AZ76" s="164"/>
      <c r="BA76" s="166"/>
      <c r="BB76" s="152"/>
      <c r="BC76" s="35" t="s">
        <v>379</v>
      </c>
      <c r="BD76" s="167"/>
    </row>
    <row r="77" spans="1:56" s="2" customFormat="1" ht="45" customHeight="1" outlineLevel="1">
      <c r="A77" s="168" t="s">
        <v>374</v>
      </c>
      <c r="B77" s="152" t="s">
        <v>380</v>
      </c>
      <c r="C77" s="169" t="s">
        <v>58</v>
      </c>
      <c r="D77" s="170" t="s">
        <v>336</v>
      </c>
      <c r="E77" s="168" t="s">
        <v>60</v>
      </c>
      <c r="F77" s="171"/>
      <c r="G77" s="169" t="s">
        <v>149</v>
      </c>
      <c r="H77" s="156" t="s">
        <v>150</v>
      </c>
      <c r="I77" s="156" t="s">
        <v>381</v>
      </c>
      <c r="J77" s="151">
        <v>2</v>
      </c>
      <c r="K77" s="152"/>
      <c r="L77" s="152" t="s">
        <v>64</v>
      </c>
      <c r="M77" s="153"/>
      <c r="N77" s="20" t="s">
        <v>65</v>
      </c>
      <c r="O77" s="143">
        <v>605.38714000000004</v>
      </c>
      <c r="P77" s="157">
        <f t="shared" si="21"/>
        <v>726.46456799999999</v>
      </c>
      <c r="Q77" s="143"/>
      <c r="R77" s="143">
        <f t="shared" si="26"/>
        <v>726.46456799999999</v>
      </c>
      <c r="S77" s="143"/>
      <c r="T77" s="143"/>
      <c r="U77" s="143"/>
      <c r="V77" s="143"/>
      <c r="W77" s="153" t="s">
        <v>108</v>
      </c>
      <c r="X77" s="153" t="s">
        <v>58</v>
      </c>
      <c r="Y77" s="153" t="s">
        <v>68</v>
      </c>
      <c r="Z77" s="160">
        <v>45901</v>
      </c>
      <c r="AA77" s="161">
        <f t="shared" si="27"/>
        <v>45946</v>
      </c>
      <c r="AB77" s="151"/>
      <c r="AC77" s="151"/>
      <c r="AD77" s="151"/>
      <c r="AE77" s="151"/>
      <c r="AF77" s="151" t="str">
        <f t="shared" si="23"/>
        <v>Поставка арматуры линейной</v>
      </c>
      <c r="AG77" s="151"/>
      <c r="AH77" s="153">
        <v>876</v>
      </c>
      <c r="AI77" s="153" t="s">
        <v>340</v>
      </c>
      <c r="AJ77" s="151">
        <v>1</v>
      </c>
      <c r="AK77" s="153">
        <v>93000000000</v>
      </c>
      <c r="AL77" s="153" t="s">
        <v>341</v>
      </c>
      <c r="AM77" s="161">
        <f t="shared" si="24"/>
        <v>45966</v>
      </c>
      <c r="AN77" s="160">
        <v>46032</v>
      </c>
      <c r="AO77" s="160">
        <v>46387</v>
      </c>
      <c r="AP77" s="152">
        <v>2026</v>
      </c>
      <c r="AQ77" s="155"/>
      <c r="AR77" s="151"/>
      <c r="AS77" s="151"/>
      <c r="AT77" s="162"/>
      <c r="AU77" s="151"/>
      <c r="AV77" s="151"/>
      <c r="AW77" s="163"/>
      <c r="AX77" s="163"/>
      <c r="AY77" s="152"/>
      <c r="AZ77" s="164"/>
      <c r="BA77" s="166"/>
      <c r="BB77" s="152"/>
      <c r="BC77" s="35" t="s">
        <v>382</v>
      </c>
      <c r="BD77" s="167"/>
    </row>
    <row r="78" spans="1:56" s="2" customFormat="1" ht="38.25" customHeight="1" outlineLevel="1">
      <c r="A78" s="168" t="s">
        <v>374</v>
      </c>
      <c r="B78" s="152" t="s">
        <v>383</v>
      </c>
      <c r="C78" s="169" t="s">
        <v>58</v>
      </c>
      <c r="D78" s="170" t="s">
        <v>336</v>
      </c>
      <c r="E78" s="168" t="s">
        <v>60</v>
      </c>
      <c r="F78" s="171"/>
      <c r="G78" s="169" t="s">
        <v>384</v>
      </c>
      <c r="H78" s="156" t="s">
        <v>385</v>
      </c>
      <c r="I78" s="156" t="s">
        <v>386</v>
      </c>
      <c r="J78" s="151">
        <v>2</v>
      </c>
      <c r="K78" s="152"/>
      <c r="L78" s="152" t="s">
        <v>64</v>
      </c>
      <c r="M78" s="153"/>
      <c r="N78" s="20" t="s">
        <v>65</v>
      </c>
      <c r="O78" s="143">
        <v>122.04101</v>
      </c>
      <c r="P78" s="157">
        <f t="shared" si="21"/>
        <v>146.44921199999999</v>
      </c>
      <c r="Q78" s="143"/>
      <c r="R78" s="143">
        <f t="shared" si="26"/>
        <v>146.44921199999999</v>
      </c>
      <c r="S78" s="143"/>
      <c r="T78" s="143"/>
      <c r="U78" s="143"/>
      <c r="V78" s="143"/>
      <c r="W78" s="153" t="s">
        <v>108</v>
      </c>
      <c r="X78" s="153" t="s">
        <v>58</v>
      </c>
      <c r="Y78" s="153" t="s">
        <v>68</v>
      </c>
      <c r="Z78" s="160">
        <v>45901</v>
      </c>
      <c r="AA78" s="161">
        <f t="shared" si="27"/>
        <v>45946</v>
      </c>
      <c r="AB78" s="151"/>
      <c r="AC78" s="151"/>
      <c r="AD78" s="151"/>
      <c r="AE78" s="151"/>
      <c r="AF78" s="151" t="str">
        <f t="shared" si="23"/>
        <v>Поставка бензоинструмента</v>
      </c>
      <c r="AG78" s="151"/>
      <c r="AH78" s="153">
        <v>876</v>
      </c>
      <c r="AI78" s="153" t="s">
        <v>340</v>
      </c>
      <c r="AJ78" s="151">
        <v>1</v>
      </c>
      <c r="AK78" s="153">
        <v>93000000000</v>
      </c>
      <c r="AL78" s="153" t="s">
        <v>341</v>
      </c>
      <c r="AM78" s="161">
        <v>45966</v>
      </c>
      <c r="AN78" s="160">
        <v>46032</v>
      </c>
      <c r="AO78" s="160">
        <v>46387</v>
      </c>
      <c r="AP78" s="152">
        <v>2026</v>
      </c>
      <c r="AQ78" s="155"/>
      <c r="AR78" s="151"/>
      <c r="AS78" s="151"/>
      <c r="AT78" s="162"/>
      <c r="AU78" s="151"/>
      <c r="AV78" s="151"/>
      <c r="AW78" s="163"/>
      <c r="AX78" s="163"/>
      <c r="AY78" s="152"/>
      <c r="AZ78" s="164"/>
      <c r="BA78" s="166"/>
      <c r="BB78" s="152"/>
      <c r="BC78" s="35" t="s">
        <v>387</v>
      </c>
      <c r="BD78" s="167"/>
    </row>
    <row r="79" spans="1:56" s="2" customFormat="1" ht="48" customHeight="1" outlineLevel="1">
      <c r="A79" s="168" t="s">
        <v>374</v>
      </c>
      <c r="B79" s="152" t="s">
        <v>388</v>
      </c>
      <c r="C79" s="169" t="s">
        <v>58</v>
      </c>
      <c r="D79" s="170" t="s">
        <v>336</v>
      </c>
      <c r="E79" s="168" t="s">
        <v>60</v>
      </c>
      <c r="F79" s="171"/>
      <c r="G79" s="169" t="s">
        <v>389</v>
      </c>
      <c r="H79" s="156" t="s">
        <v>390</v>
      </c>
      <c r="I79" s="156" t="s">
        <v>391</v>
      </c>
      <c r="J79" s="151">
        <v>2</v>
      </c>
      <c r="K79" s="152"/>
      <c r="L79" s="152" t="s">
        <v>64</v>
      </c>
      <c r="M79" s="153"/>
      <c r="N79" s="20" t="s">
        <v>65</v>
      </c>
      <c r="O79" s="143">
        <v>135.59050999999999</v>
      </c>
      <c r="P79" s="157">
        <f t="shared" si="21"/>
        <v>162.70861199999999</v>
      </c>
      <c r="Q79" s="143"/>
      <c r="R79" s="143">
        <f t="shared" si="26"/>
        <v>162.70861199999999</v>
      </c>
      <c r="S79" s="143"/>
      <c r="T79" s="143"/>
      <c r="U79" s="143"/>
      <c r="V79" s="143"/>
      <c r="W79" s="153" t="s">
        <v>108</v>
      </c>
      <c r="X79" s="153" t="s">
        <v>58</v>
      </c>
      <c r="Y79" s="153" t="s">
        <v>68</v>
      </c>
      <c r="Z79" s="160">
        <v>45901</v>
      </c>
      <c r="AA79" s="161">
        <f t="shared" si="27"/>
        <v>45946</v>
      </c>
      <c r="AB79" s="151"/>
      <c r="AC79" s="151"/>
      <c r="AD79" s="151"/>
      <c r="AE79" s="151"/>
      <c r="AF79" s="151" t="str">
        <f t="shared" si="23"/>
        <v>Поставка вспомогательной продукции (полотно нетк., салф.техн.)</v>
      </c>
      <c r="AG79" s="151"/>
      <c r="AH79" s="153">
        <v>876</v>
      </c>
      <c r="AI79" s="153" t="s">
        <v>340</v>
      </c>
      <c r="AJ79" s="151">
        <v>1</v>
      </c>
      <c r="AK79" s="153">
        <v>93000000000</v>
      </c>
      <c r="AL79" s="153" t="s">
        <v>341</v>
      </c>
      <c r="AM79" s="161">
        <f t="shared" si="24"/>
        <v>45966</v>
      </c>
      <c r="AN79" s="160">
        <v>46032</v>
      </c>
      <c r="AO79" s="160">
        <v>46387</v>
      </c>
      <c r="AP79" s="152">
        <v>2026</v>
      </c>
      <c r="AQ79" s="155"/>
      <c r="AR79" s="151"/>
      <c r="AS79" s="151"/>
      <c r="AT79" s="162"/>
      <c r="AU79" s="151"/>
      <c r="AV79" s="151"/>
      <c r="AW79" s="163"/>
      <c r="AX79" s="163"/>
      <c r="AY79" s="152"/>
      <c r="AZ79" s="164"/>
      <c r="BA79" s="166"/>
      <c r="BB79" s="152"/>
      <c r="BC79" s="35" t="s">
        <v>392</v>
      </c>
      <c r="BD79" s="167"/>
    </row>
    <row r="80" spans="1:56" s="2" customFormat="1" ht="45" outlineLevel="1">
      <c r="A80" s="151" t="s">
        <v>374</v>
      </c>
      <c r="B80" s="152" t="s">
        <v>393</v>
      </c>
      <c r="C80" s="153" t="s">
        <v>58</v>
      </c>
      <c r="D80" s="154" t="s">
        <v>336</v>
      </c>
      <c r="E80" s="151" t="s">
        <v>60</v>
      </c>
      <c r="F80" s="155"/>
      <c r="G80" s="153" t="s">
        <v>394</v>
      </c>
      <c r="H80" s="156" t="s">
        <v>174</v>
      </c>
      <c r="I80" s="156" t="s">
        <v>395</v>
      </c>
      <c r="J80" s="151">
        <v>2</v>
      </c>
      <c r="K80" s="152"/>
      <c r="L80" s="152" t="s">
        <v>64</v>
      </c>
      <c r="M80" s="153"/>
      <c r="N80" s="20" t="s">
        <v>65</v>
      </c>
      <c r="O80" s="143">
        <f>143.92154*1.040362</f>
        <v>149.73050119747998</v>
      </c>
      <c r="P80" s="157">
        <f t="shared" si="21"/>
        <v>179.67660143697597</v>
      </c>
      <c r="Q80" s="143"/>
      <c r="R80" s="143">
        <f t="shared" si="26"/>
        <v>179.67660143697597</v>
      </c>
      <c r="S80" s="143"/>
      <c r="T80" s="143"/>
      <c r="U80" s="143"/>
      <c r="V80" s="143"/>
      <c r="W80" s="153" t="s">
        <v>108</v>
      </c>
      <c r="X80" s="153" t="s">
        <v>58</v>
      </c>
      <c r="Y80" s="153" t="s">
        <v>68</v>
      </c>
      <c r="Z80" s="160">
        <v>45901</v>
      </c>
      <c r="AA80" s="161">
        <f t="shared" si="27"/>
        <v>45946</v>
      </c>
      <c r="AB80" s="151"/>
      <c r="AC80" s="151"/>
      <c r="AD80" s="151"/>
      <c r="AE80" s="151"/>
      <c r="AF80" s="151" t="str">
        <f t="shared" si="23"/>
        <v>Поставка выключателей до 1 кВ</v>
      </c>
      <c r="AG80" s="151"/>
      <c r="AH80" s="153">
        <v>876</v>
      </c>
      <c r="AI80" s="153" t="s">
        <v>340</v>
      </c>
      <c r="AJ80" s="151">
        <v>1</v>
      </c>
      <c r="AK80" s="153">
        <v>93000000000</v>
      </c>
      <c r="AL80" s="153" t="s">
        <v>341</v>
      </c>
      <c r="AM80" s="161">
        <v>45966</v>
      </c>
      <c r="AN80" s="160">
        <v>46032</v>
      </c>
      <c r="AO80" s="160">
        <v>46387</v>
      </c>
      <c r="AP80" s="152">
        <v>2026</v>
      </c>
      <c r="AQ80" s="155"/>
      <c r="AR80" s="151"/>
      <c r="AS80" s="151"/>
      <c r="AT80" s="162"/>
      <c r="AU80" s="151"/>
      <c r="AV80" s="151"/>
      <c r="AW80" s="163"/>
      <c r="AX80" s="163"/>
      <c r="AY80" s="152"/>
      <c r="AZ80" s="164"/>
      <c r="BA80" s="166"/>
      <c r="BB80" s="152"/>
      <c r="BC80" s="35" t="s">
        <v>396</v>
      </c>
      <c r="BD80" s="167"/>
    </row>
    <row r="81" spans="1:56" s="2" customFormat="1" ht="45" outlineLevel="1">
      <c r="A81" s="151" t="s">
        <v>374</v>
      </c>
      <c r="B81" s="152" t="s">
        <v>397</v>
      </c>
      <c r="C81" s="153" t="s">
        <v>58</v>
      </c>
      <c r="D81" s="154" t="s">
        <v>336</v>
      </c>
      <c r="E81" s="151" t="s">
        <v>60</v>
      </c>
      <c r="F81" s="155"/>
      <c r="G81" s="153" t="s">
        <v>398</v>
      </c>
      <c r="H81" s="156" t="s">
        <v>399</v>
      </c>
      <c r="I81" s="156" t="s">
        <v>400</v>
      </c>
      <c r="J81" s="151">
        <v>2</v>
      </c>
      <c r="K81" s="152"/>
      <c r="L81" s="152" t="s">
        <v>64</v>
      </c>
      <c r="M81" s="153"/>
      <c r="N81" s="20" t="s">
        <v>65</v>
      </c>
      <c r="O81" s="143">
        <f>130.82248*1.040362</f>
        <v>136.10273693776003</v>
      </c>
      <c r="P81" s="157">
        <f t="shared" si="21"/>
        <v>163.32328432531202</v>
      </c>
      <c r="Q81" s="143"/>
      <c r="R81" s="143">
        <f t="shared" si="26"/>
        <v>163.32328432531202</v>
      </c>
      <c r="S81" s="143"/>
      <c r="T81" s="143"/>
      <c r="U81" s="143"/>
      <c r="V81" s="143"/>
      <c r="W81" s="153" t="s">
        <v>108</v>
      </c>
      <c r="X81" s="153" t="s">
        <v>58</v>
      </c>
      <c r="Y81" s="153" t="s">
        <v>68</v>
      </c>
      <c r="Z81" s="160">
        <v>45901</v>
      </c>
      <c r="AA81" s="161">
        <f t="shared" si="27"/>
        <v>45946</v>
      </c>
      <c r="AB81" s="151"/>
      <c r="AC81" s="151"/>
      <c r="AD81" s="151"/>
      <c r="AE81" s="151"/>
      <c r="AF81" s="151" t="str">
        <f t="shared" si="23"/>
        <v>Поставка грозотроса</v>
      </c>
      <c r="AG81" s="151"/>
      <c r="AH81" s="153">
        <v>876</v>
      </c>
      <c r="AI81" s="153" t="s">
        <v>340</v>
      </c>
      <c r="AJ81" s="151">
        <v>1</v>
      </c>
      <c r="AK81" s="153">
        <v>93000000000</v>
      </c>
      <c r="AL81" s="153" t="s">
        <v>341</v>
      </c>
      <c r="AM81" s="161">
        <f t="shared" si="24"/>
        <v>45966</v>
      </c>
      <c r="AN81" s="160">
        <v>46032</v>
      </c>
      <c r="AO81" s="160">
        <v>46387</v>
      </c>
      <c r="AP81" s="152">
        <v>2026</v>
      </c>
      <c r="AQ81" s="155"/>
      <c r="AR81" s="151"/>
      <c r="AS81" s="151"/>
      <c r="AT81" s="162"/>
      <c r="AU81" s="151"/>
      <c r="AV81" s="151"/>
      <c r="AW81" s="163"/>
      <c r="AX81" s="163"/>
      <c r="AY81" s="152"/>
      <c r="AZ81" s="164"/>
      <c r="BA81" s="166"/>
      <c r="BB81" s="152"/>
      <c r="BC81" s="35" t="s">
        <v>401</v>
      </c>
      <c r="BD81" s="167"/>
    </row>
    <row r="82" spans="1:56" s="1156" customFormat="1" ht="45" outlineLevel="1">
      <c r="A82" s="267" t="s">
        <v>374</v>
      </c>
      <c r="B82" s="264" t="s">
        <v>402</v>
      </c>
      <c r="C82" s="1082" t="s">
        <v>58</v>
      </c>
      <c r="D82" s="1083" t="s">
        <v>336</v>
      </c>
      <c r="E82" s="267" t="s">
        <v>60</v>
      </c>
      <c r="F82" s="1084"/>
      <c r="G82" s="1082" t="s">
        <v>403</v>
      </c>
      <c r="H82" s="1085" t="s">
        <v>404</v>
      </c>
      <c r="I82" s="1085" t="s">
        <v>405</v>
      </c>
      <c r="J82" s="267">
        <v>1</v>
      </c>
      <c r="K82" s="264"/>
      <c r="L82" s="264" t="s">
        <v>64</v>
      </c>
      <c r="M82" s="1082"/>
      <c r="N82" s="1117" t="s">
        <v>65</v>
      </c>
      <c r="O82" s="417">
        <v>2000</v>
      </c>
      <c r="P82" s="1086">
        <f t="shared" si="21"/>
        <v>2400</v>
      </c>
      <c r="Q82" s="417"/>
      <c r="R82" s="417">
        <f t="shared" si="26"/>
        <v>2400</v>
      </c>
      <c r="S82" s="417"/>
      <c r="T82" s="417"/>
      <c r="U82" s="417"/>
      <c r="V82" s="417"/>
      <c r="W82" s="1082" t="s">
        <v>66</v>
      </c>
      <c r="X82" s="1082" t="s">
        <v>67</v>
      </c>
      <c r="Y82" s="1082" t="s">
        <v>68</v>
      </c>
      <c r="Z82" s="1157">
        <v>45936</v>
      </c>
      <c r="AA82" s="1158">
        <f>Z82+30</f>
        <v>45966</v>
      </c>
      <c r="AB82" s="1159"/>
      <c r="AC82" s="1159"/>
      <c r="AD82" s="1159"/>
      <c r="AE82" s="1159"/>
      <c r="AF82" s="1159" t="str">
        <f t="shared" si="23"/>
        <v>Поставка запасных частей к автомобилям ГАЗ</v>
      </c>
      <c r="AG82" s="1159"/>
      <c r="AH82" s="1160">
        <v>876</v>
      </c>
      <c r="AI82" s="1160" t="s">
        <v>340</v>
      </c>
      <c r="AJ82" s="1159">
        <v>1</v>
      </c>
      <c r="AK82" s="1160">
        <v>93000000000</v>
      </c>
      <c r="AL82" s="1160" t="s">
        <v>341</v>
      </c>
      <c r="AM82" s="1158">
        <f>AA82+20</f>
        <v>45986</v>
      </c>
      <c r="AN82" s="1157">
        <f>AM82</f>
        <v>45986</v>
      </c>
      <c r="AO82" s="1157">
        <f>AN82+365</f>
        <v>46351</v>
      </c>
      <c r="AP82" s="1161">
        <v>2026</v>
      </c>
      <c r="AQ82" s="1084"/>
      <c r="AR82" s="267"/>
      <c r="AS82" s="267"/>
      <c r="AT82" s="1090"/>
      <c r="AU82" s="267"/>
      <c r="AV82" s="267"/>
      <c r="AW82" s="468"/>
      <c r="AX82" s="468"/>
      <c r="AY82" s="264"/>
      <c r="AZ82" s="1091"/>
      <c r="BA82" s="1154"/>
      <c r="BB82" s="264" t="s">
        <v>2018</v>
      </c>
      <c r="BC82" s="233" t="s">
        <v>406</v>
      </c>
      <c r="BD82" s="1155"/>
    </row>
    <row r="83" spans="1:56" s="1156" customFormat="1" ht="45" outlineLevel="1">
      <c r="A83" s="267" t="s">
        <v>374</v>
      </c>
      <c r="B83" s="264" t="s">
        <v>407</v>
      </c>
      <c r="C83" s="1082" t="s">
        <v>58</v>
      </c>
      <c r="D83" s="1083" t="s">
        <v>336</v>
      </c>
      <c r="E83" s="267" t="s">
        <v>60</v>
      </c>
      <c r="F83" s="1084"/>
      <c r="G83" s="1082" t="s">
        <v>408</v>
      </c>
      <c r="H83" s="1085" t="s">
        <v>404</v>
      </c>
      <c r="I83" s="1085" t="s">
        <v>405</v>
      </c>
      <c r="J83" s="267">
        <v>1</v>
      </c>
      <c r="K83" s="264"/>
      <c r="L83" s="264" t="s">
        <v>64</v>
      </c>
      <c r="M83" s="1082"/>
      <c r="N83" s="1117" t="s">
        <v>65</v>
      </c>
      <c r="O83" s="417">
        <v>2200</v>
      </c>
      <c r="P83" s="1086">
        <f t="shared" si="21"/>
        <v>2640</v>
      </c>
      <c r="Q83" s="417"/>
      <c r="R83" s="417">
        <f t="shared" si="26"/>
        <v>2640</v>
      </c>
      <c r="S83" s="417"/>
      <c r="T83" s="417"/>
      <c r="U83" s="417"/>
      <c r="V83" s="417"/>
      <c r="W83" s="1082" t="s">
        <v>66</v>
      </c>
      <c r="X83" s="1082" t="s">
        <v>67</v>
      </c>
      <c r="Y83" s="1082" t="s">
        <v>68</v>
      </c>
      <c r="Z83" s="422">
        <v>45936</v>
      </c>
      <c r="AA83" s="1089">
        <f>Z83+30</f>
        <v>45966</v>
      </c>
      <c r="AB83" s="267"/>
      <c r="AC83" s="267"/>
      <c r="AD83" s="267"/>
      <c r="AE83" s="267"/>
      <c r="AF83" s="267" t="str">
        <f t="shared" si="23"/>
        <v>Поставка запасных частей к автомобилям КАМАЗ</v>
      </c>
      <c r="AG83" s="267"/>
      <c r="AH83" s="1082">
        <v>876</v>
      </c>
      <c r="AI83" s="1082" t="s">
        <v>340</v>
      </c>
      <c r="AJ83" s="267">
        <v>1</v>
      </c>
      <c r="AK83" s="1082">
        <v>93000000000</v>
      </c>
      <c r="AL83" s="1082" t="s">
        <v>341</v>
      </c>
      <c r="AM83" s="1089">
        <f t="shared" si="24"/>
        <v>45986</v>
      </c>
      <c r="AN83" s="422">
        <f>AM83</f>
        <v>45986</v>
      </c>
      <c r="AO83" s="422">
        <f>AN83+365</f>
        <v>46351</v>
      </c>
      <c r="AP83" s="264">
        <v>2026</v>
      </c>
      <c r="AQ83" s="1084"/>
      <c r="AR83" s="267"/>
      <c r="AS83" s="267"/>
      <c r="AT83" s="1090"/>
      <c r="AU83" s="267"/>
      <c r="AV83" s="267"/>
      <c r="AW83" s="468"/>
      <c r="AX83" s="468"/>
      <c r="AY83" s="264"/>
      <c r="AZ83" s="1091"/>
      <c r="BA83" s="1154"/>
      <c r="BB83" s="264" t="s">
        <v>2018</v>
      </c>
      <c r="BC83" s="233" t="s">
        <v>409</v>
      </c>
      <c r="BD83" s="1155"/>
    </row>
    <row r="84" spans="1:56" s="2" customFormat="1" ht="45" outlineLevel="1">
      <c r="A84" s="151" t="s">
        <v>374</v>
      </c>
      <c r="B84" s="152" t="s">
        <v>410</v>
      </c>
      <c r="C84" s="153" t="s">
        <v>58</v>
      </c>
      <c r="D84" s="154" t="s">
        <v>336</v>
      </c>
      <c r="E84" s="151" t="s">
        <v>60</v>
      </c>
      <c r="F84" s="155"/>
      <c r="G84" s="153" t="s">
        <v>411</v>
      </c>
      <c r="H84" s="156" t="s">
        <v>404</v>
      </c>
      <c r="I84" s="156" t="s">
        <v>405</v>
      </c>
      <c r="J84" s="151">
        <v>1</v>
      </c>
      <c r="K84" s="152"/>
      <c r="L84" s="152" t="s">
        <v>64</v>
      </c>
      <c r="M84" s="153"/>
      <c r="N84" s="20" t="s">
        <v>65</v>
      </c>
      <c r="O84" s="143">
        <f>1700*1.040362</f>
        <v>1768.6153999999999</v>
      </c>
      <c r="P84" s="157">
        <f t="shared" si="21"/>
        <v>2122.3384799999999</v>
      </c>
      <c r="Q84" s="143"/>
      <c r="R84" s="143">
        <f t="shared" si="26"/>
        <v>2122.3384799999999</v>
      </c>
      <c r="S84" s="143"/>
      <c r="T84" s="143"/>
      <c r="U84" s="143"/>
      <c r="V84" s="143"/>
      <c r="W84" s="153" t="s">
        <v>66</v>
      </c>
      <c r="X84" s="153" t="s">
        <v>67</v>
      </c>
      <c r="Y84" s="153" t="s">
        <v>68</v>
      </c>
      <c r="Z84" s="160">
        <v>45901</v>
      </c>
      <c r="AA84" s="161">
        <f t="shared" si="27"/>
        <v>45946</v>
      </c>
      <c r="AB84" s="151"/>
      <c r="AC84" s="151"/>
      <c r="AD84" s="151"/>
      <c r="AE84" s="151"/>
      <c r="AF84" s="151" t="str">
        <f t="shared" si="23"/>
        <v>Поставка запасных частей к автомобилям УАЗ</v>
      </c>
      <c r="AG84" s="151"/>
      <c r="AH84" s="153">
        <v>876</v>
      </c>
      <c r="AI84" s="153" t="s">
        <v>340</v>
      </c>
      <c r="AJ84" s="151">
        <v>1</v>
      </c>
      <c r="AK84" s="153">
        <v>93000000000</v>
      </c>
      <c r="AL84" s="153" t="s">
        <v>341</v>
      </c>
      <c r="AM84" s="161">
        <v>45966</v>
      </c>
      <c r="AN84" s="160">
        <v>46032</v>
      </c>
      <c r="AO84" s="160">
        <v>46387</v>
      </c>
      <c r="AP84" s="152">
        <v>2026</v>
      </c>
      <c r="AQ84" s="155"/>
      <c r="AR84" s="151"/>
      <c r="AS84" s="151"/>
      <c r="AT84" s="162"/>
      <c r="AU84" s="151"/>
      <c r="AV84" s="151"/>
      <c r="AW84" s="163"/>
      <c r="AX84" s="163"/>
      <c r="AY84" s="152"/>
      <c r="AZ84" s="164"/>
      <c r="BA84" s="166"/>
      <c r="BB84" s="152"/>
      <c r="BC84" s="35" t="s">
        <v>412</v>
      </c>
      <c r="BD84" s="167"/>
    </row>
    <row r="85" spans="1:56" s="2" customFormat="1" ht="45" outlineLevel="1">
      <c r="A85" s="151" t="s">
        <v>374</v>
      </c>
      <c r="B85" s="152" t="s">
        <v>413</v>
      </c>
      <c r="C85" s="153" t="s">
        <v>58</v>
      </c>
      <c r="D85" s="154" t="s">
        <v>336</v>
      </c>
      <c r="E85" s="151" t="s">
        <v>60</v>
      </c>
      <c r="F85" s="155"/>
      <c r="G85" s="153" t="s">
        <v>414</v>
      </c>
      <c r="H85" s="156" t="s">
        <v>404</v>
      </c>
      <c r="I85" s="156" t="s">
        <v>405</v>
      </c>
      <c r="J85" s="151">
        <v>1</v>
      </c>
      <c r="K85" s="152"/>
      <c r="L85" s="152" t="s">
        <v>64</v>
      </c>
      <c r="M85" s="153"/>
      <c r="N85" s="20" t="s">
        <v>65</v>
      </c>
      <c r="O85" s="143">
        <f>1175.975*1.040362</f>
        <v>1223.4397029499999</v>
      </c>
      <c r="P85" s="157">
        <f t="shared" si="21"/>
        <v>1468.1276435399998</v>
      </c>
      <c r="Q85" s="143"/>
      <c r="R85" s="143">
        <f t="shared" si="26"/>
        <v>1468.1276435399998</v>
      </c>
      <c r="S85" s="143"/>
      <c r="T85" s="143"/>
      <c r="U85" s="143"/>
      <c r="V85" s="143"/>
      <c r="W85" s="153" t="s">
        <v>66</v>
      </c>
      <c r="X85" s="153" t="s">
        <v>67</v>
      </c>
      <c r="Y85" s="153" t="s">
        <v>68</v>
      </c>
      <c r="Z85" s="160">
        <v>45901</v>
      </c>
      <c r="AA85" s="161">
        <f t="shared" si="27"/>
        <v>45946</v>
      </c>
      <c r="AB85" s="151"/>
      <c r="AC85" s="151"/>
      <c r="AD85" s="151"/>
      <c r="AE85" s="151"/>
      <c r="AF85" s="151" t="str">
        <f t="shared" si="23"/>
        <v>Поставка запасных частей к автомобилям УРАЛ</v>
      </c>
      <c r="AG85" s="151"/>
      <c r="AH85" s="153">
        <v>876</v>
      </c>
      <c r="AI85" s="153" t="s">
        <v>340</v>
      </c>
      <c r="AJ85" s="151">
        <v>1</v>
      </c>
      <c r="AK85" s="153">
        <v>93000000000</v>
      </c>
      <c r="AL85" s="153" t="s">
        <v>341</v>
      </c>
      <c r="AM85" s="161">
        <f t="shared" si="24"/>
        <v>45966</v>
      </c>
      <c r="AN85" s="160">
        <v>46032</v>
      </c>
      <c r="AO85" s="160">
        <v>46387</v>
      </c>
      <c r="AP85" s="152">
        <v>2026</v>
      </c>
      <c r="AQ85" s="155"/>
      <c r="AR85" s="151"/>
      <c r="AS85" s="151"/>
      <c r="AT85" s="162"/>
      <c r="AU85" s="151"/>
      <c r="AV85" s="151"/>
      <c r="AW85" s="163"/>
      <c r="AX85" s="163"/>
      <c r="AY85" s="152"/>
      <c r="AZ85" s="164"/>
      <c r="BA85" s="166"/>
      <c r="BB85" s="152"/>
      <c r="BC85" s="35" t="s">
        <v>415</v>
      </c>
      <c r="BD85" s="167"/>
    </row>
    <row r="86" spans="1:56" s="2" customFormat="1" ht="45" outlineLevel="1">
      <c r="A86" s="151" t="s">
        <v>374</v>
      </c>
      <c r="B86" s="152" t="s">
        <v>416</v>
      </c>
      <c r="C86" s="153" t="s">
        <v>58</v>
      </c>
      <c r="D86" s="154" t="s">
        <v>336</v>
      </c>
      <c r="E86" s="151" t="s">
        <v>60</v>
      </c>
      <c r="F86" s="155"/>
      <c r="G86" s="153" t="s">
        <v>417</v>
      </c>
      <c r="H86" s="156" t="s">
        <v>174</v>
      </c>
      <c r="I86" s="156" t="s">
        <v>302</v>
      </c>
      <c r="J86" s="151">
        <v>1</v>
      </c>
      <c r="K86" s="152"/>
      <c r="L86" s="152" t="s">
        <v>64</v>
      </c>
      <c r="M86" s="153"/>
      <c r="N86" s="20" t="s">
        <v>65</v>
      </c>
      <c r="O86" s="143">
        <f>1199.09702*1.040362</f>
        <v>1247.49497392124</v>
      </c>
      <c r="P86" s="157">
        <f t="shared" si="21"/>
        <v>1496.993968705488</v>
      </c>
      <c r="Q86" s="143"/>
      <c r="R86" s="143">
        <f t="shared" si="26"/>
        <v>1496.993968705488</v>
      </c>
      <c r="S86" s="143"/>
      <c r="T86" s="143"/>
      <c r="U86" s="143"/>
      <c r="V86" s="143"/>
      <c r="W86" s="153" t="s">
        <v>66</v>
      </c>
      <c r="X86" s="153" t="s">
        <v>67</v>
      </c>
      <c r="Y86" s="153" t="s">
        <v>68</v>
      </c>
      <c r="Z86" s="160">
        <v>45901</v>
      </c>
      <c r="AA86" s="161">
        <f t="shared" si="27"/>
        <v>45946</v>
      </c>
      <c r="AB86" s="151"/>
      <c r="AC86" s="151"/>
      <c r="AD86" s="151"/>
      <c r="AE86" s="151"/>
      <c r="AF86" s="151" t="str">
        <f t="shared" si="23"/>
        <v>Поставка запасных частей к выключателям</v>
      </c>
      <c r="AG86" s="151"/>
      <c r="AH86" s="153">
        <v>876</v>
      </c>
      <c r="AI86" s="153" t="s">
        <v>340</v>
      </c>
      <c r="AJ86" s="151">
        <v>1</v>
      </c>
      <c r="AK86" s="153">
        <v>93000000000</v>
      </c>
      <c r="AL86" s="153" t="s">
        <v>341</v>
      </c>
      <c r="AM86" s="161">
        <v>45966</v>
      </c>
      <c r="AN86" s="160">
        <v>46032</v>
      </c>
      <c r="AO86" s="160">
        <v>46387</v>
      </c>
      <c r="AP86" s="152">
        <v>2026</v>
      </c>
      <c r="AQ86" s="155"/>
      <c r="AR86" s="151"/>
      <c r="AS86" s="151"/>
      <c r="AT86" s="162"/>
      <c r="AU86" s="151"/>
      <c r="AV86" s="151"/>
      <c r="AW86" s="163"/>
      <c r="AX86" s="163"/>
      <c r="AY86" s="152"/>
      <c r="AZ86" s="164"/>
      <c r="BA86" s="166"/>
      <c r="BB86" s="152"/>
      <c r="BC86" s="35" t="s">
        <v>418</v>
      </c>
      <c r="BD86" s="167"/>
    </row>
    <row r="87" spans="1:56" s="2" customFormat="1" ht="37.5" customHeight="1" outlineLevel="1">
      <c r="A87" s="168" t="s">
        <v>374</v>
      </c>
      <c r="B87" s="152" t="s">
        <v>419</v>
      </c>
      <c r="C87" s="169" t="s">
        <v>58</v>
      </c>
      <c r="D87" s="170" t="s">
        <v>336</v>
      </c>
      <c r="E87" s="168" t="s">
        <v>60</v>
      </c>
      <c r="F87" s="171"/>
      <c r="G87" s="169" t="s">
        <v>420</v>
      </c>
      <c r="H87" s="156" t="s">
        <v>174</v>
      </c>
      <c r="I87" s="156" t="s">
        <v>421</v>
      </c>
      <c r="J87" s="151">
        <v>2</v>
      </c>
      <c r="K87" s="152"/>
      <c r="L87" s="152" t="s">
        <v>64</v>
      </c>
      <c r="M87" s="153"/>
      <c r="N87" s="20" t="s">
        <v>65</v>
      </c>
      <c r="O87" s="143">
        <v>131.68813</v>
      </c>
      <c r="P87" s="157">
        <f t="shared" si="21"/>
        <v>158.025756</v>
      </c>
      <c r="Q87" s="143"/>
      <c r="R87" s="143">
        <f t="shared" si="26"/>
        <v>158.025756</v>
      </c>
      <c r="S87" s="143"/>
      <c r="T87" s="143"/>
      <c r="U87" s="143"/>
      <c r="V87" s="143"/>
      <c r="W87" s="153" t="s">
        <v>108</v>
      </c>
      <c r="X87" s="153" t="s">
        <v>58</v>
      </c>
      <c r="Y87" s="153" t="s">
        <v>68</v>
      </c>
      <c r="Z87" s="160">
        <v>45901</v>
      </c>
      <c r="AA87" s="161">
        <f t="shared" si="27"/>
        <v>45946</v>
      </c>
      <c r="AB87" s="151"/>
      <c r="AC87" s="151"/>
      <c r="AD87" s="151"/>
      <c r="AE87" s="151"/>
      <c r="AF87" s="151" t="str">
        <f t="shared" si="23"/>
        <v>Поставка комплектующих для РЗА</v>
      </c>
      <c r="AG87" s="151"/>
      <c r="AH87" s="153">
        <v>876</v>
      </c>
      <c r="AI87" s="153" t="s">
        <v>340</v>
      </c>
      <c r="AJ87" s="151">
        <v>1</v>
      </c>
      <c r="AK87" s="153">
        <v>93000000000</v>
      </c>
      <c r="AL87" s="153" t="s">
        <v>341</v>
      </c>
      <c r="AM87" s="161">
        <f t="shared" si="24"/>
        <v>45966</v>
      </c>
      <c r="AN87" s="160">
        <v>46032</v>
      </c>
      <c r="AO87" s="160">
        <v>46387</v>
      </c>
      <c r="AP87" s="152">
        <v>2026</v>
      </c>
      <c r="AQ87" s="155"/>
      <c r="AR87" s="151"/>
      <c r="AS87" s="151"/>
      <c r="AT87" s="162"/>
      <c r="AU87" s="151"/>
      <c r="AV87" s="151"/>
      <c r="AW87" s="163"/>
      <c r="AX87" s="163"/>
      <c r="AY87" s="152"/>
      <c r="AZ87" s="164"/>
      <c r="BA87" s="166"/>
      <c r="BB87" s="152"/>
      <c r="BC87" s="35" t="s">
        <v>422</v>
      </c>
      <c r="BD87" s="167"/>
    </row>
    <row r="88" spans="1:56" s="2" customFormat="1" ht="45" customHeight="1" outlineLevel="1">
      <c r="A88" s="168" t="s">
        <v>374</v>
      </c>
      <c r="B88" s="152" t="s">
        <v>423</v>
      </c>
      <c r="C88" s="169" t="s">
        <v>58</v>
      </c>
      <c r="D88" s="170" t="s">
        <v>336</v>
      </c>
      <c r="E88" s="168" t="s">
        <v>60</v>
      </c>
      <c r="F88" s="171"/>
      <c r="G88" s="169" t="s">
        <v>424</v>
      </c>
      <c r="H88" s="156" t="s">
        <v>425</v>
      </c>
      <c r="I88" s="156" t="s">
        <v>426</v>
      </c>
      <c r="J88" s="151">
        <v>2</v>
      </c>
      <c r="K88" s="152"/>
      <c r="L88" s="152" t="s">
        <v>64</v>
      </c>
      <c r="M88" s="153"/>
      <c r="N88" s="20" t="s">
        <v>65</v>
      </c>
      <c r="O88" s="143">
        <v>113.3974</v>
      </c>
      <c r="P88" s="157">
        <f t="shared" si="21"/>
        <v>136.07687999999999</v>
      </c>
      <c r="Q88" s="143"/>
      <c r="R88" s="143">
        <f t="shared" si="26"/>
        <v>136.07687999999999</v>
      </c>
      <c r="S88" s="143"/>
      <c r="T88" s="143"/>
      <c r="U88" s="143"/>
      <c r="V88" s="143"/>
      <c r="W88" s="153" t="s">
        <v>108</v>
      </c>
      <c r="X88" s="153" t="s">
        <v>58</v>
      </c>
      <c r="Y88" s="153" t="s">
        <v>68</v>
      </c>
      <c r="Z88" s="160">
        <v>45901</v>
      </c>
      <c r="AA88" s="161">
        <f t="shared" si="27"/>
        <v>45946</v>
      </c>
      <c r="AB88" s="151"/>
      <c r="AC88" s="151"/>
      <c r="AD88" s="151"/>
      <c r="AE88" s="151"/>
      <c r="AF88" s="151" t="str">
        <f t="shared" si="23"/>
        <v>Поставка комплектующих и запасных частей для средств связи</v>
      </c>
      <c r="AG88" s="151"/>
      <c r="AH88" s="153">
        <v>876</v>
      </c>
      <c r="AI88" s="153" t="s">
        <v>340</v>
      </c>
      <c r="AJ88" s="151">
        <v>1</v>
      </c>
      <c r="AK88" s="153">
        <v>93000000000</v>
      </c>
      <c r="AL88" s="153" t="s">
        <v>341</v>
      </c>
      <c r="AM88" s="161">
        <v>45966</v>
      </c>
      <c r="AN88" s="160">
        <v>46032</v>
      </c>
      <c r="AO88" s="160">
        <v>46387</v>
      </c>
      <c r="AP88" s="152">
        <v>2026</v>
      </c>
      <c r="AQ88" s="155"/>
      <c r="AR88" s="151"/>
      <c r="AS88" s="151"/>
      <c r="AT88" s="162"/>
      <c r="AU88" s="151"/>
      <c r="AV88" s="151"/>
      <c r="AW88" s="163"/>
      <c r="AX88" s="163"/>
      <c r="AY88" s="152"/>
      <c r="AZ88" s="164"/>
      <c r="BA88" s="166"/>
      <c r="BB88" s="152"/>
      <c r="BC88" s="35" t="s">
        <v>427</v>
      </c>
      <c r="BD88" s="167"/>
    </row>
    <row r="89" spans="1:56" s="2" customFormat="1" ht="45" customHeight="1" outlineLevel="1">
      <c r="A89" s="168" t="s">
        <v>374</v>
      </c>
      <c r="B89" s="152" t="s">
        <v>428</v>
      </c>
      <c r="C89" s="169" t="s">
        <v>58</v>
      </c>
      <c r="D89" s="170" t="s">
        <v>336</v>
      </c>
      <c r="E89" s="168" t="s">
        <v>60</v>
      </c>
      <c r="F89" s="171"/>
      <c r="G89" s="169" t="s">
        <v>429</v>
      </c>
      <c r="H89" s="156" t="s">
        <v>430</v>
      </c>
      <c r="I89" s="156" t="s">
        <v>431</v>
      </c>
      <c r="J89" s="151">
        <v>2</v>
      </c>
      <c r="K89" s="152"/>
      <c r="L89" s="152" t="s">
        <v>64</v>
      </c>
      <c r="M89" s="153"/>
      <c r="N89" s="20" t="s">
        <v>65</v>
      </c>
      <c r="O89" s="143">
        <v>616.25185999999997</v>
      </c>
      <c r="P89" s="157">
        <f t="shared" si="21"/>
        <v>739.50223199999994</v>
      </c>
      <c r="Q89" s="143"/>
      <c r="R89" s="143">
        <f t="shared" si="26"/>
        <v>739.50223199999994</v>
      </c>
      <c r="S89" s="143"/>
      <c r="T89" s="143"/>
      <c r="U89" s="143"/>
      <c r="V89" s="143"/>
      <c r="W89" s="153" t="s">
        <v>108</v>
      </c>
      <c r="X89" s="153" t="s">
        <v>58</v>
      </c>
      <c r="Y89" s="153" t="s">
        <v>68</v>
      </c>
      <c r="Z89" s="160">
        <v>45901</v>
      </c>
      <c r="AA89" s="161">
        <f t="shared" si="27"/>
        <v>45946</v>
      </c>
      <c r="AB89" s="151"/>
      <c r="AC89" s="151"/>
      <c r="AD89" s="151"/>
      <c r="AE89" s="151"/>
      <c r="AF89" s="151" t="str">
        <f t="shared" si="23"/>
        <v>Поставка ламп, светильников</v>
      </c>
      <c r="AG89" s="151"/>
      <c r="AH89" s="153">
        <v>876</v>
      </c>
      <c r="AI89" s="153" t="s">
        <v>340</v>
      </c>
      <c r="AJ89" s="151">
        <v>1</v>
      </c>
      <c r="AK89" s="153">
        <v>93000000000</v>
      </c>
      <c r="AL89" s="153" t="s">
        <v>341</v>
      </c>
      <c r="AM89" s="161">
        <f t="shared" si="24"/>
        <v>45966</v>
      </c>
      <c r="AN89" s="160">
        <v>46032</v>
      </c>
      <c r="AO89" s="160">
        <v>46387</v>
      </c>
      <c r="AP89" s="152">
        <v>2026</v>
      </c>
      <c r="AQ89" s="155"/>
      <c r="AR89" s="151"/>
      <c r="AS89" s="151"/>
      <c r="AT89" s="162"/>
      <c r="AU89" s="151"/>
      <c r="AV89" s="151"/>
      <c r="AW89" s="163"/>
      <c r="AX89" s="163"/>
      <c r="AY89" s="152"/>
      <c r="AZ89" s="164"/>
      <c r="BA89" s="166"/>
      <c r="BB89" s="152"/>
      <c r="BC89" s="35" t="s">
        <v>432</v>
      </c>
      <c r="BD89" s="167"/>
    </row>
    <row r="90" spans="1:56" s="2" customFormat="1" ht="68.25" customHeight="1" outlineLevel="1">
      <c r="A90" s="151" t="s">
        <v>374</v>
      </c>
      <c r="B90" s="152" t="s">
        <v>433</v>
      </c>
      <c r="C90" s="153" t="s">
        <v>58</v>
      </c>
      <c r="D90" s="154" t="s">
        <v>336</v>
      </c>
      <c r="E90" s="151" t="s">
        <v>60</v>
      </c>
      <c r="F90" s="155"/>
      <c r="G90" s="153" t="s">
        <v>434</v>
      </c>
      <c r="H90" s="156" t="s">
        <v>134</v>
      </c>
      <c r="I90" s="156" t="s">
        <v>135</v>
      </c>
      <c r="J90" s="151">
        <v>2</v>
      </c>
      <c r="K90" s="152"/>
      <c r="L90" s="152" t="s">
        <v>64</v>
      </c>
      <c r="M90" s="153"/>
      <c r="N90" s="20" t="s">
        <v>65</v>
      </c>
      <c r="O90" s="143">
        <f>931.95403*1.040362</f>
        <v>969.56955855885997</v>
      </c>
      <c r="P90" s="157">
        <f t="shared" si="21"/>
        <v>1163.4834702706319</v>
      </c>
      <c r="Q90" s="143"/>
      <c r="R90" s="143">
        <f t="shared" si="26"/>
        <v>1163.4834702706319</v>
      </c>
      <c r="S90" s="143"/>
      <c r="T90" s="143"/>
      <c r="U90" s="143"/>
      <c r="V90" s="143"/>
      <c r="W90" s="153" t="s">
        <v>108</v>
      </c>
      <c r="X90" s="153" t="s">
        <v>67</v>
      </c>
      <c r="Y90" s="153" t="s">
        <v>68</v>
      </c>
      <c r="Z90" s="160">
        <v>45901</v>
      </c>
      <c r="AA90" s="161">
        <f t="shared" si="27"/>
        <v>45946</v>
      </c>
      <c r="AB90" s="151"/>
      <c r="AC90" s="151"/>
      <c r="AD90" s="151"/>
      <c r="AE90" s="151"/>
      <c r="AF90" s="151" t="str">
        <f t="shared" si="23"/>
        <v>Поставка изоляторов подвесных стеклянных на напряжение от 10 кВ до 500 кВ</v>
      </c>
      <c r="AG90" s="151"/>
      <c r="AH90" s="153">
        <v>876</v>
      </c>
      <c r="AI90" s="153" t="s">
        <v>340</v>
      </c>
      <c r="AJ90" s="151">
        <v>1</v>
      </c>
      <c r="AK90" s="153">
        <v>93000000000</v>
      </c>
      <c r="AL90" s="153" t="s">
        <v>341</v>
      </c>
      <c r="AM90" s="161">
        <v>45966</v>
      </c>
      <c r="AN90" s="160">
        <v>46032</v>
      </c>
      <c r="AO90" s="160">
        <v>46387</v>
      </c>
      <c r="AP90" s="152">
        <v>2026</v>
      </c>
      <c r="AQ90" s="155"/>
      <c r="AR90" s="151"/>
      <c r="AS90" s="151"/>
      <c r="AT90" s="162"/>
      <c r="AU90" s="151"/>
      <c r="AV90" s="151"/>
      <c r="AW90" s="163"/>
      <c r="AX90" s="163"/>
      <c r="AY90" s="152"/>
      <c r="AZ90" s="164"/>
      <c r="BA90" s="166"/>
      <c r="BB90" s="152"/>
      <c r="BC90" s="35" t="s">
        <v>435</v>
      </c>
      <c r="BD90" s="167"/>
    </row>
    <row r="91" spans="1:56" s="2" customFormat="1" ht="45" outlineLevel="1">
      <c r="A91" s="151" t="s">
        <v>374</v>
      </c>
      <c r="B91" s="152" t="s">
        <v>436</v>
      </c>
      <c r="C91" s="153" t="s">
        <v>58</v>
      </c>
      <c r="D91" s="154" t="s">
        <v>336</v>
      </c>
      <c r="E91" s="151" t="s">
        <v>60</v>
      </c>
      <c r="F91" s="155"/>
      <c r="G91" s="153" t="s">
        <v>437</v>
      </c>
      <c r="H91" s="156" t="s">
        <v>438</v>
      </c>
      <c r="I91" s="156" t="s">
        <v>439</v>
      </c>
      <c r="J91" s="151">
        <v>2</v>
      </c>
      <c r="K91" s="152"/>
      <c r="L91" s="152" t="s">
        <v>64</v>
      </c>
      <c r="M91" s="153"/>
      <c r="N91" s="20" t="s">
        <v>65</v>
      </c>
      <c r="O91" s="143">
        <f>4055.33482*1.040362</f>
        <v>4219.0162440048398</v>
      </c>
      <c r="P91" s="157">
        <f t="shared" si="21"/>
        <v>5062.8194928058074</v>
      </c>
      <c r="Q91" s="143"/>
      <c r="R91" s="143">
        <f t="shared" si="26"/>
        <v>5062.8194928058074</v>
      </c>
      <c r="S91" s="143"/>
      <c r="T91" s="143"/>
      <c r="U91" s="143"/>
      <c r="V91" s="143"/>
      <c r="W91" s="153" t="s">
        <v>108</v>
      </c>
      <c r="X91" s="153" t="s">
        <v>67</v>
      </c>
      <c r="Y91" s="153" t="s">
        <v>68</v>
      </c>
      <c r="Z91" s="160">
        <v>45901</v>
      </c>
      <c r="AA91" s="161">
        <f t="shared" si="27"/>
        <v>45946</v>
      </c>
      <c r="AB91" s="151"/>
      <c r="AC91" s="151"/>
      <c r="AD91" s="151"/>
      <c r="AE91" s="151"/>
      <c r="AF91" s="151" t="str">
        <f t="shared" si="23"/>
        <v>Поставка масел, смазок и технических жидкостей</v>
      </c>
      <c r="AG91" s="151"/>
      <c r="AH91" s="153">
        <v>876</v>
      </c>
      <c r="AI91" s="153" t="s">
        <v>340</v>
      </c>
      <c r="AJ91" s="151">
        <v>1</v>
      </c>
      <c r="AK91" s="153">
        <v>93000000000</v>
      </c>
      <c r="AL91" s="153" t="s">
        <v>341</v>
      </c>
      <c r="AM91" s="161">
        <f t="shared" si="24"/>
        <v>45966</v>
      </c>
      <c r="AN91" s="160">
        <v>46032</v>
      </c>
      <c r="AO91" s="160">
        <v>46387</v>
      </c>
      <c r="AP91" s="152">
        <v>2026</v>
      </c>
      <c r="AQ91" s="155"/>
      <c r="AR91" s="151"/>
      <c r="AS91" s="151"/>
      <c r="AT91" s="162"/>
      <c r="AU91" s="151"/>
      <c r="AV91" s="151"/>
      <c r="AW91" s="163"/>
      <c r="AX91" s="163"/>
      <c r="AY91" s="152"/>
      <c r="AZ91" s="164"/>
      <c r="BA91" s="166"/>
      <c r="BB91" s="152"/>
      <c r="BC91" s="35" t="s">
        <v>440</v>
      </c>
      <c r="BD91" s="167"/>
    </row>
    <row r="92" spans="1:56" s="2" customFormat="1" ht="45" outlineLevel="1">
      <c r="A92" s="151" t="s">
        <v>374</v>
      </c>
      <c r="B92" s="152" t="s">
        <v>441</v>
      </c>
      <c r="C92" s="153" t="s">
        <v>58</v>
      </c>
      <c r="D92" s="154" t="s">
        <v>336</v>
      </c>
      <c r="E92" s="151" t="s">
        <v>60</v>
      </c>
      <c r="F92" s="155"/>
      <c r="G92" s="153" t="s">
        <v>442</v>
      </c>
      <c r="H92" s="156" t="s">
        <v>443</v>
      </c>
      <c r="I92" s="156" t="s">
        <v>444</v>
      </c>
      <c r="J92" s="151">
        <v>1</v>
      </c>
      <c r="K92" s="152"/>
      <c r="L92" s="152" t="s">
        <v>64</v>
      </c>
      <c r="M92" s="153"/>
      <c r="N92" s="20" t="s">
        <v>65</v>
      </c>
      <c r="O92" s="143">
        <f>1413.86624*1.040362</f>
        <v>1470.93270917888</v>
      </c>
      <c r="P92" s="157">
        <f t="shared" si="21"/>
        <v>1765.1192510146559</v>
      </c>
      <c r="Q92" s="143"/>
      <c r="R92" s="143">
        <f t="shared" si="26"/>
        <v>1765.1192510146559</v>
      </c>
      <c r="S92" s="143"/>
      <c r="T92" s="143"/>
      <c r="U92" s="143"/>
      <c r="V92" s="143"/>
      <c r="W92" s="153" t="s">
        <v>309</v>
      </c>
      <c r="X92" s="153" t="s">
        <v>67</v>
      </c>
      <c r="Y92" s="153" t="s">
        <v>68</v>
      </c>
      <c r="Z92" s="160">
        <v>45901</v>
      </c>
      <c r="AA92" s="161">
        <f t="shared" si="27"/>
        <v>45946</v>
      </c>
      <c r="AB92" s="151"/>
      <c r="AC92" s="151"/>
      <c r="AD92" s="151"/>
      <c r="AE92" s="151"/>
      <c r="AF92" s="151" t="str">
        <f t="shared" si="23"/>
        <v>Поставка масла трансформаторного</v>
      </c>
      <c r="AG92" s="151"/>
      <c r="AH92" s="153">
        <v>876</v>
      </c>
      <c r="AI92" s="153" t="s">
        <v>340</v>
      </c>
      <c r="AJ92" s="151">
        <v>1</v>
      </c>
      <c r="AK92" s="153">
        <v>93000000000</v>
      </c>
      <c r="AL92" s="153" t="s">
        <v>341</v>
      </c>
      <c r="AM92" s="161">
        <v>45966</v>
      </c>
      <c r="AN92" s="160">
        <v>46032</v>
      </c>
      <c r="AO92" s="160">
        <v>46387</v>
      </c>
      <c r="AP92" s="152">
        <v>2026</v>
      </c>
      <c r="AQ92" s="155"/>
      <c r="AR92" s="151"/>
      <c r="AS92" s="151"/>
      <c r="AT92" s="162"/>
      <c r="AU92" s="151"/>
      <c r="AV92" s="151"/>
      <c r="AW92" s="163"/>
      <c r="AX92" s="163"/>
      <c r="AY92" s="152"/>
      <c r="AZ92" s="164"/>
      <c r="BA92" s="166"/>
      <c r="BB92" s="152"/>
      <c r="BC92" s="35" t="s">
        <v>445</v>
      </c>
      <c r="BD92" s="167"/>
    </row>
    <row r="93" spans="1:56" s="2" customFormat="1" ht="45" customHeight="1" outlineLevel="1">
      <c r="A93" s="168" t="s">
        <v>374</v>
      </c>
      <c r="B93" s="152" t="s">
        <v>446</v>
      </c>
      <c r="C93" s="169" t="s">
        <v>58</v>
      </c>
      <c r="D93" s="170" t="s">
        <v>336</v>
      </c>
      <c r="E93" s="168" t="s">
        <v>60</v>
      </c>
      <c r="F93" s="171"/>
      <c r="G93" s="169" t="s">
        <v>447</v>
      </c>
      <c r="H93" s="156" t="s">
        <v>448</v>
      </c>
      <c r="I93" s="156" t="s">
        <v>449</v>
      </c>
      <c r="J93" s="151">
        <v>2</v>
      </c>
      <c r="K93" s="152"/>
      <c r="L93" s="152" t="s">
        <v>64</v>
      </c>
      <c r="M93" s="153"/>
      <c r="N93" s="20" t="s">
        <v>65</v>
      </c>
      <c r="O93" s="143">
        <v>676.75986</v>
      </c>
      <c r="P93" s="157">
        <f t="shared" si="21"/>
        <v>812.11183199999994</v>
      </c>
      <c r="Q93" s="143"/>
      <c r="R93" s="143">
        <f t="shared" si="26"/>
        <v>812.11183199999994</v>
      </c>
      <c r="S93" s="143"/>
      <c r="T93" s="143"/>
      <c r="U93" s="143"/>
      <c r="V93" s="143"/>
      <c r="W93" s="153" t="s">
        <v>108</v>
      </c>
      <c r="X93" s="153" t="s">
        <v>58</v>
      </c>
      <c r="Y93" s="153" t="s">
        <v>68</v>
      </c>
      <c r="Z93" s="160">
        <v>45901</v>
      </c>
      <c r="AA93" s="161">
        <f t="shared" si="27"/>
        <v>45946</v>
      </c>
      <c r="AB93" s="151"/>
      <c r="AC93" s="151"/>
      <c r="AD93" s="151"/>
      <c r="AE93" s="151"/>
      <c r="AF93" s="151" t="str">
        <f t="shared" si="23"/>
        <v>Поставка материалов лакокрасочных</v>
      </c>
      <c r="AG93" s="151"/>
      <c r="AH93" s="153">
        <v>876</v>
      </c>
      <c r="AI93" s="153" t="s">
        <v>340</v>
      </c>
      <c r="AJ93" s="151">
        <v>1</v>
      </c>
      <c r="AK93" s="153">
        <v>93000000000</v>
      </c>
      <c r="AL93" s="153" t="s">
        <v>341</v>
      </c>
      <c r="AM93" s="161">
        <f t="shared" si="24"/>
        <v>45966</v>
      </c>
      <c r="AN93" s="160">
        <v>46032</v>
      </c>
      <c r="AO93" s="160">
        <v>46387</v>
      </c>
      <c r="AP93" s="152">
        <v>2026</v>
      </c>
      <c r="AQ93" s="155"/>
      <c r="AR93" s="151"/>
      <c r="AS93" s="151"/>
      <c r="AT93" s="162"/>
      <c r="AU93" s="151"/>
      <c r="AV93" s="151"/>
      <c r="AW93" s="163"/>
      <c r="AX93" s="163"/>
      <c r="AY93" s="152"/>
      <c r="AZ93" s="164"/>
      <c r="BA93" s="166"/>
      <c r="BB93" s="152"/>
      <c r="BC93" s="35" t="s">
        <v>450</v>
      </c>
      <c r="BD93" s="167"/>
    </row>
    <row r="94" spans="1:56" s="2" customFormat="1" ht="45" customHeight="1" outlineLevel="1">
      <c r="A94" s="168" t="s">
        <v>374</v>
      </c>
      <c r="B94" s="152" t="s">
        <v>451</v>
      </c>
      <c r="C94" s="169" t="s">
        <v>58</v>
      </c>
      <c r="D94" s="170" t="s">
        <v>336</v>
      </c>
      <c r="E94" s="168" t="s">
        <v>60</v>
      </c>
      <c r="F94" s="171"/>
      <c r="G94" s="169" t="s">
        <v>452</v>
      </c>
      <c r="H94" s="156" t="s">
        <v>453</v>
      </c>
      <c r="I94" s="156" t="s">
        <v>454</v>
      </c>
      <c r="J94" s="151">
        <v>2</v>
      </c>
      <c r="K94" s="152"/>
      <c r="L94" s="152" t="s">
        <v>64</v>
      </c>
      <c r="M94" s="153"/>
      <c r="N94" s="20" t="s">
        <v>65</v>
      </c>
      <c r="O94" s="143">
        <f>2884.78447+59.7398423733791</f>
        <v>2944.524312373379</v>
      </c>
      <c r="P94" s="157">
        <f t="shared" si="21"/>
        <v>3533.4291748480546</v>
      </c>
      <c r="Q94" s="143"/>
      <c r="R94" s="143">
        <f t="shared" si="26"/>
        <v>3533.4291748480546</v>
      </c>
      <c r="S94" s="143"/>
      <c r="T94" s="143"/>
      <c r="U94" s="143"/>
      <c r="V94" s="143"/>
      <c r="W94" s="153" t="s">
        <v>108</v>
      </c>
      <c r="X94" s="153" t="s">
        <v>67</v>
      </c>
      <c r="Y94" s="153" t="s">
        <v>68</v>
      </c>
      <c r="Z94" s="160">
        <v>45901</v>
      </c>
      <c r="AA94" s="161">
        <f t="shared" si="27"/>
        <v>45946</v>
      </c>
      <c r="AB94" s="151"/>
      <c r="AC94" s="151"/>
      <c r="AD94" s="151"/>
      <c r="AE94" s="151"/>
      <c r="AF94" s="151" t="str">
        <f t="shared" si="23"/>
        <v>Поставка материалов строительных и отделочных</v>
      </c>
      <c r="AG94" s="151"/>
      <c r="AH94" s="153">
        <v>876</v>
      </c>
      <c r="AI94" s="153" t="s">
        <v>340</v>
      </c>
      <c r="AJ94" s="151">
        <v>1</v>
      </c>
      <c r="AK94" s="153">
        <v>93000000000</v>
      </c>
      <c r="AL94" s="153" t="s">
        <v>341</v>
      </c>
      <c r="AM94" s="161">
        <v>45966</v>
      </c>
      <c r="AN94" s="160">
        <v>46032</v>
      </c>
      <c r="AO94" s="160">
        <v>46387</v>
      </c>
      <c r="AP94" s="152">
        <v>2026</v>
      </c>
      <c r="AQ94" s="155"/>
      <c r="AR94" s="151"/>
      <c r="AS94" s="151"/>
      <c r="AT94" s="162"/>
      <c r="AU94" s="151"/>
      <c r="AV94" s="151"/>
      <c r="AW94" s="163"/>
      <c r="AX94" s="163"/>
      <c r="AY94" s="152"/>
      <c r="AZ94" s="164"/>
      <c r="BA94" s="166"/>
      <c r="BB94" s="152"/>
      <c r="BC94" s="35" t="s">
        <v>455</v>
      </c>
      <c r="BD94" s="167"/>
    </row>
    <row r="95" spans="1:56" s="2" customFormat="1" ht="45" outlineLevel="1">
      <c r="A95" s="151" t="s">
        <v>374</v>
      </c>
      <c r="B95" s="152" t="s">
        <v>456</v>
      </c>
      <c r="C95" s="153" t="s">
        <v>58</v>
      </c>
      <c r="D95" s="154" t="s">
        <v>336</v>
      </c>
      <c r="E95" s="151" t="s">
        <v>60</v>
      </c>
      <c r="F95" s="155"/>
      <c r="G95" s="153" t="s">
        <v>143</v>
      </c>
      <c r="H95" s="156" t="s">
        <v>457</v>
      </c>
      <c r="I95" s="156" t="s">
        <v>458</v>
      </c>
      <c r="J95" s="151">
        <v>2</v>
      </c>
      <c r="K95" s="152"/>
      <c r="L95" s="152" t="s">
        <v>64</v>
      </c>
      <c r="M95" s="153"/>
      <c r="N95" s="20" t="s">
        <v>65</v>
      </c>
      <c r="O95" s="143">
        <f>1170.18305*1.040362</f>
        <v>1217.4139782641</v>
      </c>
      <c r="P95" s="157">
        <f t="shared" si="21"/>
        <v>1460.89677391692</v>
      </c>
      <c r="Q95" s="143"/>
      <c r="R95" s="143">
        <f t="shared" si="26"/>
        <v>1460.89677391692</v>
      </c>
      <c r="S95" s="143"/>
      <c r="T95" s="143"/>
      <c r="U95" s="143"/>
      <c r="V95" s="143"/>
      <c r="W95" s="153" t="s">
        <v>108</v>
      </c>
      <c r="X95" s="153" t="s">
        <v>67</v>
      </c>
      <c r="Y95" s="153" t="s">
        <v>68</v>
      </c>
      <c r="Z95" s="160">
        <v>45901</v>
      </c>
      <c r="AA95" s="161">
        <f t="shared" si="27"/>
        <v>45946</v>
      </c>
      <c r="AB95" s="151"/>
      <c r="AC95" s="151"/>
      <c r="AD95" s="151"/>
      <c r="AE95" s="151"/>
      <c r="AF95" s="151" t="str">
        <f t="shared" si="23"/>
        <v>Поставка металлооснастки ЛЭП</v>
      </c>
      <c r="AG95" s="151"/>
      <c r="AH95" s="153">
        <v>876</v>
      </c>
      <c r="AI95" s="153" t="s">
        <v>340</v>
      </c>
      <c r="AJ95" s="151">
        <v>1</v>
      </c>
      <c r="AK95" s="153">
        <v>93000000000</v>
      </c>
      <c r="AL95" s="153" t="s">
        <v>341</v>
      </c>
      <c r="AM95" s="161">
        <f t="shared" si="24"/>
        <v>45966</v>
      </c>
      <c r="AN95" s="160">
        <v>46032</v>
      </c>
      <c r="AO95" s="160">
        <v>46387</v>
      </c>
      <c r="AP95" s="152">
        <v>2026</v>
      </c>
      <c r="AQ95" s="155"/>
      <c r="AR95" s="151"/>
      <c r="AS95" s="151"/>
      <c r="AT95" s="162"/>
      <c r="AU95" s="151"/>
      <c r="AV95" s="151"/>
      <c r="AW95" s="163"/>
      <c r="AX95" s="163"/>
      <c r="AY95" s="152"/>
      <c r="AZ95" s="164"/>
      <c r="BA95" s="166"/>
      <c r="BB95" s="152"/>
      <c r="BC95" s="35" t="s">
        <v>459</v>
      </c>
      <c r="BD95" s="167"/>
    </row>
    <row r="96" spans="1:56" s="2" customFormat="1" ht="45" customHeight="1" outlineLevel="1">
      <c r="A96" s="168" t="s">
        <v>374</v>
      </c>
      <c r="B96" s="152" t="s">
        <v>460</v>
      </c>
      <c r="C96" s="169" t="s">
        <v>58</v>
      </c>
      <c r="D96" s="170" t="s">
        <v>336</v>
      </c>
      <c r="E96" s="168" t="s">
        <v>60</v>
      </c>
      <c r="F96" s="171"/>
      <c r="G96" s="169" t="s">
        <v>123</v>
      </c>
      <c r="H96" s="156" t="s">
        <v>461</v>
      </c>
      <c r="I96" s="156" t="s">
        <v>462</v>
      </c>
      <c r="J96" s="151">
        <v>2</v>
      </c>
      <c r="K96" s="152"/>
      <c r="L96" s="152" t="s">
        <v>64</v>
      </c>
      <c r="M96" s="153"/>
      <c r="N96" s="20" t="s">
        <v>65</v>
      </c>
      <c r="O96" s="143">
        <v>1029.3806500000001</v>
      </c>
      <c r="P96" s="157">
        <f t="shared" si="21"/>
        <v>1235.2567799999999</v>
      </c>
      <c r="Q96" s="143"/>
      <c r="R96" s="143">
        <f t="shared" si="26"/>
        <v>1235.2567799999999</v>
      </c>
      <c r="S96" s="143"/>
      <c r="T96" s="143"/>
      <c r="U96" s="143"/>
      <c r="V96" s="143"/>
      <c r="W96" s="153" t="s">
        <v>108</v>
      </c>
      <c r="X96" s="153" t="s">
        <v>67</v>
      </c>
      <c r="Y96" s="153" t="s">
        <v>68</v>
      </c>
      <c r="Z96" s="160">
        <v>45901</v>
      </c>
      <c r="AA96" s="161">
        <f t="shared" si="27"/>
        <v>45946</v>
      </c>
      <c r="AB96" s="151"/>
      <c r="AC96" s="151"/>
      <c r="AD96" s="151"/>
      <c r="AE96" s="151"/>
      <c r="AF96" s="151" t="str">
        <f t="shared" si="23"/>
        <v>Поставка черного металлопроката</v>
      </c>
      <c r="AG96" s="151"/>
      <c r="AH96" s="153">
        <v>876</v>
      </c>
      <c r="AI96" s="153" t="s">
        <v>340</v>
      </c>
      <c r="AJ96" s="151">
        <v>1</v>
      </c>
      <c r="AK96" s="153">
        <v>93000000000</v>
      </c>
      <c r="AL96" s="153" t="s">
        <v>341</v>
      </c>
      <c r="AM96" s="161">
        <v>45966</v>
      </c>
      <c r="AN96" s="160">
        <v>46032</v>
      </c>
      <c r="AO96" s="160">
        <v>46387</v>
      </c>
      <c r="AP96" s="152">
        <v>2026</v>
      </c>
      <c r="AQ96" s="155"/>
      <c r="AR96" s="151"/>
      <c r="AS96" s="151"/>
      <c r="AT96" s="162"/>
      <c r="AU96" s="151"/>
      <c r="AV96" s="151"/>
      <c r="AW96" s="163"/>
      <c r="AX96" s="163"/>
      <c r="AY96" s="152"/>
      <c r="AZ96" s="164"/>
      <c r="BA96" s="166"/>
      <c r="BB96" s="152"/>
      <c r="BC96" s="35" t="s">
        <v>463</v>
      </c>
      <c r="BD96" s="167"/>
    </row>
    <row r="97" spans="1:56" s="2" customFormat="1" ht="45" outlineLevel="1">
      <c r="A97" s="151" t="s">
        <v>374</v>
      </c>
      <c r="B97" s="152" t="s">
        <v>464</v>
      </c>
      <c r="C97" s="153" t="s">
        <v>58</v>
      </c>
      <c r="D97" s="154" t="s">
        <v>336</v>
      </c>
      <c r="E97" s="151" t="s">
        <v>60</v>
      </c>
      <c r="F97" s="155"/>
      <c r="G97" s="153" t="s">
        <v>167</v>
      </c>
      <c r="H97" s="156" t="s">
        <v>465</v>
      </c>
      <c r="I97" s="156" t="s">
        <v>381</v>
      </c>
      <c r="J97" s="151">
        <v>2</v>
      </c>
      <c r="K97" s="152"/>
      <c r="L97" s="152" t="s">
        <v>64</v>
      </c>
      <c r="M97" s="153"/>
      <c r="N97" s="20" t="s">
        <v>65</v>
      </c>
      <c r="O97" s="143">
        <f>1024.3714*1.040362</f>
        <v>1065.7170784468001</v>
      </c>
      <c r="P97" s="157">
        <f t="shared" si="21"/>
        <v>1278.86049413616</v>
      </c>
      <c r="Q97" s="143"/>
      <c r="R97" s="143">
        <f t="shared" si="26"/>
        <v>1278.86049413616</v>
      </c>
      <c r="S97" s="143"/>
      <c r="T97" s="143"/>
      <c r="U97" s="143"/>
      <c r="V97" s="143"/>
      <c r="W97" s="153" t="s">
        <v>108</v>
      </c>
      <c r="X97" s="153" t="s">
        <v>67</v>
      </c>
      <c r="Y97" s="153" t="s">
        <v>68</v>
      </c>
      <c r="Z97" s="160">
        <v>45901</v>
      </c>
      <c r="AA97" s="161">
        <f t="shared" si="27"/>
        <v>45946</v>
      </c>
      <c r="AB97" s="151"/>
      <c r="AC97" s="151"/>
      <c r="AD97" s="151"/>
      <c r="AE97" s="151"/>
      <c r="AF97" s="151" t="str">
        <f t="shared" si="23"/>
        <v>Поставка кабельных муфт на напряжение до 35 кВ</v>
      </c>
      <c r="AG97" s="151"/>
      <c r="AH97" s="153">
        <v>876</v>
      </c>
      <c r="AI97" s="153" t="s">
        <v>340</v>
      </c>
      <c r="AJ97" s="151">
        <v>1</v>
      </c>
      <c r="AK97" s="153">
        <v>93000000000</v>
      </c>
      <c r="AL97" s="153" t="s">
        <v>341</v>
      </c>
      <c r="AM97" s="161">
        <f t="shared" si="24"/>
        <v>45966</v>
      </c>
      <c r="AN97" s="160">
        <v>46032</v>
      </c>
      <c r="AO97" s="160">
        <v>46387</v>
      </c>
      <c r="AP97" s="152">
        <v>2026</v>
      </c>
      <c r="AQ97" s="155"/>
      <c r="AR97" s="151"/>
      <c r="AS97" s="151"/>
      <c r="AT97" s="162"/>
      <c r="AU97" s="151"/>
      <c r="AV97" s="151"/>
      <c r="AW97" s="163"/>
      <c r="AX97" s="163"/>
      <c r="AY97" s="152"/>
      <c r="AZ97" s="164"/>
      <c r="BA97" s="166"/>
      <c r="BB97" s="152"/>
      <c r="BC97" s="35" t="s">
        <v>466</v>
      </c>
      <c r="BD97" s="167"/>
    </row>
    <row r="98" spans="1:56" s="2" customFormat="1" ht="45" outlineLevel="1">
      <c r="A98" s="151" t="s">
        <v>374</v>
      </c>
      <c r="B98" s="152" t="s">
        <v>467</v>
      </c>
      <c r="C98" s="153" t="s">
        <v>58</v>
      </c>
      <c r="D98" s="154" t="s">
        <v>336</v>
      </c>
      <c r="E98" s="151" t="s">
        <v>60</v>
      </c>
      <c r="F98" s="155"/>
      <c r="G98" s="153" t="s">
        <v>468</v>
      </c>
      <c r="H98" s="156" t="s">
        <v>469</v>
      </c>
      <c r="I98" s="156" t="s">
        <v>470</v>
      </c>
      <c r="J98" s="151">
        <v>2</v>
      </c>
      <c r="K98" s="152"/>
      <c r="L98" s="152" t="s">
        <v>64</v>
      </c>
      <c r="M98" s="153"/>
      <c r="N98" s="20" t="s">
        <v>65</v>
      </c>
      <c r="O98" s="143">
        <f>4057.65116*1.040362+500</f>
        <v>4721.4260761199203</v>
      </c>
      <c r="P98" s="157">
        <f t="shared" si="21"/>
        <v>5665.7112913439041</v>
      </c>
      <c r="Q98" s="143"/>
      <c r="R98" s="143">
        <f t="shared" si="26"/>
        <v>5665.7112913439041</v>
      </c>
      <c r="S98" s="143"/>
      <c r="T98" s="143"/>
      <c r="U98" s="143"/>
      <c r="V98" s="143"/>
      <c r="W98" s="153" t="s">
        <v>108</v>
      </c>
      <c r="X98" s="153" t="s">
        <v>67</v>
      </c>
      <c r="Y98" s="153" t="s">
        <v>68</v>
      </c>
      <c r="Z98" s="160">
        <v>45901</v>
      </c>
      <c r="AA98" s="161">
        <f t="shared" si="27"/>
        <v>45946</v>
      </c>
      <c r="AB98" s="151"/>
      <c r="AC98" s="151"/>
      <c r="AD98" s="151"/>
      <c r="AE98" s="151"/>
      <c r="AF98" s="151" t="str">
        <f t="shared" si="23"/>
        <v>Поставка обмоток силовых трансформаторов</v>
      </c>
      <c r="AG98" s="151"/>
      <c r="AH98" s="153">
        <v>876</v>
      </c>
      <c r="AI98" s="153" t="s">
        <v>340</v>
      </c>
      <c r="AJ98" s="151">
        <v>1</v>
      </c>
      <c r="AK98" s="153">
        <v>93000000000</v>
      </c>
      <c r="AL98" s="153" t="s">
        <v>341</v>
      </c>
      <c r="AM98" s="161">
        <v>45966</v>
      </c>
      <c r="AN98" s="160">
        <v>46032</v>
      </c>
      <c r="AO98" s="160">
        <v>46387</v>
      </c>
      <c r="AP98" s="152">
        <v>2026</v>
      </c>
      <c r="AQ98" s="155"/>
      <c r="AR98" s="151"/>
      <c r="AS98" s="151"/>
      <c r="AT98" s="162"/>
      <c r="AU98" s="151"/>
      <c r="AV98" s="151"/>
      <c r="AW98" s="163"/>
      <c r="AX98" s="163"/>
      <c r="AY98" s="152"/>
      <c r="AZ98" s="164"/>
      <c r="BA98" s="166"/>
      <c r="BB98" s="152"/>
      <c r="BC98" s="35" t="s">
        <v>471</v>
      </c>
      <c r="BD98" s="167"/>
    </row>
    <row r="99" spans="1:56" s="2" customFormat="1" ht="37.5" customHeight="1" outlineLevel="1">
      <c r="A99" s="168" t="s">
        <v>374</v>
      </c>
      <c r="B99" s="152" t="s">
        <v>472</v>
      </c>
      <c r="C99" s="169" t="s">
        <v>58</v>
      </c>
      <c r="D99" s="170" t="s">
        <v>336</v>
      </c>
      <c r="E99" s="168" t="s">
        <v>60</v>
      </c>
      <c r="F99" s="171"/>
      <c r="G99" s="169" t="s">
        <v>473</v>
      </c>
      <c r="H99" s="156" t="s">
        <v>474</v>
      </c>
      <c r="I99" s="156" t="s">
        <v>475</v>
      </c>
      <c r="J99" s="151" t="s">
        <v>476</v>
      </c>
      <c r="K99" s="152"/>
      <c r="L99" s="152" t="s">
        <v>64</v>
      </c>
      <c r="M99" s="153"/>
      <c r="N99" s="20" t="s">
        <v>65</v>
      </c>
      <c r="O99" s="143">
        <v>211.21623</v>
      </c>
      <c r="P99" s="157">
        <f t="shared" si="21"/>
        <v>253.459476</v>
      </c>
      <c r="Q99" s="143"/>
      <c r="R99" s="143">
        <f t="shared" si="26"/>
        <v>253.459476</v>
      </c>
      <c r="S99" s="143"/>
      <c r="T99" s="143"/>
      <c r="U99" s="143"/>
      <c r="V99" s="143"/>
      <c r="W99" s="153" t="s">
        <v>108</v>
      </c>
      <c r="X99" s="153" t="s">
        <v>58</v>
      </c>
      <c r="Y99" s="153" t="s">
        <v>68</v>
      </c>
      <c r="Z99" s="160">
        <v>45901</v>
      </c>
      <c r="AA99" s="161">
        <f t="shared" si="27"/>
        <v>45946</v>
      </c>
      <c r="AB99" s="151"/>
      <c r="AC99" s="151"/>
      <c r="AD99" s="151"/>
      <c r="AE99" s="151"/>
      <c r="AF99" s="151" t="str">
        <f t="shared" si="23"/>
        <v>Поставка оборудования связи</v>
      </c>
      <c r="AG99" s="151"/>
      <c r="AH99" s="153">
        <v>876</v>
      </c>
      <c r="AI99" s="153" t="s">
        <v>340</v>
      </c>
      <c r="AJ99" s="151">
        <v>1</v>
      </c>
      <c r="AK99" s="153">
        <v>93000000000</v>
      </c>
      <c r="AL99" s="153" t="s">
        <v>341</v>
      </c>
      <c r="AM99" s="161">
        <f t="shared" si="24"/>
        <v>45966</v>
      </c>
      <c r="AN99" s="160">
        <v>46032</v>
      </c>
      <c r="AO99" s="160">
        <v>46387</v>
      </c>
      <c r="AP99" s="152">
        <v>2026</v>
      </c>
      <c r="AQ99" s="155"/>
      <c r="AR99" s="151"/>
      <c r="AS99" s="151"/>
      <c r="AT99" s="162"/>
      <c r="AU99" s="151"/>
      <c r="AV99" s="151"/>
      <c r="AW99" s="163"/>
      <c r="AX99" s="163"/>
      <c r="AY99" s="152"/>
      <c r="AZ99" s="164"/>
      <c r="BA99" s="166"/>
      <c r="BB99" s="152"/>
      <c r="BC99" s="35" t="s">
        <v>477</v>
      </c>
      <c r="BD99" s="167"/>
    </row>
    <row r="100" spans="1:56" s="2" customFormat="1" ht="45" outlineLevel="1">
      <c r="A100" s="151" t="s">
        <v>374</v>
      </c>
      <c r="B100" s="152" t="s">
        <v>478</v>
      </c>
      <c r="C100" s="153" t="s">
        <v>58</v>
      </c>
      <c r="D100" s="154" t="s">
        <v>336</v>
      </c>
      <c r="E100" s="151" t="s">
        <v>60</v>
      </c>
      <c r="F100" s="155"/>
      <c r="G100" s="153" t="s">
        <v>479</v>
      </c>
      <c r="H100" s="156" t="s">
        <v>174</v>
      </c>
      <c r="I100" s="156" t="s">
        <v>480</v>
      </c>
      <c r="J100" s="151">
        <v>2</v>
      </c>
      <c r="K100" s="152"/>
      <c r="L100" s="152" t="s">
        <v>64</v>
      </c>
      <c r="M100" s="153"/>
      <c r="N100" s="20" t="s">
        <v>65</v>
      </c>
      <c r="O100" s="143">
        <f>795.20946*1.040362</f>
        <v>827.30570422452001</v>
      </c>
      <c r="P100" s="157">
        <f t="shared" si="21"/>
        <v>992.76684506942399</v>
      </c>
      <c r="Q100" s="143"/>
      <c r="R100" s="143">
        <f t="shared" si="26"/>
        <v>992.76684506942399</v>
      </c>
      <c r="S100" s="143"/>
      <c r="T100" s="143"/>
      <c r="U100" s="143"/>
      <c r="V100" s="143"/>
      <c r="W100" s="153" t="s">
        <v>108</v>
      </c>
      <c r="X100" s="153" t="s">
        <v>58</v>
      </c>
      <c r="Y100" s="153" t="s">
        <v>68</v>
      </c>
      <c r="Z100" s="160">
        <v>45901</v>
      </c>
      <c r="AA100" s="161">
        <f t="shared" si="27"/>
        <v>45946</v>
      </c>
      <c r="AB100" s="151"/>
      <c r="AC100" s="151"/>
      <c r="AD100" s="151"/>
      <c r="AE100" s="151"/>
      <c r="AF100" s="151" t="str">
        <f t="shared" si="23"/>
        <v>Поставка ОПН-0,4 кВ, ОПН-6 кВ, ОПН-10 кВ, ОПН-15 кВ, ОПН-20 кВ</v>
      </c>
      <c r="AG100" s="151"/>
      <c r="AH100" s="153">
        <v>876</v>
      </c>
      <c r="AI100" s="153" t="s">
        <v>340</v>
      </c>
      <c r="AJ100" s="151">
        <v>1</v>
      </c>
      <c r="AK100" s="153">
        <v>93000000000</v>
      </c>
      <c r="AL100" s="153" t="s">
        <v>341</v>
      </c>
      <c r="AM100" s="161">
        <v>45966</v>
      </c>
      <c r="AN100" s="160">
        <v>46032</v>
      </c>
      <c r="AO100" s="160">
        <v>46387</v>
      </c>
      <c r="AP100" s="152">
        <v>2026</v>
      </c>
      <c r="AQ100" s="155"/>
      <c r="AR100" s="151"/>
      <c r="AS100" s="151"/>
      <c r="AT100" s="162"/>
      <c r="AU100" s="151"/>
      <c r="AV100" s="151"/>
      <c r="AW100" s="163"/>
      <c r="AX100" s="163"/>
      <c r="AY100" s="152"/>
      <c r="AZ100" s="164"/>
      <c r="BA100" s="166"/>
      <c r="BB100" s="152"/>
      <c r="BC100" s="35" t="s">
        <v>481</v>
      </c>
      <c r="BD100" s="167"/>
    </row>
    <row r="101" spans="1:56" s="2" customFormat="1" ht="45" outlineLevel="1">
      <c r="A101" s="151" t="s">
        <v>374</v>
      </c>
      <c r="B101" s="152" t="s">
        <v>482</v>
      </c>
      <c r="C101" s="153" t="s">
        <v>58</v>
      </c>
      <c r="D101" s="154" t="s">
        <v>336</v>
      </c>
      <c r="E101" s="151" t="s">
        <v>60</v>
      </c>
      <c r="F101" s="155"/>
      <c r="G101" s="153" t="s">
        <v>483</v>
      </c>
      <c r="H101" s="156" t="s">
        <v>484</v>
      </c>
      <c r="I101" s="156" t="s">
        <v>485</v>
      </c>
      <c r="J101" s="151">
        <v>1</v>
      </c>
      <c r="K101" s="152"/>
      <c r="L101" s="152" t="s">
        <v>64</v>
      </c>
      <c r="M101" s="153"/>
      <c r="N101" s="20" t="s">
        <v>65</v>
      </c>
      <c r="O101" s="143">
        <f>3571.976*1.040362</f>
        <v>3716.1480953120004</v>
      </c>
      <c r="P101" s="157">
        <f t="shared" si="21"/>
        <v>4459.3777143744001</v>
      </c>
      <c r="Q101" s="143"/>
      <c r="R101" s="143">
        <f t="shared" si="26"/>
        <v>4459.3777143744001</v>
      </c>
      <c r="S101" s="143"/>
      <c r="T101" s="143"/>
      <c r="U101" s="143"/>
      <c r="V101" s="143"/>
      <c r="W101" s="153" t="s">
        <v>309</v>
      </c>
      <c r="X101" s="153" t="s">
        <v>67</v>
      </c>
      <c r="Y101" s="153" t="s">
        <v>68</v>
      </c>
      <c r="Z101" s="160">
        <v>45901</v>
      </c>
      <c r="AA101" s="161">
        <f t="shared" si="27"/>
        <v>45946</v>
      </c>
      <c r="AB101" s="151"/>
      <c r="AC101" s="151"/>
      <c r="AD101" s="151"/>
      <c r="AE101" s="151"/>
      <c r="AF101" s="151" t="str">
        <f t="shared" si="23"/>
        <v>Поставка опор деревянных непропитанных для ВЛ 0,4-20 кВ</v>
      </c>
      <c r="AG101" s="151"/>
      <c r="AH101" s="153">
        <v>876</v>
      </c>
      <c r="AI101" s="153" t="s">
        <v>340</v>
      </c>
      <c r="AJ101" s="151">
        <v>1</v>
      </c>
      <c r="AK101" s="153">
        <v>93000000000</v>
      </c>
      <c r="AL101" s="153" t="s">
        <v>341</v>
      </c>
      <c r="AM101" s="161">
        <f>AA101+20</f>
        <v>45966</v>
      </c>
      <c r="AN101" s="160">
        <v>46032</v>
      </c>
      <c r="AO101" s="160">
        <v>46387</v>
      </c>
      <c r="AP101" s="152">
        <v>2026</v>
      </c>
      <c r="AQ101" s="155"/>
      <c r="AR101" s="151"/>
      <c r="AS101" s="151"/>
      <c r="AT101" s="162"/>
      <c r="AU101" s="151"/>
      <c r="AV101" s="151"/>
      <c r="AW101" s="163"/>
      <c r="AX101" s="163"/>
      <c r="AY101" s="152"/>
      <c r="AZ101" s="164"/>
      <c r="BA101" s="166"/>
      <c r="BB101" s="152"/>
      <c r="BC101" s="35" t="s">
        <v>486</v>
      </c>
      <c r="BD101" s="167"/>
    </row>
    <row r="102" spans="1:56" s="2" customFormat="1" ht="45" outlineLevel="1">
      <c r="A102" s="151" t="s">
        <v>374</v>
      </c>
      <c r="B102" s="152" t="s">
        <v>487</v>
      </c>
      <c r="C102" s="153" t="s">
        <v>58</v>
      </c>
      <c r="D102" s="154" t="s">
        <v>336</v>
      </c>
      <c r="E102" s="151" t="s">
        <v>60</v>
      </c>
      <c r="F102" s="155"/>
      <c r="G102" s="153" t="s">
        <v>488</v>
      </c>
      <c r="H102" s="156" t="s">
        <v>489</v>
      </c>
      <c r="I102" s="156" t="s">
        <v>490</v>
      </c>
      <c r="J102" s="151">
        <v>2</v>
      </c>
      <c r="K102" s="152"/>
      <c r="L102" s="152" t="s">
        <v>64</v>
      </c>
      <c r="M102" s="153"/>
      <c r="N102" s="20" t="s">
        <v>65</v>
      </c>
      <c r="O102" s="143">
        <f>540.846*1.040362</f>
        <v>562.67562625200003</v>
      </c>
      <c r="P102" s="157">
        <f t="shared" si="21"/>
        <v>675.21075150240006</v>
      </c>
      <c r="Q102" s="143"/>
      <c r="R102" s="143">
        <f t="shared" si="26"/>
        <v>675.21075150240006</v>
      </c>
      <c r="S102" s="143"/>
      <c r="T102" s="143"/>
      <c r="U102" s="143"/>
      <c r="V102" s="143"/>
      <c r="W102" s="153" t="s">
        <v>108</v>
      </c>
      <c r="X102" s="153" t="s">
        <v>58</v>
      </c>
      <c r="Y102" s="153" t="s">
        <v>68</v>
      </c>
      <c r="Z102" s="160">
        <v>45901</v>
      </c>
      <c r="AA102" s="161">
        <f t="shared" si="27"/>
        <v>45946</v>
      </c>
      <c r="AB102" s="151"/>
      <c r="AC102" s="151"/>
      <c r="AD102" s="151"/>
      <c r="AE102" s="151"/>
      <c r="AF102" s="151" t="str">
        <f t="shared" si="23"/>
        <v>Поставка приборов контроля и измерения неэлектрических величин</v>
      </c>
      <c r="AG102" s="151"/>
      <c r="AH102" s="153">
        <v>876</v>
      </c>
      <c r="AI102" s="153" t="s">
        <v>340</v>
      </c>
      <c r="AJ102" s="151">
        <v>1</v>
      </c>
      <c r="AK102" s="153">
        <v>93000000000</v>
      </c>
      <c r="AL102" s="153" t="s">
        <v>341</v>
      </c>
      <c r="AM102" s="161">
        <v>45966</v>
      </c>
      <c r="AN102" s="160">
        <v>46032</v>
      </c>
      <c r="AO102" s="160">
        <v>46387</v>
      </c>
      <c r="AP102" s="152">
        <v>2026</v>
      </c>
      <c r="AQ102" s="155"/>
      <c r="AR102" s="151"/>
      <c r="AS102" s="151"/>
      <c r="AT102" s="162"/>
      <c r="AU102" s="151"/>
      <c r="AV102" s="151"/>
      <c r="AW102" s="163"/>
      <c r="AX102" s="163"/>
      <c r="AY102" s="152"/>
      <c r="AZ102" s="164"/>
      <c r="BA102" s="166"/>
      <c r="BB102" s="152"/>
      <c r="BC102" s="35" t="s">
        <v>491</v>
      </c>
      <c r="BD102" s="167"/>
    </row>
    <row r="103" spans="1:56" s="2" customFormat="1" ht="45" outlineLevel="1">
      <c r="A103" s="151" t="s">
        <v>374</v>
      </c>
      <c r="B103" s="152" t="s">
        <v>492</v>
      </c>
      <c r="C103" s="153" t="s">
        <v>58</v>
      </c>
      <c r="D103" s="154" t="s">
        <v>336</v>
      </c>
      <c r="E103" s="151" t="s">
        <v>60</v>
      </c>
      <c r="F103" s="155"/>
      <c r="G103" s="153" t="s">
        <v>493</v>
      </c>
      <c r="H103" s="156" t="s">
        <v>494</v>
      </c>
      <c r="I103" s="156" t="s">
        <v>495</v>
      </c>
      <c r="J103" s="151" t="s">
        <v>496</v>
      </c>
      <c r="K103" s="152">
        <v>31</v>
      </c>
      <c r="L103" s="152" t="s">
        <v>64</v>
      </c>
      <c r="M103" s="153"/>
      <c r="N103" s="20" t="s">
        <v>65</v>
      </c>
      <c r="O103" s="143">
        <f>733.4001*1.040362</f>
        <v>763.00159483619996</v>
      </c>
      <c r="P103" s="157">
        <f t="shared" si="21"/>
        <v>915.60191380343997</v>
      </c>
      <c r="Q103" s="143"/>
      <c r="R103" s="143">
        <f t="shared" si="26"/>
        <v>915.60191380343997</v>
      </c>
      <c r="S103" s="143"/>
      <c r="T103" s="143"/>
      <c r="U103" s="143"/>
      <c r="V103" s="143"/>
      <c r="W103" s="153" t="s">
        <v>309</v>
      </c>
      <c r="X103" s="153" t="s">
        <v>58</v>
      </c>
      <c r="Y103" s="153" t="s">
        <v>68</v>
      </c>
      <c r="Z103" s="160">
        <v>45901</v>
      </c>
      <c r="AA103" s="161">
        <f t="shared" si="27"/>
        <v>45946</v>
      </c>
      <c r="AB103" s="151"/>
      <c r="AC103" s="151"/>
      <c r="AD103" s="151"/>
      <c r="AE103" s="151"/>
      <c r="AF103" s="151" t="str">
        <f t="shared" si="23"/>
        <v>Поставка приборов учета электроэнергии</v>
      </c>
      <c r="AG103" s="151"/>
      <c r="AH103" s="153">
        <v>876</v>
      </c>
      <c r="AI103" s="153" t="s">
        <v>340</v>
      </c>
      <c r="AJ103" s="151">
        <v>1</v>
      </c>
      <c r="AK103" s="153">
        <v>93000000000</v>
      </c>
      <c r="AL103" s="153" t="s">
        <v>341</v>
      </c>
      <c r="AM103" s="161">
        <f>AA103+20</f>
        <v>45966</v>
      </c>
      <c r="AN103" s="160">
        <v>46032</v>
      </c>
      <c r="AO103" s="160">
        <v>46387</v>
      </c>
      <c r="AP103" s="152">
        <v>2026</v>
      </c>
      <c r="AQ103" s="155"/>
      <c r="AR103" s="151"/>
      <c r="AS103" s="151"/>
      <c r="AT103" s="162"/>
      <c r="AU103" s="151"/>
      <c r="AV103" s="151"/>
      <c r="AW103" s="163"/>
      <c r="AX103" s="163"/>
      <c r="AY103" s="152"/>
      <c r="AZ103" s="164"/>
      <c r="BA103" s="166"/>
      <c r="BB103" s="152"/>
      <c r="BC103" s="35" t="s">
        <v>497</v>
      </c>
      <c r="BD103" s="167"/>
    </row>
    <row r="104" spans="1:56" s="2" customFormat="1" ht="45" outlineLevel="1">
      <c r="A104" s="151" t="s">
        <v>374</v>
      </c>
      <c r="B104" s="152" t="s">
        <v>498</v>
      </c>
      <c r="C104" s="153" t="s">
        <v>58</v>
      </c>
      <c r="D104" s="154" t="s">
        <v>336</v>
      </c>
      <c r="E104" s="151" t="s">
        <v>60</v>
      </c>
      <c r="F104" s="155"/>
      <c r="G104" s="153" t="s">
        <v>499</v>
      </c>
      <c r="H104" s="156" t="s">
        <v>134</v>
      </c>
      <c r="I104" s="156" t="s">
        <v>135</v>
      </c>
      <c r="J104" s="151">
        <v>2</v>
      </c>
      <c r="K104" s="152"/>
      <c r="L104" s="152" t="s">
        <v>64</v>
      </c>
      <c r="M104" s="153"/>
      <c r="N104" s="20" t="s">
        <v>65</v>
      </c>
      <c r="O104" s="143">
        <f>378.64566*1.040362</f>
        <v>393.92855612892004</v>
      </c>
      <c r="P104" s="157">
        <f t="shared" si="21"/>
        <v>472.71426735470402</v>
      </c>
      <c r="Q104" s="143"/>
      <c r="R104" s="143">
        <f t="shared" si="26"/>
        <v>472.71426735470402</v>
      </c>
      <c r="S104" s="143"/>
      <c r="T104" s="143"/>
      <c r="U104" s="143"/>
      <c r="V104" s="143"/>
      <c r="W104" s="153" t="s">
        <v>108</v>
      </c>
      <c r="X104" s="153" t="s">
        <v>58</v>
      </c>
      <c r="Y104" s="153" t="s">
        <v>68</v>
      </c>
      <c r="Z104" s="160">
        <v>45901</v>
      </c>
      <c r="AA104" s="161">
        <f t="shared" si="27"/>
        <v>45946</v>
      </c>
      <c r="AB104" s="151"/>
      <c r="AC104" s="151"/>
      <c r="AD104" s="151"/>
      <c r="AE104" s="151"/>
      <c r="AF104" s="151" t="str">
        <f t="shared" si="23"/>
        <v>Поставка изоляторов проходных до 20 кВ</v>
      </c>
      <c r="AG104" s="151"/>
      <c r="AH104" s="153">
        <v>876</v>
      </c>
      <c r="AI104" s="153" t="s">
        <v>340</v>
      </c>
      <c r="AJ104" s="151">
        <v>1</v>
      </c>
      <c r="AK104" s="153">
        <v>93000000000</v>
      </c>
      <c r="AL104" s="153" t="s">
        <v>341</v>
      </c>
      <c r="AM104" s="161">
        <v>45966</v>
      </c>
      <c r="AN104" s="160">
        <v>46032</v>
      </c>
      <c r="AO104" s="160">
        <v>46387</v>
      </c>
      <c r="AP104" s="152">
        <v>2026</v>
      </c>
      <c r="AQ104" s="155"/>
      <c r="AR104" s="151"/>
      <c r="AS104" s="151"/>
      <c r="AT104" s="162"/>
      <c r="AU104" s="151"/>
      <c r="AV104" s="151"/>
      <c r="AW104" s="163"/>
      <c r="AX104" s="163"/>
      <c r="AY104" s="152"/>
      <c r="AZ104" s="164"/>
      <c r="BA104" s="166"/>
      <c r="BB104" s="152"/>
      <c r="BC104" s="35" t="s">
        <v>500</v>
      </c>
      <c r="BD104" s="167"/>
    </row>
    <row r="105" spans="1:56" s="2" customFormat="1" ht="45" outlineLevel="1">
      <c r="A105" s="151" t="s">
        <v>374</v>
      </c>
      <c r="B105" s="152" t="s">
        <v>501</v>
      </c>
      <c r="C105" s="153" t="s">
        <v>58</v>
      </c>
      <c r="D105" s="154" t="s">
        <v>336</v>
      </c>
      <c r="E105" s="151" t="s">
        <v>60</v>
      </c>
      <c r="F105" s="155"/>
      <c r="G105" s="153" t="s">
        <v>502</v>
      </c>
      <c r="H105" s="156" t="s">
        <v>150</v>
      </c>
      <c r="I105" s="156" t="s">
        <v>160</v>
      </c>
      <c r="J105" s="151">
        <v>2</v>
      </c>
      <c r="K105" s="152"/>
      <c r="L105" s="152" t="s">
        <v>64</v>
      </c>
      <c r="M105" s="153"/>
      <c r="N105" s="20" t="s">
        <v>65</v>
      </c>
      <c r="O105" s="143">
        <f>794.18534*1.040362</f>
        <v>826.24024869308005</v>
      </c>
      <c r="P105" s="157">
        <f t="shared" si="21"/>
        <v>991.48829843169597</v>
      </c>
      <c r="Q105" s="143"/>
      <c r="R105" s="143">
        <f t="shared" si="26"/>
        <v>991.48829843169597</v>
      </c>
      <c r="S105" s="143"/>
      <c r="T105" s="143"/>
      <c r="U105" s="143"/>
      <c r="V105" s="143"/>
      <c r="W105" s="153" t="s">
        <v>108</v>
      </c>
      <c r="X105" s="153" t="s">
        <v>58</v>
      </c>
      <c r="Y105" s="153" t="s">
        <v>68</v>
      </c>
      <c r="Z105" s="160">
        <v>45901</v>
      </c>
      <c r="AA105" s="161">
        <f t="shared" si="27"/>
        <v>45946</v>
      </c>
      <c r="AB105" s="151"/>
      <c r="AC105" s="151"/>
      <c r="AD105" s="151"/>
      <c r="AE105" s="151"/>
      <c r="AF105" s="151" t="str">
        <f t="shared" si="23"/>
        <v>Поставка разъединителей на напряжение 6-20 кВ</v>
      </c>
      <c r="AG105" s="151"/>
      <c r="AH105" s="153">
        <v>876</v>
      </c>
      <c r="AI105" s="153" t="s">
        <v>340</v>
      </c>
      <c r="AJ105" s="151">
        <v>1</v>
      </c>
      <c r="AK105" s="153">
        <v>93000000000</v>
      </c>
      <c r="AL105" s="153" t="s">
        <v>341</v>
      </c>
      <c r="AM105" s="161">
        <f>AA105+20</f>
        <v>45966</v>
      </c>
      <c r="AN105" s="160">
        <v>46032</v>
      </c>
      <c r="AO105" s="160">
        <v>46387</v>
      </c>
      <c r="AP105" s="152">
        <v>2026</v>
      </c>
      <c r="AQ105" s="155"/>
      <c r="AR105" s="151"/>
      <c r="AS105" s="151"/>
      <c r="AT105" s="162"/>
      <c r="AU105" s="151"/>
      <c r="AV105" s="151"/>
      <c r="AW105" s="163"/>
      <c r="AX105" s="163"/>
      <c r="AY105" s="152"/>
      <c r="AZ105" s="164"/>
      <c r="BA105" s="166"/>
      <c r="BB105" s="152"/>
      <c r="BC105" s="35" t="s">
        <v>503</v>
      </c>
      <c r="BD105" s="167"/>
    </row>
    <row r="106" spans="1:56" s="2" customFormat="1" ht="45" outlineLevel="1">
      <c r="A106" s="151" t="s">
        <v>374</v>
      </c>
      <c r="B106" s="152" t="s">
        <v>504</v>
      </c>
      <c r="C106" s="153" t="s">
        <v>58</v>
      </c>
      <c r="D106" s="154" t="s">
        <v>336</v>
      </c>
      <c r="E106" s="151" t="s">
        <v>60</v>
      </c>
      <c r="F106" s="155"/>
      <c r="G106" s="153" t="s">
        <v>505</v>
      </c>
      <c r="H106" s="156" t="s">
        <v>106</v>
      </c>
      <c r="I106" s="156" t="s">
        <v>120</v>
      </c>
      <c r="J106" s="151" t="s">
        <v>476</v>
      </c>
      <c r="K106" s="152"/>
      <c r="L106" s="152" t="s">
        <v>64</v>
      </c>
      <c r="M106" s="153"/>
      <c r="N106" s="20" t="s">
        <v>65</v>
      </c>
      <c r="O106" s="143">
        <f>8364.60467*1.040362+500+419.74360982678</f>
        <v>9621.9604535173221</v>
      </c>
      <c r="P106" s="157">
        <f t="shared" si="21"/>
        <v>11546.352544220787</v>
      </c>
      <c r="Q106" s="143"/>
      <c r="R106" s="143">
        <f t="shared" si="26"/>
        <v>11546.352544220787</v>
      </c>
      <c r="S106" s="143"/>
      <c r="T106" s="143"/>
      <c r="U106" s="143"/>
      <c r="V106" s="143"/>
      <c r="W106" s="153" t="s">
        <v>108</v>
      </c>
      <c r="X106" s="153" t="s">
        <v>67</v>
      </c>
      <c r="Y106" s="153" t="s">
        <v>68</v>
      </c>
      <c r="Z106" s="160">
        <v>45901</v>
      </c>
      <c r="AA106" s="161">
        <f t="shared" si="27"/>
        <v>45946</v>
      </c>
      <c r="AB106" s="151"/>
      <c r="AC106" s="151"/>
      <c r="AD106" s="151"/>
      <c r="AE106" s="151"/>
      <c r="AF106" s="151" t="str">
        <f t="shared" si="23"/>
        <v>Поставка самонесущего изолированного провода (СИП) на напряжение до 35 кВ</v>
      </c>
      <c r="AG106" s="151"/>
      <c r="AH106" s="153">
        <v>876</v>
      </c>
      <c r="AI106" s="153" t="s">
        <v>340</v>
      </c>
      <c r="AJ106" s="151">
        <v>1</v>
      </c>
      <c r="AK106" s="153">
        <v>93000000000</v>
      </c>
      <c r="AL106" s="153" t="s">
        <v>341</v>
      </c>
      <c r="AM106" s="161">
        <v>45966</v>
      </c>
      <c r="AN106" s="160">
        <v>46032</v>
      </c>
      <c r="AO106" s="160">
        <v>46387</v>
      </c>
      <c r="AP106" s="152">
        <v>2026</v>
      </c>
      <c r="AQ106" s="155"/>
      <c r="AR106" s="151"/>
      <c r="AS106" s="151"/>
      <c r="AT106" s="162"/>
      <c r="AU106" s="151"/>
      <c r="AV106" s="151"/>
      <c r="AW106" s="163"/>
      <c r="AX106" s="163"/>
      <c r="AY106" s="152"/>
      <c r="AZ106" s="164"/>
      <c r="BA106" s="166"/>
      <c r="BB106" s="152"/>
      <c r="BC106" s="35" t="s">
        <v>506</v>
      </c>
      <c r="BD106" s="167"/>
    </row>
    <row r="107" spans="1:56" s="2" customFormat="1" ht="45" customHeight="1" outlineLevel="1">
      <c r="A107" s="168" t="s">
        <v>374</v>
      </c>
      <c r="B107" s="152" t="s">
        <v>507</v>
      </c>
      <c r="C107" s="169" t="s">
        <v>58</v>
      </c>
      <c r="D107" s="170" t="s">
        <v>336</v>
      </c>
      <c r="E107" s="168" t="s">
        <v>60</v>
      </c>
      <c r="F107" s="171"/>
      <c r="G107" s="169" t="s">
        <v>508</v>
      </c>
      <c r="H107" s="156" t="s">
        <v>134</v>
      </c>
      <c r="I107" s="156" t="s">
        <v>509</v>
      </c>
      <c r="J107" s="151">
        <v>2</v>
      </c>
      <c r="K107" s="152"/>
      <c r="L107" s="152" t="s">
        <v>64</v>
      </c>
      <c r="M107" s="153"/>
      <c r="N107" s="20" t="s">
        <v>65</v>
      </c>
      <c r="O107" s="143">
        <v>124.01804</v>
      </c>
      <c r="P107" s="157">
        <f t="shared" si="21"/>
        <v>148.82164799999998</v>
      </c>
      <c r="Q107" s="143"/>
      <c r="R107" s="143">
        <f t="shared" si="26"/>
        <v>148.82164799999998</v>
      </c>
      <c r="S107" s="143"/>
      <c r="T107" s="143"/>
      <c r="U107" s="143"/>
      <c r="V107" s="143"/>
      <c r="W107" s="153" t="s">
        <v>108</v>
      </c>
      <c r="X107" s="153" t="s">
        <v>58</v>
      </c>
      <c r="Y107" s="153" t="s">
        <v>68</v>
      </c>
      <c r="Z107" s="160">
        <v>45901</v>
      </c>
      <c r="AA107" s="161">
        <f t="shared" si="27"/>
        <v>45946</v>
      </c>
      <c r="AB107" s="151"/>
      <c r="AC107" s="151"/>
      <c r="AD107" s="151"/>
      <c r="AE107" s="151"/>
      <c r="AF107" s="151" t="str">
        <f t="shared" si="23"/>
        <v>Поставка сварочного оборудования</v>
      </c>
      <c r="AG107" s="151"/>
      <c r="AH107" s="153">
        <v>876</v>
      </c>
      <c r="AI107" s="153" t="s">
        <v>340</v>
      </c>
      <c r="AJ107" s="151">
        <v>1</v>
      </c>
      <c r="AK107" s="153">
        <v>93000000000</v>
      </c>
      <c r="AL107" s="153" t="s">
        <v>341</v>
      </c>
      <c r="AM107" s="161">
        <f>AA107+20</f>
        <v>45966</v>
      </c>
      <c r="AN107" s="160">
        <v>46032</v>
      </c>
      <c r="AO107" s="160">
        <v>46387</v>
      </c>
      <c r="AP107" s="152">
        <v>2026</v>
      </c>
      <c r="AQ107" s="155"/>
      <c r="AR107" s="151"/>
      <c r="AS107" s="151"/>
      <c r="AT107" s="162"/>
      <c r="AU107" s="151"/>
      <c r="AV107" s="151"/>
      <c r="AW107" s="163"/>
      <c r="AX107" s="163"/>
      <c r="AY107" s="152"/>
      <c r="AZ107" s="164"/>
      <c r="BA107" s="166"/>
      <c r="BB107" s="152"/>
      <c r="BC107" s="35" t="s">
        <v>510</v>
      </c>
      <c r="BD107" s="167"/>
    </row>
    <row r="108" spans="1:56" s="2" customFormat="1" ht="45" outlineLevel="1">
      <c r="A108" s="151" t="s">
        <v>374</v>
      </c>
      <c r="B108" s="152" t="s">
        <v>511</v>
      </c>
      <c r="C108" s="153" t="s">
        <v>58</v>
      </c>
      <c r="D108" s="154" t="s">
        <v>336</v>
      </c>
      <c r="E108" s="151" t="s">
        <v>60</v>
      </c>
      <c r="F108" s="155"/>
      <c r="G108" s="153" t="s">
        <v>512</v>
      </c>
      <c r="H108" s="156" t="s">
        <v>106</v>
      </c>
      <c r="I108" s="156" t="s">
        <v>120</v>
      </c>
      <c r="J108" s="151">
        <v>2</v>
      </c>
      <c r="K108" s="152"/>
      <c r="L108" s="152" t="s">
        <v>64</v>
      </c>
      <c r="M108" s="153"/>
      <c r="N108" s="20" t="s">
        <v>65</v>
      </c>
      <c r="O108" s="143">
        <f>737.1418*1.040362</f>
        <v>766.89431733159995</v>
      </c>
      <c r="P108" s="157">
        <f t="shared" si="21"/>
        <v>920.27318079791996</v>
      </c>
      <c r="Q108" s="143"/>
      <c r="R108" s="143">
        <f t="shared" si="26"/>
        <v>920.27318079791996</v>
      </c>
      <c r="S108" s="143"/>
      <c r="T108" s="143"/>
      <c r="U108" s="143"/>
      <c r="V108" s="143"/>
      <c r="W108" s="153" t="s">
        <v>108</v>
      </c>
      <c r="X108" s="153" t="s">
        <v>58</v>
      </c>
      <c r="Y108" s="153" t="s">
        <v>68</v>
      </c>
      <c r="Z108" s="160">
        <v>45901</v>
      </c>
      <c r="AA108" s="161">
        <f t="shared" si="27"/>
        <v>45946</v>
      </c>
      <c r="AB108" s="151"/>
      <c r="AC108" s="151"/>
      <c r="AD108" s="151"/>
      <c r="AE108" s="151"/>
      <c r="AF108" s="151" t="str">
        <f t="shared" si="23"/>
        <v>Поставка силового кабеля на напряжение 6-10 (20) кВ с БПИ и ПВХ изоляцией</v>
      </c>
      <c r="AG108" s="151"/>
      <c r="AH108" s="153">
        <v>876</v>
      </c>
      <c r="AI108" s="153" t="s">
        <v>340</v>
      </c>
      <c r="AJ108" s="151">
        <v>1</v>
      </c>
      <c r="AK108" s="153">
        <v>93000000000</v>
      </c>
      <c r="AL108" s="153" t="s">
        <v>341</v>
      </c>
      <c r="AM108" s="161">
        <v>45966</v>
      </c>
      <c r="AN108" s="160">
        <v>46032</v>
      </c>
      <c r="AO108" s="160">
        <v>46387</v>
      </c>
      <c r="AP108" s="152">
        <v>2026</v>
      </c>
      <c r="AQ108" s="155"/>
      <c r="AR108" s="151"/>
      <c r="AS108" s="151"/>
      <c r="AT108" s="162"/>
      <c r="AU108" s="151"/>
      <c r="AV108" s="151"/>
      <c r="AW108" s="163"/>
      <c r="AX108" s="163"/>
      <c r="AY108" s="152"/>
      <c r="AZ108" s="164"/>
      <c r="BA108" s="166"/>
      <c r="BB108" s="152"/>
      <c r="BC108" s="35" t="s">
        <v>513</v>
      </c>
      <c r="BD108" s="167"/>
    </row>
    <row r="109" spans="1:56" s="2" customFormat="1" ht="45" outlineLevel="1">
      <c r="A109" s="151" t="s">
        <v>374</v>
      </c>
      <c r="B109" s="152" t="s">
        <v>514</v>
      </c>
      <c r="C109" s="153" t="s">
        <v>58</v>
      </c>
      <c r="D109" s="154" t="s">
        <v>336</v>
      </c>
      <c r="E109" s="151" t="s">
        <v>60</v>
      </c>
      <c r="F109" s="155"/>
      <c r="G109" s="153" t="s">
        <v>515</v>
      </c>
      <c r="H109" s="156" t="s">
        <v>155</v>
      </c>
      <c r="I109" s="156" t="s">
        <v>156</v>
      </c>
      <c r="J109" s="151">
        <v>2</v>
      </c>
      <c r="K109" s="152"/>
      <c r="L109" s="152" t="s">
        <v>64</v>
      </c>
      <c r="M109" s="153"/>
      <c r="N109" s="20" t="s">
        <v>65</v>
      </c>
      <c r="O109" s="143">
        <f>1426.66919*1.040362</f>
        <v>1484.25241184678</v>
      </c>
      <c r="P109" s="157">
        <f t="shared" si="21"/>
        <v>1781.1028942161358</v>
      </c>
      <c r="Q109" s="143"/>
      <c r="R109" s="143">
        <f t="shared" si="26"/>
        <v>1781.1028942161358</v>
      </c>
      <c r="S109" s="143"/>
      <c r="T109" s="143"/>
      <c r="U109" s="143"/>
      <c r="V109" s="143"/>
      <c r="W109" s="153" t="s">
        <v>108</v>
      </c>
      <c r="X109" s="153" t="s">
        <v>67</v>
      </c>
      <c r="Y109" s="153" t="s">
        <v>68</v>
      </c>
      <c r="Z109" s="160">
        <v>45901</v>
      </c>
      <c r="AA109" s="161">
        <f t="shared" si="27"/>
        <v>45946</v>
      </c>
      <c r="AB109" s="151"/>
      <c r="AC109" s="151"/>
      <c r="AD109" s="151"/>
      <c r="AE109" s="151"/>
      <c r="AF109" s="151" t="str">
        <f t="shared" si="23"/>
        <v>Поставка сетевого железобетона</v>
      </c>
      <c r="AG109" s="151"/>
      <c r="AH109" s="153">
        <v>876</v>
      </c>
      <c r="AI109" s="153" t="s">
        <v>340</v>
      </c>
      <c r="AJ109" s="151">
        <v>1</v>
      </c>
      <c r="AK109" s="153">
        <v>93000000000</v>
      </c>
      <c r="AL109" s="153" t="s">
        <v>341</v>
      </c>
      <c r="AM109" s="161">
        <f>AA109+20</f>
        <v>45966</v>
      </c>
      <c r="AN109" s="160">
        <v>46032</v>
      </c>
      <c r="AO109" s="160">
        <v>46387</v>
      </c>
      <c r="AP109" s="152">
        <v>2026</v>
      </c>
      <c r="AQ109" s="155"/>
      <c r="AR109" s="151"/>
      <c r="AS109" s="151"/>
      <c r="AT109" s="162"/>
      <c r="AU109" s="151"/>
      <c r="AV109" s="151"/>
      <c r="AW109" s="163"/>
      <c r="AX109" s="163"/>
      <c r="AY109" s="152"/>
      <c r="AZ109" s="164"/>
      <c r="BA109" s="166"/>
      <c r="BB109" s="152"/>
      <c r="BC109" s="35" t="s">
        <v>516</v>
      </c>
      <c r="BD109" s="167"/>
    </row>
    <row r="110" spans="1:56" s="2" customFormat="1" ht="45" outlineLevel="1">
      <c r="A110" s="151" t="s">
        <v>374</v>
      </c>
      <c r="B110" s="152" t="s">
        <v>517</v>
      </c>
      <c r="C110" s="153" t="s">
        <v>58</v>
      </c>
      <c r="D110" s="154" t="s">
        <v>336</v>
      </c>
      <c r="E110" s="151" t="s">
        <v>60</v>
      </c>
      <c r="F110" s="155"/>
      <c r="G110" s="153" t="s">
        <v>518</v>
      </c>
      <c r="H110" s="156" t="s">
        <v>519</v>
      </c>
      <c r="I110" s="156" t="s">
        <v>520</v>
      </c>
      <c r="J110" s="151">
        <v>2</v>
      </c>
      <c r="K110" s="152"/>
      <c r="L110" s="152" t="s">
        <v>64</v>
      </c>
      <c r="M110" s="153"/>
      <c r="N110" s="20" t="s">
        <v>65</v>
      </c>
      <c r="O110" s="143">
        <f>637.65241*1.040362</f>
        <v>663.38933657242001</v>
      </c>
      <c r="P110" s="157">
        <f t="shared" si="21"/>
        <v>796.06720388690394</v>
      </c>
      <c r="Q110" s="143"/>
      <c r="R110" s="143">
        <f t="shared" si="26"/>
        <v>796.06720388690394</v>
      </c>
      <c r="S110" s="143"/>
      <c r="T110" s="143"/>
      <c r="U110" s="143"/>
      <c r="V110" s="143"/>
      <c r="W110" s="153" t="s">
        <v>108</v>
      </c>
      <c r="X110" s="153" t="s">
        <v>58</v>
      </c>
      <c r="Y110" s="153" t="s">
        <v>68</v>
      </c>
      <c r="Z110" s="160">
        <v>45901</v>
      </c>
      <c r="AA110" s="161">
        <f t="shared" si="27"/>
        <v>45946</v>
      </c>
      <c r="AB110" s="151"/>
      <c r="AC110" s="151"/>
      <c r="AD110" s="151"/>
      <c r="AE110" s="151"/>
      <c r="AF110" s="151" t="str">
        <f t="shared" si="23"/>
        <v>Поставка средств связи</v>
      </c>
      <c r="AG110" s="151"/>
      <c r="AH110" s="153">
        <v>876</v>
      </c>
      <c r="AI110" s="153" t="s">
        <v>340</v>
      </c>
      <c r="AJ110" s="151">
        <v>1</v>
      </c>
      <c r="AK110" s="153">
        <v>93000000000</v>
      </c>
      <c r="AL110" s="153" t="s">
        <v>341</v>
      </c>
      <c r="AM110" s="161">
        <v>45966</v>
      </c>
      <c r="AN110" s="160">
        <v>46032</v>
      </c>
      <c r="AO110" s="160">
        <v>46387</v>
      </c>
      <c r="AP110" s="152">
        <v>2026</v>
      </c>
      <c r="AQ110" s="155"/>
      <c r="AR110" s="151"/>
      <c r="AS110" s="151"/>
      <c r="AT110" s="162"/>
      <c r="AU110" s="151"/>
      <c r="AV110" s="151"/>
      <c r="AW110" s="163"/>
      <c r="AX110" s="163"/>
      <c r="AY110" s="152"/>
      <c r="AZ110" s="164"/>
      <c r="BA110" s="166"/>
      <c r="BB110" s="152"/>
      <c r="BC110" s="35" t="s">
        <v>521</v>
      </c>
      <c r="BD110" s="167"/>
    </row>
    <row r="111" spans="1:56" s="2" customFormat="1" ht="45" outlineLevel="1">
      <c r="A111" s="151" t="s">
        <v>374</v>
      </c>
      <c r="B111" s="152" t="s">
        <v>522</v>
      </c>
      <c r="C111" s="153" t="s">
        <v>58</v>
      </c>
      <c r="D111" s="154" t="s">
        <v>336</v>
      </c>
      <c r="E111" s="151" t="s">
        <v>60</v>
      </c>
      <c r="F111" s="155"/>
      <c r="G111" s="153" t="s">
        <v>154</v>
      </c>
      <c r="H111" s="156" t="s">
        <v>155</v>
      </c>
      <c r="I111" s="156" t="s">
        <v>523</v>
      </c>
      <c r="J111" s="151">
        <v>2</v>
      </c>
      <c r="K111" s="152"/>
      <c r="L111" s="152" t="s">
        <v>64</v>
      </c>
      <c r="M111" s="153"/>
      <c r="N111" s="20" t="s">
        <v>65</v>
      </c>
      <c r="O111" s="143">
        <f>6816.14939*1.040362+479.08713795204</f>
        <v>7570.3499496312197</v>
      </c>
      <c r="P111" s="157">
        <f t="shared" si="21"/>
        <v>9084.4199395574633</v>
      </c>
      <c r="Q111" s="143"/>
      <c r="R111" s="143">
        <f t="shared" si="26"/>
        <v>9084.4199395574633</v>
      </c>
      <c r="S111" s="143"/>
      <c r="T111" s="143"/>
      <c r="U111" s="143"/>
      <c r="V111" s="143"/>
      <c r="W111" s="153" t="s">
        <v>108</v>
      </c>
      <c r="X111" s="153" t="s">
        <v>67</v>
      </c>
      <c r="Y111" s="153" t="s">
        <v>68</v>
      </c>
      <c r="Z111" s="160">
        <v>45901</v>
      </c>
      <c r="AA111" s="161">
        <f t="shared" si="27"/>
        <v>45946</v>
      </c>
      <c r="AB111" s="151"/>
      <c r="AC111" s="151"/>
      <c r="AD111" s="151"/>
      <c r="AE111" s="151"/>
      <c r="AF111" s="151" t="str">
        <f t="shared" si="23"/>
        <v>Поставка стоек СВ</v>
      </c>
      <c r="AG111" s="151"/>
      <c r="AH111" s="153">
        <v>876</v>
      </c>
      <c r="AI111" s="153" t="s">
        <v>340</v>
      </c>
      <c r="AJ111" s="151">
        <v>1</v>
      </c>
      <c r="AK111" s="153">
        <v>93000000000</v>
      </c>
      <c r="AL111" s="153" t="s">
        <v>341</v>
      </c>
      <c r="AM111" s="161">
        <f>AA111+20</f>
        <v>45966</v>
      </c>
      <c r="AN111" s="160">
        <v>46032</v>
      </c>
      <c r="AO111" s="160">
        <v>46387</v>
      </c>
      <c r="AP111" s="152">
        <v>2026</v>
      </c>
      <c r="AQ111" s="155"/>
      <c r="AR111" s="151"/>
      <c r="AS111" s="151"/>
      <c r="AT111" s="162"/>
      <c r="AU111" s="151"/>
      <c r="AV111" s="151"/>
      <c r="AW111" s="163"/>
      <c r="AX111" s="163"/>
      <c r="AY111" s="152"/>
      <c r="AZ111" s="164"/>
      <c r="BA111" s="166"/>
      <c r="BB111" s="152"/>
      <c r="BC111" s="35" t="s">
        <v>524</v>
      </c>
      <c r="BD111" s="167"/>
    </row>
    <row r="112" spans="1:56" s="2" customFormat="1" ht="45" outlineLevel="1">
      <c r="A112" s="151" t="s">
        <v>374</v>
      </c>
      <c r="B112" s="152" t="s">
        <v>525</v>
      </c>
      <c r="C112" s="153" t="s">
        <v>58</v>
      </c>
      <c r="D112" s="154" t="s">
        <v>336</v>
      </c>
      <c r="E112" s="151" t="s">
        <v>60</v>
      </c>
      <c r="F112" s="155"/>
      <c r="G112" s="153" t="s">
        <v>526</v>
      </c>
      <c r="H112" s="156" t="s">
        <v>174</v>
      </c>
      <c r="I112" s="156" t="s">
        <v>421</v>
      </c>
      <c r="J112" s="151">
        <v>2</v>
      </c>
      <c r="K112" s="152"/>
      <c r="L112" s="152" t="s">
        <v>64</v>
      </c>
      <c r="M112" s="153"/>
      <c r="N112" s="20" t="s">
        <v>65</v>
      </c>
      <c r="O112" s="143">
        <f>296.86738*1.040362</f>
        <v>308.84954119156004</v>
      </c>
      <c r="P112" s="157">
        <f t="shared" ref="P112:P142" si="28">O112*1.2</f>
        <v>370.61944942987202</v>
      </c>
      <c r="Q112" s="143"/>
      <c r="R112" s="143">
        <f t="shared" si="26"/>
        <v>370.61944942987202</v>
      </c>
      <c r="S112" s="143"/>
      <c r="T112" s="143"/>
      <c r="U112" s="143"/>
      <c r="V112" s="143"/>
      <c r="W112" s="153" t="s">
        <v>108</v>
      </c>
      <c r="X112" s="153" t="s">
        <v>58</v>
      </c>
      <c r="Y112" s="153" t="s">
        <v>68</v>
      </c>
      <c r="Z112" s="160">
        <v>45901</v>
      </c>
      <c r="AA112" s="161">
        <f t="shared" si="27"/>
        <v>45946</v>
      </c>
      <c r="AB112" s="151"/>
      <c r="AC112" s="151"/>
      <c r="AD112" s="151"/>
      <c r="AE112" s="151"/>
      <c r="AF112" s="151" t="str">
        <f t="shared" ref="AF112:AF175" si="29">G112</f>
        <v>Поставка устройств РЗА</v>
      </c>
      <c r="AG112" s="151"/>
      <c r="AH112" s="153">
        <v>876</v>
      </c>
      <c r="AI112" s="153" t="s">
        <v>340</v>
      </c>
      <c r="AJ112" s="151">
        <v>1</v>
      </c>
      <c r="AK112" s="153">
        <v>93000000000</v>
      </c>
      <c r="AL112" s="153" t="s">
        <v>341</v>
      </c>
      <c r="AM112" s="161">
        <v>45966</v>
      </c>
      <c r="AN112" s="160">
        <v>46032</v>
      </c>
      <c r="AO112" s="160">
        <v>46387</v>
      </c>
      <c r="AP112" s="152">
        <v>2026</v>
      </c>
      <c r="AQ112" s="155"/>
      <c r="AR112" s="151"/>
      <c r="AS112" s="151"/>
      <c r="AT112" s="162"/>
      <c r="AU112" s="151"/>
      <c r="AV112" s="151"/>
      <c r="AW112" s="163"/>
      <c r="AX112" s="163"/>
      <c r="AY112" s="152"/>
      <c r="AZ112" s="164"/>
      <c r="BA112" s="166"/>
      <c r="BB112" s="152"/>
      <c r="BC112" s="35" t="s">
        <v>527</v>
      </c>
      <c r="BD112" s="167"/>
    </row>
    <row r="113" spans="1:56" s="2" customFormat="1" ht="42" customHeight="1" outlineLevel="1">
      <c r="A113" s="168" t="s">
        <v>374</v>
      </c>
      <c r="B113" s="152" t="s">
        <v>528</v>
      </c>
      <c r="C113" s="169" t="s">
        <v>58</v>
      </c>
      <c r="D113" s="170" t="s">
        <v>336</v>
      </c>
      <c r="E113" s="168" t="s">
        <v>60</v>
      </c>
      <c r="F113" s="171"/>
      <c r="G113" s="169" t="s">
        <v>529</v>
      </c>
      <c r="H113" s="156" t="s">
        <v>530</v>
      </c>
      <c r="I113" s="156" t="s">
        <v>531</v>
      </c>
      <c r="J113" s="151" t="s">
        <v>476</v>
      </c>
      <c r="K113" s="152"/>
      <c r="L113" s="152" t="s">
        <v>64</v>
      </c>
      <c r="M113" s="153"/>
      <c r="N113" s="20" t="s">
        <v>65</v>
      </c>
      <c r="O113" s="143">
        <v>199.60766000000001</v>
      </c>
      <c r="P113" s="157">
        <f t="shared" si="28"/>
        <v>239.52919199999999</v>
      </c>
      <c r="Q113" s="143"/>
      <c r="R113" s="143">
        <f t="shared" si="26"/>
        <v>239.52919199999999</v>
      </c>
      <c r="S113" s="143"/>
      <c r="T113" s="143"/>
      <c r="U113" s="143"/>
      <c r="V113" s="143"/>
      <c r="W113" s="153" t="s">
        <v>108</v>
      </c>
      <c r="X113" s="153" t="s">
        <v>58</v>
      </c>
      <c r="Y113" s="153" t="s">
        <v>68</v>
      </c>
      <c r="Z113" s="160">
        <v>45901</v>
      </c>
      <c r="AA113" s="161">
        <f t="shared" si="27"/>
        <v>45946</v>
      </c>
      <c r="AB113" s="151"/>
      <c r="AC113" s="151"/>
      <c r="AD113" s="151"/>
      <c r="AE113" s="151"/>
      <c r="AF113" s="151" t="str">
        <f t="shared" si="29"/>
        <v>Поставка продукции химической</v>
      </c>
      <c r="AG113" s="151"/>
      <c r="AH113" s="153">
        <v>876</v>
      </c>
      <c r="AI113" s="153" t="s">
        <v>340</v>
      </c>
      <c r="AJ113" s="151">
        <v>1</v>
      </c>
      <c r="AK113" s="153">
        <v>93000000000</v>
      </c>
      <c r="AL113" s="153" t="s">
        <v>341</v>
      </c>
      <c r="AM113" s="161">
        <f>AA113+20</f>
        <v>45966</v>
      </c>
      <c r="AN113" s="160">
        <v>46032</v>
      </c>
      <c r="AO113" s="160">
        <v>46387</v>
      </c>
      <c r="AP113" s="152">
        <v>2026</v>
      </c>
      <c r="AQ113" s="155"/>
      <c r="AR113" s="151"/>
      <c r="AS113" s="151"/>
      <c r="AT113" s="162"/>
      <c r="AU113" s="151"/>
      <c r="AV113" s="151"/>
      <c r="AW113" s="163"/>
      <c r="AX113" s="163"/>
      <c r="AY113" s="152"/>
      <c r="AZ113" s="164"/>
      <c r="BA113" s="166"/>
      <c r="BB113" s="152"/>
      <c r="BC113" s="35" t="s">
        <v>532</v>
      </c>
      <c r="BD113" s="167"/>
    </row>
    <row r="114" spans="1:56" s="2" customFormat="1" ht="45" outlineLevel="1">
      <c r="A114" s="151" t="s">
        <v>374</v>
      </c>
      <c r="B114" s="152" t="s">
        <v>533</v>
      </c>
      <c r="C114" s="153" t="s">
        <v>58</v>
      </c>
      <c r="D114" s="154" t="s">
        <v>336</v>
      </c>
      <c r="E114" s="151" t="s">
        <v>60</v>
      </c>
      <c r="F114" s="155"/>
      <c r="G114" s="153" t="s">
        <v>534</v>
      </c>
      <c r="H114" s="156" t="s">
        <v>535</v>
      </c>
      <c r="I114" s="156" t="s">
        <v>536</v>
      </c>
      <c r="J114" s="151">
        <v>2</v>
      </c>
      <c r="K114" s="152"/>
      <c r="L114" s="152" t="s">
        <v>64</v>
      </c>
      <c r="M114" s="153"/>
      <c r="N114" s="20" t="s">
        <v>65</v>
      </c>
      <c r="O114" s="143">
        <f>177.09926*1.040362</f>
        <v>184.24734033211999</v>
      </c>
      <c r="P114" s="157">
        <f t="shared" si="28"/>
        <v>221.09680839854397</v>
      </c>
      <c r="Q114" s="143"/>
      <c r="R114" s="143">
        <f t="shared" si="26"/>
        <v>221.09680839854397</v>
      </c>
      <c r="S114" s="143"/>
      <c r="T114" s="143"/>
      <c r="U114" s="143"/>
      <c r="V114" s="143"/>
      <c r="W114" s="153" t="s">
        <v>108</v>
      </c>
      <c r="X114" s="153" t="s">
        <v>58</v>
      </c>
      <c r="Y114" s="153" t="s">
        <v>68</v>
      </c>
      <c r="Z114" s="160">
        <v>45901</v>
      </c>
      <c r="AA114" s="161">
        <f t="shared" si="27"/>
        <v>45946</v>
      </c>
      <c r="AB114" s="151"/>
      <c r="AC114" s="151"/>
      <c r="AD114" s="151"/>
      <c r="AE114" s="151"/>
      <c r="AF114" s="151" t="str">
        <f t="shared" si="29"/>
        <v>Поставка цветного металлопроката</v>
      </c>
      <c r="AG114" s="151"/>
      <c r="AH114" s="153">
        <v>876</v>
      </c>
      <c r="AI114" s="153" t="s">
        <v>340</v>
      </c>
      <c r="AJ114" s="151">
        <v>1</v>
      </c>
      <c r="AK114" s="153">
        <v>93000000000</v>
      </c>
      <c r="AL114" s="153" t="s">
        <v>341</v>
      </c>
      <c r="AM114" s="161">
        <v>45966</v>
      </c>
      <c r="AN114" s="160">
        <v>46032</v>
      </c>
      <c r="AO114" s="160">
        <v>46387</v>
      </c>
      <c r="AP114" s="152">
        <v>2026</v>
      </c>
      <c r="AQ114" s="155"/>
      <c r="AR114" s="151"/>
      <c r="AS114" s="151"/>
      <c r="AT114" s="162"/>
      <c r="AU114" s="151"/>
      <c r="AV114" s="151"/>
      <c r="AW114" s="163"/>
      <c r="AX114" s="163"/>
      <c r="AY114" s="152"/>
      <c r="AZ114" s="164"/>
      <c r="BA114" s="166"/>
      <c r="BB114" s="152"/>
      <c r="BC114" s="35" t="s">
        <v>537</v>
      </c>
      <c r="BD114" s="167"/>
    </row>
    <row r="115" spans="1:56" s="2" customFormat="1" ht="45" outlineLevel="1">
      <c r="A115" s="151" t="s">
        <v>374</v>
      </c>
      <c r="B115" s="152" t="s">
        <v>538</v>
      </c>
      <c r="C115" s="153" t="s">
        <v>58</v>
      </c>
      <c r="D115" s="154" t="s">
        <v>336</v>
      </c>
      <c r="E115" s="151" t="s">
        <v>60</v>
      </c>
      <c r="F115" s="155"/>
      <c r="G115" s="153" t="s">
        <v>539</v>
      </c>
      <c r="H115" s="156" t="s">
        <v>134</v>
      </c>
      <c r="I115" s="156" t="s">
        <v>135</v>
      </c>
      <c r="J115" s="151">
        <v>2</v>
      </c>
      <c r="K115" s="152"/>
      <c r="L115" s="152" t="s">
        <v>64</v>
      </c>
      <c r="M115" s="153"/>
      <c r="N115" s="20" t="s">
        <v>65</v>
      </c>
      <c r="O115" s="143">
        <f>125.08425*1.040362</f>
        <v>130.13290049849999</v>
      </c>
      <c r="P115" s="157">
        <f t="shared" si="28"/>
        <v>156.15948059819999</v>
      </c>
      <c r="Q115" s="143"/>
      <c r="R115" s="143">
        <f t="shared" si="26"/>
        <v>156.15948059819999</v>
      </c>
      <c r="S115" s="143"/>
      <c r="T115" s="143"/>
      <c r="U115" s="143"/>
      <c r="V115" s="143"/>
      <c r="W115" s="153" t="s">
        <v>108</v>
      </c>
      <c r="X115" s="153" t="s">
        <v>58</v>
      </c>
      <c r="Y115" s="153" t="s">
        <v>68</v>
      </c>
      <c r="Z115" s="160">
        <v>45901</v>
      </c>
      <c r="AA115" s="161">
        <f t="shared" si="27"/>
        <v>45946</v>
      </c>
      <c r="AB115" s="151"/>
      <c r="AC115" s="151"/>
      <c r="AD115" s="151"/>
      <c r="AE115" s="151"/>
      <c r="AF115" s="151" t="str">
        <f t="shared" si="29"/>
        <v>Поставка изоляторов опорных фарфоровых до 20 кВ</v>
      </c>
      <c r="AG115" s="151"/>
      <c r="AH115" s="153">
        <v>876</v>
      </c>
      <c r="AI115" s="153" t="s">
        <v>340</v>
      </c>
      <c r="AJ115" s="151">
        <v>1</v>
      </c>
      <c r="AK115" s="153">
        <v>93000000000</v>
      </c>
      <c r="AL115" s="153" t="s">
        <v>341</v>
      </c>
      <c r="AM115" s="161">
        <f>AA115+20</f>
        <v>45966</v>
      </c>
      <c r="AN115" s="160">
        <v>46032</v>
      </c>
      <c r="AO115" s="160">
        <v>46387</v>
      </c>
      <c r="AP115" s="152">
        <v>2026</v>
      </c>
      <c r="AQ115" s="155"/>
      <c r="AR115" s="151"/>
      <c r="AS115" s="151"/>
      <c r="AT115" s="162"/>
      <c r="AU115" s="151"/>
      <c r="AV115" s="151"/>
      <c r="AW115" s="163"/>
      <c r="AX115" s="163"/>
      <c r="AY115" s="152"/>
      <c r="AZ115" s="164"/>
      <c r="BA115" s="166"/>
      <c r="BB115" s="152"/>
      <c r="BC115" s="35" t="s">
        <v>540</v>
      </c>
      <c r="BD115" s="167"/>
    </row>
    <row r="116" spans="1:56" s="2" customFormat="1" ht="42" customHeight="1" outlineLevel="1">
      <c r="A116" s="168" t="s">
        <v>374</v>
      </c>
      <c r="B116" s="152" t="s">
        <v>541</v>
      </c>
      <c r="C116" s="169" t="s">
        <v>58</v>
      </c>
      <c r="D116" s="170" t="s">
        <v>336</v>
      </c>
      <c r="E116" s="168" t="s">
        <v>60</v>
      </c>
      <c r="F116" s="171"/>
      <c r="G116" s="169" t="s">
        <v>115</v>
      </c>
      <c r="H116" s="156" t="s">
        <v>106</v>
      </c>
      <c r="I116" s="156" t="s">
        <v>120</v>
      </c>
      <c r="J116" s="151">
        <v>2</v>
      </c>
      <c r="K116" s="152"/>
      <c r="L116" s="152" t="s">
        <v>64</v>
      </c>
      <c r="M116" s="153"/>
      <c r="N116" s="20" t="s">
        <v>65</v>
      </c>
      <c r="O116" s="143">
        <v>370.42214000000001</v>
      </c>
      <c r="P116" s="157">
        <f t="shared" si="28"/>
        <v>444.50656800000002</v>
      </c>
      <c r="Q116" s="143"/>
      <c r="R116" s="143">
        <f t="shared" si="26"/>
        <v>444.50656800000002</v>
      </c>
      <c r="S116" s="143"/>
      <c r="T116" s="143"/>
      <c r="U116" s="143"/>
      <c r="V116" s="143"/>
      <c r="W116" s="153" t="s">
        <v>108</v>
      </c>
      <c r="X116" s="153" t="s">
        <v>58</v>
      </c>
      <c r="Y116" s="153" t="s">
        <v>68</v>
      </c>
      <c r="Z116" s="160">
        <v>45901</v>
      </c>
      <c r="AA116" s="161">
        <f t="shared" si="27"/>
        <v>45946</v>
      </c>
      <c r="AB116" s="151"/>
      <c r="AC116" s="151"/>
      <c r="AD116" s="151"/>
      <c r="AE116" s="151"/>
      <c r="AF116" s="151" t="str">
        <f t="shared" si="29"/>
        <v>Поставка силового кабеля до 1 кВ</v>
      </c>
      <c r="AG116" s="151"/>
      <c r="AH116" s="153">
        <v>876</v>
      </c>
      <c r="AI116" s="153" t="s">
        <v>340</v>
      </c>
      <c r="AJ116" s="151">
        <v>1</v>
      </c>
      <c r="AK116" s="153">
        <v>93000000000</v>
      </c>
      <c r="AL116" s="153" t="s">
        <v>341</v>
      </c>
      <c r="AM116" s="161">
        <v>45966</v>
      </c>
      <c r="AN116" s="160">
        <v>46032</v>
      </c>
      <c r="AO116" s="160">
        <v>46387</v>
      </c>
      <c r="AP116" s="152">
        <v>2026</v>
      </c>
      <c r="AQ116" s="155"/>
      <c r="AR116" s="151"/>
      <c r="AS116" s="151"/>
      <c r="AT116" s="162"/>
      <c r="AU116" s="151"/>
      <c r="AV116" s="151"/>
      <c r="AW116" s="163"/>
      <c r="AX116" s="163"/>
      <c r="AY116" s="152"/>
      <c r="AZ116" s="164"/>
      <c r="BA116" s="166"/>
      <c r="BB116" s="152"/>
      <c r="BC116" s="35" t="s">
        <v>542</v>
      </c>
      <c r="BD116" s="167"/>
    </row>
    <row r="117" spans="1:56" s="1156" customFormat="1" ht="40.5" customHeight="1" outlineLevel="1">
      <c r="A117" s="1159" t="s">
        <v>374</v>
      </c>
      <c r="B117" s="1161" t="s">
        <v>543</v>
      </c>
      <c r="C117" s="1160" t="s">
        <v>58</v>
      </c>
      <c r="D117" s="1369" t="s">
        <v>336</v>
      </c>
      <c r="E117" s="1159" t="s">
        <v>60</v>
      </c>
      <c r="F117" s="1370"/>
      <c r="G117" s="1160" t="s">
        <v>544</v>
      </c>
      <c r="H117" s="1371" t="s">
        <v>2042</v>
      </c>
      <c r="I117" s="1371" t="s">
        <v>2043</v>
      </c>
      <c r="J117" s="1159">
        <v>2</v>
      </c>
      <c r="K117" s="1161"/>
      <c r="L117" s="1161" t="s">
        <v>64</v>
      </c>
      <c r="M117" s="1160"/>
      <c r="N117" s="1372" t="s">
        <v>65</v>
      </c>
      <c r="O117" s="1373">
        <v>115.19691</v>
      </c>
      <c r="P117" s="1374">
        <f t="shared" si="28"/>
        <v>138.23629199999999</v>
      </c>
      <c r="Q117" s="1373"/>
      <c r="R117" s="1373">
        <f t="shared" si="26"/>
        <v>138.23629199999999</v>
      </c>
      <c r="S117" s="1373"/>
      <c r="T117" s="1373"/>
      <c r="U117" s="1373"/>
      <c r="V117" s="1373"/>
      <c r="W117" s="1160" t="s">
        <v>108</v>
      </c>
      <c r="X117" s="1160" t="s">
        <v>58</v>
      </c>
      <c r="Y117" s="1160" t="s">
        <v>68</v>
      </c>
      <c r="Z117" s="1157">
        <v>45943</v>
      </c>
      <c r="AA117" s="1158">
        <f>Z117+30</f>
        <v>45973</v>
      </c>
      <c r="AB117" s="1159"/>
      <c r="AC117" s="1159"/>
      <c r="AD117" s="1159"/>
      <c r="AE117" s="1159"/>
      <c r="AF117" s="1159" t="str">
        <f t="shared" si="29"/>
        <v>Поставка инертных материалов</v>
      </c>
      <c r="AG117" s="1159"/>
      <c r="AH117" s="1160" t="s">
        <v>2044</v>
      </c>
      <c r="AI117" s="1160" t="s">
        <v>2045</v>
      </c>
      <c r="AJ117" s="1159" t="s">
        <v>2046</v>
      </c>
      <c r="AK117" s="1160" t="s">
        <v>1140</v>
      </c>
      <c r="AL117" s="1160" t="s">
        <v>1141</v>
      </c>
      <c r="AM117" s="1158">
        <f>AA117+20</f>
        <v>45993</v>
      </c>
      <c r="AN117" s="1157">
        <f>AM117</f>
        <v>45993</v>
      </c>
      <c r="AO117" s="1157">
        <f>AN117+365</f>
        <v>46358</v>
      </c>
      <c r="AP117" s="1161">
        <v>2026</v>
      </c>
      <c r="AQ117" s="1370"/>
      <c r="AR117" s="1159"/>
      <c r="AS117" s="1159"/>
      <c r="AT117" s="1375"/>
      <c r="AU117" s="1159"/>
      <c r="AV117" s="1159"/>
      <c r="AW117" s="1376"/>
      <c r="AX117" s="1376"/>
      <c r="AY117" s="1161"/>
      <c r="AZ117" s="1091"/>
      <c r="BA117" s="1377"/>
      <c r="BB117" s="1161" t="s">
        <v>2048</v>
      </c>
      <c r="BC117" s="233" t="s">
        <v>546</v>
      </c>
      <c r="BD117" s="1155"/>
    </row>
    <row r="118" spans="1:56" s="2" customFormat="1" ht="45" outlineLevel="1">
      <c r="A118" s="151" t="s">
        <v>374</v>
      </c>
      <c r="B118" s="152" t="s">
        <v>547</v>
      </c>
      <c r="C118" s="153" t="s">
        <v>58</v>
      </c>
      <c r="D118" s="154" t="s">
        <v>336</v>
      </c>
      <c r="E118" s="151" t="s">
        <v>60</v>
      </c>
      <c r="F118" s="155"/>
      <c r="G118" s="153" t="s">
        <v>548</v>
      </c>
      <c r="H118" s="156" t="s">
        <v>549</v>
      </c>
      <c r="I118" s="156" t="s">
        <v>550</v>
      </c>
      <c r="J118" s="151">
        <v>2</v>
      </c>
      <c r="K118" s="152"/>
      <c r="L118" s="152" t="s">
        <v>64</v>
      </c>
      <c r="M118" s="153"/>
      <c r="N118" s="20" t="s">
        <v>65</v>
      </c>
      <c r="O118" s="143">
        <f>172.32077*1.040362</f>
        <v>179.27598091874</v>
      </c>
      <c r="P118" s="157">
        <f t="shared" si="28"/>
        <v>215.13117710248801</v>
      </c>
      <c r="Q118" s="143"/>
      <c r="R118" s="143">
        <f t="shared" si="26"/>
        <v>215.13117710248801</v>
      </c>
      <c r="S118" s="143"/>
      <c r="T118" s="143"/>
      <c r="U118" s="143"/>
      <c r="V118" s="143"/>
      <c r="W118" s="153" t="s">
        <v>108</v>
      </c>
      <c r="X118" s="153" t="s">
        <v>58</v>
      </c>
      <c r="Y118" s="153" t="s">
        <v>68</v>
      </c>
      <c r="Z118" s="160">
        <v>45901</v>
      </c>
      <c r="AA118" s="161">
        <f t="shared" si="27"/>
        <v>45946</v>
      </c>
      <c r="AB118" s="151"/>
      <c r="AC118" s="151"/>
      <c r="AD118" s="151"/>
      <c r="AE118" s="151"/>
      <c r="AF118" s="151" t="str">
        <f t="shared" si="29"/>
        <v>Поставка бетона</v>
      </c>
      <c r="AG118" s="151"/>
      <c r="AH118" s="153">
        <v>876</v>
      </c>
      <c r="AI118" s="153" t="s">
        <v>340</v>
      </c>
      <c r="AJ118" s="151">
        <v>1</v>
      </c>
      <c r="AK118" s="153">
        <v>93000000000</v>
      </c>
      <c r="AL118" s="153" t="s">
        <v>341</v>
      </c>
      <c r="AM118" s="161">
        <v>45966</v>
      </c>
      <c r="AN118" s="160">
        <v>46032</v>
      </c>
      <c r="AO118" s="160">
        <v>46387</v>
      </c>
      <c r="AP118" s="152">
        <v>2026</v>
      </c>
      <c r="AQ118" s="155"/>
      <c r="AR118" s="151"/>
      <c r="AS118" s="151"/>
      <c r="AT118" s="162"/>
      <c r="AU118" s="151"/>
      <c r="AV118" s="151"/>
      <c r="AW118" s="163"/>
      <c r="AX118" s="163"/>
      <c r="AY118" s="152"/>
      <c r="AZ118" s="164"/>
      <c r="BA118" s="166"/>
      <c r="BB118" s="152"/>
      <c r="BC118" s="35" t="s">
        <v>551</v>
      </c>
      <c r="BD118" s="167"/>
    </row>
    <row r="119" spans="1:56" s="2" customFormat="1" ht="45" outlineLevel="1">
      <c r="A119" s="151" t="s">
        <v>374</v>
      </c>
      <c r="B119" s="152" t="s">
        <v>552</v>
      </c>
      <c r="C119" s="153" t="s">
        <v>58</v>
      </c>
      <c r="D119" s="154" t="s">
        <v>336</v>
      </c>
      <c r="E119" s="151" t="s">
        <v>60</v>
      </c>
      <c r="F119" s="155"/>
      <c r="G119" s="153" t="s">
        <v>553</v>
      </c>
      <c r="H119" s="156" t="s">
        <v>404</v>
      </c>
      <c r="I119" s="156" t="s">
        <v>405</v>
      </c>
      <c r="J119" s="151">
        <v>1</v>
      </c>
      <c r="K119" s="152"/>
      <c r="L119" s="152" t="s">
        <v>64</v>
      </c>
      <c r="M119" s="153"/>
      <c r="N119" s="20" t="s">
        <v>65</v>
      </c>
      <c r="O119" s="143">
        <f>1200*1.040362</f>
        <v>1248.4344000000001</v>
      </c>
      <c r="P119" s="157">
        <f t="shared" si="28"/>
        <v>1498.1212800000001</v>
      </c>
      <c r="Q119" s="143"/>
      <c r="R119" s="143">
        <f t="shared" si="26"/>
        <v>1498.1212800000001</v>
      </c>
      <c r="S119" s="143"/>
      <c r="T119" s="143"/>
      <c r="U119" s="143"/>
      <c r="V119" s="143"/>
      <c r="W119" s="153" t="s">
        <v>66</v>
      </c>
      <c r="X119" s="153" t="s">
        <v>67</v>
      </c>
      <c r="Y119" s="153" t="s">
        <v>68</v>
      </c>
      <c r="Z119" s="160">
        <v>45901</v>
      </c>
      <c r="AA119" s="161">
        <f t="shared" si="27"/>
        <v>45946</v>
      </c>
      <c r="AB119" s="151"/>
      <c r="AC119" s="151"/>
      <c r="AD119" s="151"/>
      <c r="AE119" s="151"/>
      <c r="AF119" s="151" t="str">
        <f t="shared" si="29"/>
        <v>Поставка запасных частей к бурильно-крановым машинам (БКМ)</v>
      </c>
      <c r="AG119" s="151"/>
      <c r="AH119" s="153">
        <v>876</v>
      </c>
      <c r="AI119" s="153" t="s">
        <v>340</v>
      </c>
      <c r="AJ119" s="151">
        <v>1</v>
      </c>
      <c r="AK119" s="153">
        <v>93000000000</v>
      </c>
      <c r="AL119" s="153" t="s">
        <v>341</v>
      </c>
      <c r="AM119" s="161">
        <f>AA119+20</f>
        <v>45966</v>
      </c>
      <c r="AN119" s="160">
        <v>46032</v>
      </c>
      <c r="AO119" s="160">
        <v>46387</v>
      </c>
      <c r="AP119" s="152">
        <v>2026</v>
      </c>
      <c r="AQ119" s="155"/>
      <c r="AR119" s="151"/>
      <c r="AS119" s="151"/>
      <c r="AT119" s="162"/>
      <c r="AU119" s="151"/>
      <c r="AV119" s="151"/>
      <c r="AW119" s="163"/>
      <c r="AX119" s="163"/>
      <c r="AY119" s="152"/>
      <c r="AZ119" s="164"/>
      <c r="BA119" s="166"/>
      <c r="BB119" s="152"/>
      <c r="BC119" s="35" t="s">
        <v>554</v>
      </c>
      <c r="BD119" s="167"/>
    </row>
    <row r="120" spans="1:56" s="2" customFormat="1" ht="45" outlineLevel="1">
      <c r="A120" s="151" t="s">
        <v>374</v>
      </c>
      <c r="B120" s="152" t="s">
        <v>555</v>
      </c>
      <c r="C120" s="153" t="s">
        <v>58</v>
      </c>
      <c r="D120" s="154" t="s">
        <v>336</v>
      </c>
      <c r="E120" s="151" t="s">
        <v>60</v>
      </c>
      <c r="F120" s="155"/>
      <c r="G120" s="153" t="s">
        <v>140</v>
      </c>
      <c r="H120" s="156" t="s">
        <v>134</v>
      </c>
      <c r="I120" s="156" t="s">
        <v>135</v>
      </c>
      <c r="J120" s="151">
        <v>2</v>
      </c>
      <c r="K120" s="152"/>
      <c r="L120" s="152" t="s">
        <v>64</v>
      </c>
      <c r="M120" s="153"/>
      <c r="N120" s="20" t="s">
        <v>65</v>
      </c>
      <c r="O120" s="143">
        <f>1806.2119*1.040362</f>
        <v>1879.1142247078001</v>
      </c>
      <c r="P120" s="157">
        <f t="shared" si="28"/>
        <v>2254.9370696493602</v>
      </c>
      <c r="Q120" s="143"/>
      <c r="R120" s="143">
        <f t="shared" si="26"/>
        <v>2254.9370696493602</v>
      </c>
      <c r="S120" s="143"/>
      <c r="T120" s="143"/>
      <c r="U120" s="143"/>
      <c r="V120" s="143"/>
      <c r="W120" s="153" t="s">
        <v>108</v>
      </c>
      <c r="X120" s="153" t="s">
        <v>67</v>
      </c>
      <c r="Y120" s="153" t="s">
        <v>68</v>
      </c>
      <c r="Z120" s="160">
        <v>45901</v>
      </c>
      <c r="AA120" s="161">
        <f t="shared" si="27"/>
        <v>45946</v>
      </c>
      <c r="AB120" s="151"/>
      <c r="AC120" s="151"/>
      <c r="AD120" s="151"/>
      <c r="AE120" s="151"/>
      <c r="AF120" s="151" t="str">
        <f t="shared" si="29"/>
        <v>Поставка изоляторов линейных стеклянных (штыревых)</v>
      </c>
      <c r="AG120" s="151"/>
      <c r="AH120" s="153">
        <v>876</v>
      </c>
      <c r="AI120" s="153" t="s">
        <v>340</v>
      </c>
      <c r="AJ120" s="151">
        <v>1</v>
      </c>
      <c r="AK120" s="153">
        <v>93000000000</v>
      </c>
      <c r="AL120" s="153" t="s">
        <v>341</v>
      </c>
      <c r="AM120" s="161">
        <v>45966</v>
      </c>
      <c r="AN120" s="160">
        <v>46032</v>
      </c>
      <c r="AO120" s="160">
        <v>46387</v>
      </c>
      <c r="AP120" s="152">
        <v>2026</v>
      </c>
      <c r="AQ120" s="155"/>
      <c r="AR120" s="151"/>
      <c r="AS120" s="151"/>
      <c r="AT120" s="162"/>
      <c r="AU120" s="151"/>
      <c r="AV120" s="151"/>
      <c r="AW120" s="163"/>
      <c r="AX120" s="163"/>
      <c r="AY120" s="152"/>
      <c r="AZ120" s="164"/>
      <c r="BA120" s="166"/>
      <c r="BB120" s="152"/>
      <c r="BC120" s="35" t="s">
        <v>556</v>
      </c>
      <c r="BD120" s="167"/>
    </row>
    <row r="121" spans="1:56" s="1156" customFormat="1" ht="45" outlineLevel="1">
      <c r="A121" s="1159" t="s">
        <v>374</v>
      </c>
      <c r="B121" s="1161" t="s">
        <v>557</v>
      </c>
      <c r="C121" s="1160" t="s">
        <v>58</v>
      </c>
      <c r="D121" s="1369" t="s">
        <v>336</v>
      </c>
      <c r="E121" s="1159" t="s">
        <v>60</v>
      </c>
      <c r="F121" s="1370"/>
      <c r="G121" s="1160" t="s">
        <v>558</v>
      </c>
      <c r="H121" s="1371" t="s">
        <v>404</v>
      </c>
      <c r="I121" s="1371" t="s">
        <v>405</v>
      </c>
      <c r="J121" s="1159">
        <v>1</v>
      </c>
      <c r="K121" s="1161"/>
      <c r="L121" s="1161" t="s">
        <v>64</v>
      </c>
      <c r="M121" s="1160"/>
      <c r="N121" s="1177" t="s">
        <v>65</v>
      </c>
      <c r="O121" s="1373">
        <v>800</v>
      </c>
      <c r="P121" s="1374">
        <f t="shared" si="28"/>
        <v>960</v>
      </c>
      <c r="Q121" s="1373"/>
      <c r="R121" s="1373">
        <f t="shared" si="26"/>
        <v>960</v>
      </c>
      <c r="S121" s="1373"/>
      <c r="T121" s="1373"/>
      <c r="U121" s="1373"/>
      <c r="V121" s="1373"/>
      <c r="W121" s="1160" t="s">
        <v>66</v>
      </c>
      <c r="X121" s="1160" t="s">
        <v>58</v>
      </c>
      <c r="Y121" s="1160" t="s">
        <v>68</v>
      </c>
      <c r="Z121" s="1157">
        <v>45943</v>
      </c>
      <c r="AA121" s="1158">
        <f>Z121+30</f>
        <v>45973</v>
      </c>
      <c r="AB121" s="1159"/>
      <c r="AC121" s="1159"/>
      <c r="AD121" s="1159"/>
      <c r="AE121" s="1159"/>
      <c r="AF121" s="1159" t="str">
        <f t="shared" si="29"/>
        <v>Поставка запасных частей к двигателям ММЗ и тракторам МТЗ</v>
      </c>
      <c r="AG121" s="1159"/>
      <c r="AH121" s="1160">
        <v>876</v>
      </c>
      <c r="AI121" s="1160" t="s">
        <v>340</v>
      </c>
      <c r="AJ121" s="1159">
        <v>1</v>
      </c>
      <c r="AK121" s="1160">
        <v>93000000000</v>
      </c>
      <c r="AL121" s="1160" t="s">
        <v>341</v>
      </c>
      <c r="AM121" s="1158">
        <f>AA121+15</f>
        <v>45988</v>
      </c>
      <c r="AN121" s="1157">
        <f>AM121</f>
        <v>45988</v>
      </c>
      <c r="AO121" s="1157">
        <f>AN121+365</f>
        <v>46353</v>
      </c>
      <c r="AP121" s="1161">
        <v>2026</v>
      </c>
      <c r="AQ121" s="1370"/>
      <c r="AR121" s="1159"/>
      <c r="AS121" s="1159"/>
      <c r="AT121" s="1375"/>
      <c r="AU121" s="1159"/>
      <c r="AV121" s="1159"/>
      <c r="AW121" s="1376"/>
      <c r="AX121" s="1376"/>
      <c r="AY121" s="1161"/>
      <c r="AZ121" s="1091"/>
      <c r="BA121" s="1377"/>
      <c r="BB121" s="1161" t="s">
        <v>2048</v>
      </c>
      <c r="BC121" s="233" t="s">
        <v>559</v>
      </c>
      <c r="BD121" s="1155"/>
    </row>
    <row r="122" spans="1:56" s="2" customFormat="1" ht="45" outlineLevel="1">
      <c r="A122" s="151" t="s">
        <v>374</v>
      </c>
      <c r="B122" s="152" t="s">
        <v>560</v>
      </c>
      <c r="C122" s="153" t="s">
        <v>58</v>
      </c>
      <c r="D122" s="154" t="s">
        <v>336</v>
      </c>
      <c r="E122" s="151" t="s">
        <v>60</v>
      </c>
      <c r="F122" s="155"/>
      <c r="G122" s="153" t="s">
        <v>561</v>
      </c>
      <c r="H122" s="156" t="s">
        <v>562</v>
      </c>
      <c r="I122" s="156" t="s">
        <v>563</v>
      </c>
      <c r="J122" s="151">
        <v>2</v>
      </c>
      <c r="K122" s="152"/>
      <c r="L122" s="152" t="s">
        <v>64</v>
      </c>
      <c r="M122" s="153"/>
      <c r="N122" s="20" t="s">
        <v>65</v>
      </c>
      <c r="O122" s="143">
        <f>281.40488*1.040362</f>
        <v>292.76294376656</v>
      </c>
      <c r="P122" s="157">
        <f t="shared" si="28"/>
        <v>351.31553251987197</v>
      </c>
      <c r="Q122" s="143"/>
      <c r="R122" s="143">
        <f t="shared" si="26"/>
        <v>351.31553251987197</v>
      </c>
      <c r="S122" s="143"/>
      <c r="T122" s="143"/>
      <c r="U122" s="143"/>
      <c r="V122" s="143"/>
      <c r="W122" s="153" t="s">
        <v>108</v>
      </c>
      <c r="X122" s="153" t="s">
        <v>58</v>
      </c>
      <c r="Y122" s="153" t="s">
        <v>68</v>
      </c>
      <c r="Z122" s="160">
        <v>45901</v>
      </c>
      <c r="AA122" s="161">
        <f t="shared" si="27"/>
        <v>45946</v>
      </c>
      <c r="AB122" s="151"/>
      <c r="AC122" s="151"/>
      <c r="AD122" s="151"/>
      <c r="AE122" s="151"/>
      <c r="AF122" s="151" t="str">
        <f t="shared" si="29"/>
        <v>Поставка систем бесперебойного питания</v>
      </c>
      <c r="AG122" s="151"/>
      <c r="AH122" s="153">
        <v>876</v>
      </c>
      <c r="AI122" s="153" t="s">
        <v>340</v>
      </c>
      <c r="AJ122" s="151">
        <v>1</v>
      </c>
      <c r="AK122" s="153">
        <v>93000000000</v>
      </c>
      <c r="AL122" s="153" t="s">
        <v>341</v>
      </c>
      <c r="AM122" s="161">
        <v>45966</v>
      </c>
      <c r="AN122" s="160">
        <v>46032</v>
      </c>
      <c r="AO122" s="160">
        <v>46387</v>
      </c>
      <c r="AP122" s="152">
        <v>2026</v>
      </c>
      <c r="AQ122" s="155"/>
      <c r="AR122" s="151"/>
      <c r="AS122" s="151"/>
      <c r="AT122" s="162"/>
      <c r="AU122" s="151"/>
      <c r="AV122" s="151"/>
      <c r="AW122" s="163"/>
      <c r="AX122" s="163"/>
      <c r="AY122" s="152"/>
      <c r="AZ122" s="164"/>
      <c r="BA122" s="166"/>
      <c r="BB122" s="152"/>
      <c r="BC122" s="35" t="s">
        <v>564</v>
      </c>
      <c r="BD122" s="167"/>
    </row>
    <row r="123" spans="1:56" s="2" customFormat="1" ht="45" outlineLevel="1">
      <c r="A123" s="151" t="s">
        <v>374</v>
      </c>
      <c r="B123" s="152" t="s">
        <v>565</v>
      </c>
      <c r="C123" s="153" t="s">
        <v>58</v>
      </c>
      <c r="D123" s="154" t="s">
        <v>336</v>
      </c>
      <c r="E123" s="151" t="s">
        <v>60</v>
      </c>
      <c r="F123" s="155"/>
      <c r="G123" s="153" t="s">
        <v>566</v>
      </c>
      <c r="H123" s="156" t="s">
        <v>150</v>
      </c>
      <c r="I123" s="156" t="s">
        <v>169</v>
      </c>
      <c r="J123" s="151">
        <v>2</v>
      </c>
      <c r="K123" s="152"/>
      <c r="L123" s="152" t="s">
        <v>64</v>
      </c>
      <c r="M123" s="153"/>
      <c r="N123" s="20" t="s">
        <v>65</v>
      </c>
      <c r="O123" s="143">
        <f>214.03086*1.040362</f>
        <v>222.66957357132</v>
      </c>
      <c r="P123" s="157">
        <f t="shared" si="28"/>
        <v>267.203488285584</v>
      </c>
      <c r="Q123" s="143"/>
      <c r="R123" s="143">
        <f t="shared" si="26"/>
        <v>267.203488285584</v>
      </c>
      <c r="S123" s="143"/>
      <c r="T123" s="143"/>
      <c r="U123" s="143"/>
      <c r="V123" s="143"/>
      <c r="W123" s="153" t="s">
        <v>108</v>
      </c>
      <c r="X123" s="153" t="s">
        <v>58</v>
      </c>
      <c r="Y123" s="153" t="s">
        <v>68</v>
      </c>
      <c r="Z123" s="160">
        <v>45901</v>
      </c>
      <c r="AA123" s="161">
        <f t="shared" si="27"/>
        <v>45946</v>
      </c>
      <c r="AB123" s="151"/>
      <c r="AC123" s="151"/>
      <c r="AD123" s="151"/>
      <c r="AE123" s="151"/>
      <c r="AF123" s="151" t="str">
        <f t="shared" si="29"/>
        <v>Поставка арматуры к самонесущему изолированному проводу (СИП) 6-35 кВ</v>
      </c>
      <c r="AG123" s="151"/>
      <c r="AH123" s="153">
        <v>876</v>
      </c>
      <c r="AI123" s="153" t="s">
        <v>340</v>
      </c>
      <c r="AJ123" s="151">
        <v>1</v>
      </c>
      <c r="AK123" s="153">
        <v>93000000000</v>
      </c>
      <c r="AL123" s="153" t="s">
        <v>341</v>
      </c>
      <c r="AM123" s="161">
        <f>AA123+20</f>
        <v>45966</v>
      </c>
      <c r="AN123" s="160">
        <v>46032</v>
      </c>
      <c r="AO123" s="160">
        <v>46387</v>
      </c>
      <c r="AP123" s="152">
        <v>2026</v>
      </c>
      <c r="AQ123" s="155"/>
      <c r="AR123" s="151"/>
      <c r="AS123" s="151"/>
      <c r="AT123" s="162"/>
      <c r="AU123" s="151"/>
      <c r="AV123" s="151"/>
      <c r="AW123" s="163"/>
      <c r="AX123" s="163"/>
      <c r="AY123" s="152"/>
      <c r="AZ123" s="164"/>
      <c r="BA123" s="166"/>
      <c r="BB123" s="152"/>
      <c r="BC123" s="35" t="s">
        <v>567</v>
      </c>
      <c r="BD123" s="167"/>
    </row>
    <row r="124" spans="1:56" s="2" customFormat="1" ht="45" outlineLevel="1">
      <c r="A124" s="151" t="s">
        <v>374</v>
      </c>
      <c r="B124" s="152" t="s">
        <v>568</v>
      </c>
      <c r="C124" s="153" t="s">
        <v>58</v>
      </c>
      <c r="D124" s="154" t="s">
        <v>336</v>
      </c>
      <c r="E124" s="151" t="s">
        <v>60</v>
      </c>
      <c r="F124" s="155"/>
      <c r="G124" s="153" t="s">
        <v>569</v>
      </c>
      <c r="H124" s="156" t="s">
        <v>570</v>
      </c>
      <c r="I124" s="156" t="s">
        <v>571</v>
      </c>
      <c r="J124" s="151">
        <v>1</v>
      </c>
      <c r="K124" s="152"/>
      <c r="L124" s="152" t="s">
        <v>64</v>
      </c>
      <c r="M124" s="153"/>
      <c r="N124" s="20" t="s">
        <v>65</v>
      </c>
      <c r="O124" s="143">
        <f>1103.93994*1.040362</f>
        <v>1148.4971638582799</v>
      </c>
      <c r="P124" s="157">
        <f t="shared" si="28"/>
        <v>1378.1965966299358</v>
      </c>
      <c r="Q124" s="143"/>
      <c r="R124" s="143">
        <f t="shared" si="26"/>
        <v>1378.1965966299358</v>
      </c>
      <c r="S124" s="143"/>
      <c r="T124" s="143"/>
      <c r="U124" s="143"/>
      <c r="V124" s="143"/>
      <c r="W124" s="153" t="s">
        <v>309</v>
      </c>
      <c r="X124" s="153" t="s">
        <v>67</v>
      </c>
      <c r="Y124" s="153" t="s">
        <v>68</v>
      </c>
      <c r="Z124" s="160">
        <v>45901</v>
      </c>
      <c r="AA124" s="161">
        <f t="shared" si="27"/>
        <v>45946</v>
      </c>
      <c r="AB124" s="151"/>
      <c r="AC124" s="151"/>
      <c r="AD124" s="151"/>
      <c r="AE124" s="151"/>
      <c r="AF124" s="151" t="str">
        <f t="shared" si="29"/>
        <v>Поставка гирлянд ИРМК 35-110 кВ</v>
      </c>
      <c r="AG124" s="151"/>
      <c r="AH124" s="153">
        <v>876</v>
      </c>
      <c r="AI124" s="153" t="s">
        <v>340</v>
      </c>
      <c r="AJ124" s="151">
        <v>1</v>
      </c>
      <c r="AK124" s="153">
        <v>93000000000</v>
      </c>
      <c r="AL124" s="153" t="s">
        <v>341</v>
      </c>
      <c r="AM124" s="161">
        <v>45966</v>
      </c>
      <c r="AN124" s="160">
        <v>46032</v>
      </c>
      <c r="AO124" s="160">
        <v>46387</v>
      </c>
      <c r="AP124" s="152">
        <v>2026</v>
      </c>
      <c r="AQ124" s="155"/>
      <c r="AR124" s="151"/>
      <c r="AS124" s="151"/>
      <c r="AT124" s="162"/>
      <c r="AU124" s="151"/>
      <c r="AV124" s="151"/>
      <c r="AW124" s="163"/>
      <c r="AX124" s="163"/>
      <c r="AY124" s="152"/>
      <c r="AZ124" s="164"/>
      <c r="BA124" s="166"/>
      <c r="BB124" s="152"/>
      <c r="BC124" s="35" t="s">
        <v>572</v>
      </c>
      <c r="BD124" s="167"/>
    </row>
    <row r="125" spans="1:56" s="2" customFormat="1" ht="48" customHeight="1" outlineLevel="1">
      <c r="A125" s="151" t="s">
        <v>374</v>
      </c>
      <c r="B125" s="152" t="s">
        <v>573</v>
      </c>
      <c r="C125" s="153" t="s">
        <v>58</v>
      </c>
      <c r="D125" s="154" t="s">
        <v>336</v>
      </c>
      <c r="E125" s="151" t="s">
        <v>60</v>
      </c>
      <c r="F125" s="155"/>
      <c r="G125" s="169" t="s">
        <v>574</v>
      </c>
      <c r="H125" s="156" t="s">
        <v>62</v>
      </c>
      <c r="I125" s="156" t="s">
        <v>63</v>
      </c>
      <c r="J125" s="151">
        <v>1</v>
      </c>
      <c r="K125" s="152"/>
      <c r="L125" s="152" t="s">
        <v>64</v>
      </c>
      <c r="M125" s="153"/>
      <c r="N125" s="20" t="s">
        <v>65</v>
      </c>
      <c r="O125" s="143">
        <f>5040.54441+1676.29144225357</f>
        <v>6716.8358522535709</v>
      </c>
      <c r="P125" s="157">
        <f t="shared" si="28"/>
        <v>8060.2030227042851</v>
      </c>
      <c r="Q125" s="143"/>
      <c r="R125" s="143">
        <f t="shared" si="26"/>
        <v>8060.2030227042851</v>
      </c>
      <c r="S125" s="143"/>
      <c r="T125" s="143"/>
      <c r="U125" s="143"/>
      <c r="V125" s="143"/>
      <c r="W125" s="153" t="s">
        <v>66</v>
      </c>
      <c r="X125" s="153" t="s">
        <v>67</v>
      </c>
      <c r="Y125" s="153" t="s">
        <v>68</v>
      </c>
      <c r="Z125" s="160">
        <v>45901</v>
      </c>
      <c r="AA125" s="161">
        <f t="shared" si="27"/>
        <v>45946</v>
      </c>
      <c r="AB125" s="151"/>
      <c r="AC125" s="151"/>
      <c r="AD125" s="151"/>
      <c r="AE125" s="151"/>
      <c r="AF125" s="151" t="str">
        <f t="shared" si="29"/>
        <v>Поставка ГСМ (бензин, дизтопливо) г. Кызыл</v>
      </c>
      <c r="AG125" s="151"/>
      <c r="AH125" s="153">
        <v>876</v>
      </c>
      <c r="AI125" s="153" t="s">
        <v>340</v>
      </c>
      <c r="AJ125" s="151">
        <v>1</v>
      </c>
      <c r="AK125" s="153">
        <v>93000000000</v>
      </c>
      <c r="AL125" s="153" t="s">
        <v>341</v>
      </c>
      <c r="AM125" s="161">
        <f>AA125+20</f>
        <v>45966</v>
      </c>
      <c r="AN125" s="160">
        <v>46032</v>
      </c>
      <c r="AO125" s="160">
        <v>46387</v>
      </c>
      <c r="AP125" s="152">
        <v>2026</v>
      </c>
      <c r="AQ125" s="155"/>
      <c r="AR125" s="151"/>
      <c r="AS125" s="151"/>
      <c r="AT125" s="162"/>
      <c r="AU125" s="151"/>
      <c r="AV125" s="151"/>
      <c r="AW125" s="163"/>
      <c r="AX125" s="163"/>
      <c r="AY125" s="152"/>
      <c r="AZ125" s="164"/>
      <c r="BA125" s="166"/>
      <c r="BB125" s="152"/>
      <c r="BC125" s="35" t="s">
        <v>575</v>
      </c>
      <c r="BD125" s="167"/>
    </row>
    <row r="126" spans="1:56" s="2" customFormat="1" ht="48" customHeight="1" outlineLevel="1">
      <c r="A126" s="151" t="s">
        <v>374</v>
      </c>
      <c r="B126" s="152" t="s">
        <v>576</v>
      </c>
      <c r="C126" s="153" t="s">
        <v>58</v>
      </c>
      <c r="D126" s="154" t="s">
        <v>336</v>
      </c>
      <c r="E126" s="151" t="s">
        <v>60</v>
      </c>
      <c r="F126" s="155"/>
      <c r="G126" s="169" t="s">
        <v>577</v>
      </c>
      <c r="H126" s="156" t="s">
        <v>62</v>
      </c>
      <c r="I126" s="156" t="s">
        <v>63</v>
      </c>
      <c r="J126" s="151">
        <v>1</v>
      </c>
      <c r="K126" s="152"/>
      <c r="L126" s="152" t="s">
        <v>64</v>
      </c>
      <c r="M126" s="153"/>
      <c r="N126" s="20" t="s">
        <v>65</v>
      </c>
      <c r="O126" s="143">
        <v>112.81820999999999</v>
      </c>
      <c r="P126" s="157">
        <f t="shared" si="28"/>
        <v>135.38185199999998</v>
      </c>
      <c r="Q126" s="143"/>
      <c r="R126" s="143">
        <f t="shared" si="26"/>
        <v>135.38185199999998</v>
      </c>
      <c r="S126" s="143"/>
      <c r="T126" s="143"/>
      <c r="U126" s="143"/>
      <c r="V126" s="143"/>
      <c r="W126" s="153" t="s">
        <v>309</v>
      </c>
      <c r="X126" s="153" t="s">
        <v>58</v>
      </c>
      <c r="Y126" s="153" t="s">
        <v>68</v>
      </c>
      <c r="Z126" s="160">
        <v>45901</v>
      </c>
      <c r="AA126" s="161">
        <f t="shared" si="27"/>
        <v>45946</v>
      </c>
      <c r="AB126" s="151"/>
      <c r="AC126" s="151"/>
      <c r="AD126" s="151"/>
      <c r="AE126" s="151"/>
      <c r="AF126" s="151" t="str">
        <f t="shared" si="29"/>
        <v>Поставка ГСМ (бензин, дизтопливо) с. Чаа-Холь</v>
      </c>
      <c r="AG126" s="151"/>
      <c r="AH126" s="153">
        <v>876</v>
      </c>
      <c r="AI126" s="153" t="s">
        <v>340</v>
      </c>
      <c r="AJ126" s="151">
        <v>1</v>
      </c>
      <c r="AK126" s="153">
        <v>93000000000</v>
      </c>
      <c r="AL126" s="153" t="s">
        <v>341</v>
      </c>
      <c r="AM126" s="161">
        <v>45966</v>
      </c>
      <c r="AN126" s="160">
        <v>46032</v>
      </c>
      <c r="AO126" s="160">
        <v>46387</v>
      </c>
      <c r="AP126" s="152">
        <v>2026</v>
      </c>
      <c r="AQ126" s="155"/>
      <c r="AR126" s="151"/>
      <c r="AS126" s="151"/>
      <c r="AT126" s="162"/>
      <c r="AU126" s="151"/>
      <c r="AV126" s="151"/>
      <c r="AW126" s="163"/>
      <c r="AX126" s="163"/>
      <c r="AY126" s="152"/>
      <c r="AZ126" s="164"/>
      <c r="BA126" s="166"/>
      <c r="BB126" s="152"/>
      <c r="BC126" s="35" t="s">
        <v>578</v>
      </c>
      <c r="BD126" s="167"/>
    </row>
    <row r="127" spans="1:56" s="2" customFormat="1" ht="48" customHeight="1" outlineLevel="1">
      <c r="A127" s="151" t="s">
        <v>374</v>
      </c>
      <c r="B127" s="152" t="s">
        <v>579</v>
      </c>
      <c r="C127" s="153" t="s">
        <v>58</v>
      </c>
      <c r="D127" s="154" t="s">
        <v>336</v>
      </c>
      <c r="E127" s="151" t="s">
        <v>60</v>
      </c>
      <c r="F127" s="155"/>
      <c r="G127" s="169" t="s">
        <v>580</v>
      </c>
      <c r="H127" s="156" t="s">
        <v>62</v>
      </c>
      <c r="I127" s="156" t="s">
        <v>63</v>
      </c>
      <c r="J127" s="151">
        <v>1</v>
      </c>
      <c r="K127" s="152"/>
      <c r="L127" s="152" t="s">
        <v>64</v>
      </c>
      <c r="M127" s="153"/>
      <c r="N127" s="20" t="s">
        <v>65</v>
      </c>
      <c r="O127" s="143">
        <v>209.56889000000001</v>
      </c>
      <c r="P127" s="157">
        <f t="shared" si="28"/>
        <v>251.48266799999999</v>
      </c>
      <c r="Q127" s="143"/>
      <c r="R127" s="143">
        <f t="shared" si="26"/>
        <v>251.48266799999999</v>
      </c>
      <c r="S127" s="143"/>
      <c r="T127" s="143"/>
      <c r="U127" s="143"/>
      <c r="V127" s="143"/>
      <c r="W127" s="153" t="s">
        <v>309</v>
      </c>
      <c r="X127" s="153" t="s">
        <v>58</v>
      </c>
      <c r="Y127" s="153" t="s">
        <v>68</v>
      </c>
      <c r="Z127" s="160">
        <v>45901</v>
      </c>
      <c r="AA127" s="161">
        <f t="shared" si="27"/>
        <v>45946</v>
      </c>
      <c r="AB127" s="151"/>
      <c r="AC127" s="151"/>
      <c r="AD127" s="151"/>
      <c r="AE127" s="151"/>
      <c r="AF127" s="151" t="str">
        <f t="shared" si="29"/>
        <v>Поставка ГСМ (бензин, дизтопливо) г. Туран</v>
      </c>
      <c r="AG127" s="151"/>
      <c r="AH127" s="153">
        <v>876</v>
      </c>
      <c r="AI127" s="153" t="s">
        <v>340</v>
      </c>
      <c r="AJ127" s="151">
        <v>1</v>
      </c>
      <c r="AK127" s="153">
        <v>93000000000</v>
      </c>
      <c r="AL127" s="153" t="s">
        <v>341</v>
      </c>
      <c r="AM127" s="161">
        <f>AA127+20</f>
        <v>45966</v>
      </c>
      <c r="AN127" s="160">
        <v>46032</v>
      </c>
      <c r="AO127" s="160">
        <v>46387</v>
      </c>
      <c r="AP127" s="152">
        <v>2026</v>
      </c>
      <c r="AQ127" s="155"/>
      <c r="AR127" s="151"/>
      <c r="AS127" s="151"/>
      <c r="AT127" s="162"/>
      <c r="AU127" s="151"/>
      <c r="AV127" s="151"/>
      <c r="AW127" s="163"/>
      <c r="AX127" s="163"/>
      <c r="AY127" s="152"/>
      <c r="AZ127" s="164"/>
      <c r="BA127" s="166"/>
      <c r="BB127" s="152"/>
      <c r="BC127" s="35" t="s">
        <v>581</v>
      </c>
      <c r="BD127" s="167"/>
    </row>
    <row r="128" spans="1:56" s="2" customFormat="1" ht="48" customHeight="1" outlineLevel="1">
      <c r="A128" s="151" t="s">
        <v>374</v>
      </c>
      <c r="B128" s="152" t="s">
        <v>582</v>
      </c>
      <c r="C128" s="153" t="s">
        <v>58</v>
      </c>
      <c r="D128" s="154" t="s">
        <v>336</v>
      </c>
      <c r="E128" s="151" t="s">
        <v>60</v>
      </c>
      <c r="F128" s="155"/>
      <c r="G128" s="169" t="s">
        <v>583</v>
      </c>
      <c r="H128" s="156" t="s">
        <v>62</v>
      </c>
      <c r="I128" s="156" t="s">
        <v>63</v>
      </c>
      <c r="J128" s="151">
        <v>1</v>
      </c>
      <c r="K128" s="152"/>
      <c r="L128" s="152" t="s">
        <v>64</v>
      </c>
      <c r="M128" s="153"/>
      <c r="N128" s="20" t="s">
        <v>65</v>
      </c>
      <c r="O128" s="143">
        <v>233.40477999999999</v>
      </c>
      <c r="P128" s="157">
        <f t="shared" si="28"/>
        <v>280.085736</v>
      </c>
      <c r="Q128" s="143"/>
      <c r="R128" s="143">
        <f t="shared" si="26"/>
        <v>280.085736</v>
      </c>
      <c r="S128" s="143"/>
      <c r="T128" s="143"/>
      <c r="U128" s="143"/>
      <c r="V128" s="143"/>
      <c r="W128" s="153" t="s">
        <v>309</v>
      </c>
      <c r="X128" s="153" t="s">
        <v>58</v>
      </c>
      <c r="Y128" s="153" t="s">
        <v>68</v>
      </c>
      <c r="Z128" s="160">
        <v>45901</v>
      </c>
      <c r="AA128" s="161">
        <f t="shared" si="27"/>
        <v>45946</v>
      </c>
      <c r="AB128" s="151"/>
      <c r="AC128" s="151"/>
      <c r="AD128" s="151"/>
      <c r="AE128" s="151"/>
      <c r="AF128" s="151" t="str">
        <f t="shared" si="29"/>
        <v>Поставка ГСМ (бензин, дизтопливо) г. Шагонар</v>
      </c>
      <c r="AG128" s="151"/>
      <c r="AH128" s="153">
        <v>876</v>
      </c>
      <c r="AI128" s="153" t="s">
        <v>340</v>
      </c>
      <c r="AJ128" s="151">
        <v>1</v>
      </c>
      <c r="AK128" s="153">
        <v>93000000000</v>
      </c>
      <c r="AL128" s="153" t="s">
        <v>341</v>
      </c>
      <c r="AM128" s="161">
        <v>45966</v>
      </c>
      <c r="AN128" s="160">
        <v>46032</v>
      </c>
      <c r="AO128" s="160">
        <v>46387</v>
      </c>
      <c r="AP128" s="152">
        <v>2026</v>
      </c>
      <c r="AQ128" s="155"/>
      <c r="AR128" s="151"/>
      <c r="AS128" s="151"/>
      <c r="AT128" s="162"/>
      <c r="AU128" s="151"/>
      <c r="AV128" s="151"/>
      <c r="AW128" s="163"/>
      <c r="AX128" s="163"/>
      <c r="AY128" s="152"/>
      <c r="AZ128" s="164"/>
      <c r="BA128" s="166"/>
      <c r="BB128" s="152"/>
      <c r="BC128" s="35" t="s">
        <v>584</v>
      </c>
      <c r="BD128" s="167"/>
    </row>
    <row r="129" spans="1:56" s="2" customFormat="1" ht="48" customHeight="1" outlineLevel="1">
      <c r="A129" s="151" t="s">
        <v>374</v>
      </c>
      <c r="B129" s="152" t="s">
        <v>585</v>
      </c>
      <c r="C129" s="153" t="s">
        <v>58</v>
      </c>
      <c r="D129" s="154" t="s">
        <v>336</v>
      </c>
      <c r="E129" s="151" t="s">
        <v>60</v>
      </c>
      <c r="F129" s="155"/>
      <c r="G129" s="169" t="s">
        <v>586</v>
      </c>
      <c r="H129" s="156" t="s">
        <v>62</v>
      </c>
      <c r="I129" s="156" t="s">
        <v>63</v>
      </c>
      <c r="J129" s="151">
        <v>1</v>
      </c>
      <c r="K129" s="152"/>
      <c r="L129" s="152" t="s">
        <v>64</v>
      </c>
      <c r="M129" s="153"/>
      <c r="N129" s="20" t="s">
        <v>65</v>
      </c>
      <c r="O129" s="143">
        <f>578.17668+500</f>
        <v>1078.17668</v>
      </c>
      <c r="P129" s="157">
        <f t="shared" si="28"/>
        <v>1293.8120160000001</v>
      </c>
      <c r="Q129" s="143"/>
      <c r="R129" s="143">
        <f t="shared" si="26"/>
        <v>1293.8120160000001</v>
      </c>
      <c r="S129" s="143"/>
      <c r="T129" s="143"/>
      <c r="U129" s="143"/>
      <c r="V129" s="143"/>
      <c r="W129" s="153" t="s">
        <v>309</v>
      </c>
      <c r="X129" s="153" t="s">
        <v>58</v>
      </c>
      <c r="Y129" s="153" t="s">
        <v>68</v>
      </c>
      <c r="Z129" s="160">
        <v>45901</v>
      </c>
      <c r="AA129" s="161">
        <f t="shared" si="27"/>
        <v>45946</v>
      </c>
      <c r="AB129" s="151"/>
      <c r="AC129" s="151"/>
      <c r="AD129" s="151"/>
      <c r="AE129" s="151"/>
      <c r="AF129" s="151" t="str">
        <f t="shared" si="29"/>
        <v>Поставка ГСМ (бензин, дизтопливо) с. Сарыг-Сеп</v>
      </c>
      <c r="AG129" s="151"/>
      <c r="AH129" s="153">
        <v>876</v>
      </c>
      <c r="AI129" s="153" t="s">
        <v>340</v>
      </c>
      <c r="AJ129" s="151">
        <v>1</v>
      </c>
      <c r="AK129" s="153">
        <v>93000000000</v>
      </c>
      <c r="AL129" s="153" t="s">
        <v>341</v>
      </c>
      <c r="AM129" s="161">
        <f>AA129+20</f>
        <v>45966</v>
      </c>
      <c r="AN129" s="160">
        <v>46032</v>
      </c>
      <c r="AO129" s="160">
        <v>46387</v>
      </c>
      <c r="AP129" s="152">
        <v>2026</v>
      </c>
      <c r="AQ129" s="155"/>
      <c r="AR129" s="151"/>
      <c r="AS129" s="151"/>
      <c r="AT129" s="162"/>
      <c r="AU129" s="151"/>
      <c r="AV129" s="151"/>
      <c r="AW129" s="163"/>
      <c r="AX129" s="163"/>
      <c r="AY129" s="152"/>
      <c r="AZ129" s="164"/>
      <c r="BA129" s="166"/>
      <c r="BB129" s="152"/>
      <c r="BC129" s="35" t="s">
        <v>587</v>
      </c>
      <c r="BD129" s="167"/>
    </row>
    <row r="130" spans="1:56" s="2" customFormat="1" ht="48" customHeight="1" outlineLevel="1">
      <c r="A130" s="151" t="s">
        <v>374</v>
      </c>
      <c r="B130" s="152" t="s">
        <v>588</v>
      </c>
      <c r="C130" s="153" t="s">
        <v>58</v>
      </c>
      <c r="D130" s="154" t="s">
        <v>336</v>
      </c>
      <c r="E130" s="151" t="s">
        <v>60</v>
      </c>
      <c r="F130" s="155"/>
      <c r="G130" s="169" t="s">
        <v>589</v>
      </c>
      <c r="H130" s="156" t="s">
        <v>62</v>
      </c>
      <c r="I130" s="156" t="s">
        <v>63</v>
      </c>
      <c r="J130" s="151">
        <v>1</v>
      </c>
      <c r="K130" s="152"/>
      <c r="L130" s="152" t="s">
        <v>64</v>
      </c>
      <c r="M130" s="153"/>
      <c r="N130" s="20" t="s">
        <v>65</v>
      </c>
      <c r="O130" s="143">
        <f>1124.2308+1000</f>
        <v>2124.2308000000003</v>
      </c>
      <c r="P130" s="157">
        <f t="shared" si="28"/>
        <v>2549.0769600000003</v>
      </c>
      <c r="Q130" s="143"/>
      <c r="R130" s="143">
        <f t="shared" si="26"/>
        <v>2549.0769600000003</v>
      </c>
      <c r="S130" s="143"/>
      <c r="T130" s="143"/>
      <c r="U130" s="143"/>
      <c r="V130" s="143"/>
      <c r="W130" s="153" t="s">
        <v>309</v>
      </c>
      <c r="X130" s="153" t="s">
        <v>67</v>
      </c>
      <c r="Y130" s="153" t="s">
        <v>68</v>
      </c>
      <c r="Z130" s="160">
        <v>45901</v>
      </c>
      <c r="AA130" s="161">
        <f t="shared" si="27"/>
        <v>45946</v>
      </c>
      <c r="AB130" s="151"/>
      <c r="AC130" s="151"/>
      <c r="AD130" s="151"/>
      <c r="AE130" s="151"/>
      <c r="AF130" s="151" t="str">
        <f t="shared" si="29"/>
        <v>Поставка ГСМ (бензин, дизтопливо) г. Ак-Довурак</v>
      </c>
      <c r="AG130" s="151"/>
      <c r="AH130" s="153">
        <v>876</v>
      </c>
      <c r="AI130" s="153" t="s">
        <v>340</v>
      </c>
      <c r="AJ130" s="151">
        <v>1</v>
      </c>
      <c r="AK130" s="153">
        <v>93000000000</v>
      </c>
      <c r="AL130" s="153" t="s">
        <v>341</v>
      </c>
      <c r="AM130" s="161">
        <v>45966</v>
      </c>
      <c r="AN130" s="160">
        <v>46032</v>
      </c>
      <c r="AO130" s="160">
        <v>46387</v>
      </c>
      <c r="AP130" s="152">
        <v>2026</v>
      </c>
      <c r="AQ130" s="155"/>
      <c r="AR130" s="151"/>
      <c r="AS130" s="151"/>
      <c r="AT130" s="162"/>
      <c r="AU130" s="151"/>
      <c r="AV130" s="151"/>
      <c r="AW130" s="163"/>
      <c r="AX130" s="163"/>
      <c r="AY130" s="152"/>
      <c r="AZ130" s="164"/>
      <c r="BA130" s="166"/>
      <c r="BB130" s="152"/>
      <c r="BC130" s="35" t="s">
        <v>590</v>
      </c>
      <c r="BD130" s="167"/>
    </row>
    <row r="131" spans="1:56" s="2" customFormat="1" ht="48" customHeight="1" outlineLevel="1">
      <c r="A131" s="151" t="s">
        <v>374</v>
      </c>
      <c r="B131" s="152" t="s">
        <v>591</v>
      </c>
      <c r="C131" s="153" t="s">
        <v>58</v>
      </c>
      <c r="D131" s="154" t="s">
        <v>336</v>
      </c>
      <c r="E131" s="151" t="s">
        <v>60</v>
      </c>
      <c r="F131" s="155"/>
      <c r="G131" s="169" t="s">
        <v>592</v>
      </c>
      <c r="H131" s="156" t="s">
        <v>62</v>
      </c>
      <c r="I131" s="156" t="s">
        <v>63</v>
      </c>
      <c r="J131" s="151">
        <v>1</v>
      </c>
      <c r="K131" s="152"/>
      <c r="L131" s="152" t="s">
        <v>64</v>
      </c>
      <c r="M131" s="153"/>
      <c r="N131" s="20" t="s">
        <v>65</v>
      </c>
      <c r="O131" s="143">
        <f>546.80451+500</f>
        <v>1046.8045099999999</v>
      </c>
      <c r="P131" s="157">
        <f t="shared" si="28"/>
        <v>1256.1654119999998</v>
      </c>
      <c r="Q131" s="143"/>
      <c r="R131" s="143">
        <f t="shared" ref="R131:R137" si="30">P131</f>
        <v>1256.1654119999998</v>
      </c>
      <c r="S131" s="143"/>
      <c r="T131" s="143"/>
      <c r="U131" s="143"/>
      <c r="V131" s="143"/>
      <c r="W131" s="153" t="s">
        <v>309</v>
      </c>
      <c r="X131" s="153" t="s">
        <v>58</v>
      </c>
      <c r="Y131" s="153" t="s">
        <v>68</v>
      </c>
      <c r="Z131" s="160">
        <v>45901</v>
      </c>
      <c r="AA131" s="161">
        <f t="shared" ref="AA131:AA164" si="31">Z131+45</f>
        <v>45946</v>
      </c>
      <c r="AB131" s="151"/>
      <c r="AC131" s="151"/>
      <c r="AD131" s="151"/>
      <c r="AE131" s="151"/>
      <c r="AF131" s="151" t="str">
        <f t="shared" si="29"/>
        <v>Поставка ГСМ (бензин, дизтопливо) г. Чадан</v>
      </c>
      <c r="AG131" s="151"/>
      <c r="AH131" s="153">
        <v>876</v>
      </c>
      <c r="AI131" s="153" t="s">
        <v>340</v>
      </c>
      <c r="AJ131" s="151">
        <v>1</v>
      </c>
      <c r="AK131" s="153">
        <v>93000000000</v>
      </c>
      <c r="AL131" s="153" t="s">
        <v>341</v>
      </c>
      <c r="AM131" s="161">
        <f>AA131+20</f>
        <v>45966</v>
      </c>
      <c r="AN131" s="160">
        <v>46032</v>
      </c>
      <c r="AO131" s="160">
        <v>46387</v>
      </c>
      <c r="AP131" s="152">
        <v>2026</v>
      </c>
      <c r="AQ131" s="155"/>
      <c r="AR131" s="151"/>
      <c r="AS131" s="151"/>
      <c r="AT131" s="162"/>
      <c r="AU131" s="151"/>
      <c r="AV131" s="151"/>
      <c r="AW131" s="163"/>
      <c r="AX131" s="163"/>
      <c r="AY131" s="152"/>
      <c r="AZ131" s="164"/>
      <c r="BA131" s="166"/>
      <c r="BB131" s="152"/>
      <c r="BC131" s="35" t="s">
        <v>593</v>
      </c>
      <c r="BD131" s="167"/>
    </row>
    <row r="132" spans="1:56" s="2" customFormat="1" ht="48" customHeight="1" outlineLevel="1">
      <c r="A132" s="151" t="s">
        <v>374</v>
      </c>
      <c r="B132" s="152" t="s">
        <v>594</v>
      </c>
      <c r="C132" s="153" t="s">
        <v>58</v>
      </c>
      <c r="D132" s="154" t="s">
        <v>336</v>
      </c>
      <c r="E132" s="151" t="s">
        <v>60</v>
      </c>
      <c r="F132" s="155"/>
      <c r="G132" s="169" t="s">
        <v>595</v>
      </c>
      <c r="H132" s="156" t="s">
        <v>62</v>
      </c>
      <c r="I132" s="156" t="s">
        <v>63</v>
      </c>
      <c r="J132" s="151">
        <v>1</v>
      </c>
      <c r="K132" s="152"/>
      <c r="L132" s="152" t="s">
        <v>64</v>
      </c>
      <c r="M132" s="153"/>
      <c r="N132" s="20" t="s">
        <v>65</v>
      </c>
      <c r="O132" s="143">
        <v>96.018799999999999</v>
      </c>
      <c r="P132" s="157">
        <f t="shared" si="28"/>
        <v>115.22255999999999</v>
      </c>
      <c r="Q132" s="143"/>
      <c r="R132" s="143">
        <f t="shared" si="30"/>
        <v>115.22255999999999</v>
      </c>
      <c r="S132" s="143"/>
      <c r="T132" s="143"/>
      <c r="U132" s="143"/>
      <c r="V132" s="143"/>
      <c r="W132" s="153" t="s">
        <v>309</v>
      </c>
      <c r="X132" s="153" t="s">
        <v>58</v>
      </c>
      <c r="Y132" s="153" t="s">
        <v>68</v>
      </c>
      <c r="Z132" s="160">
        <v>45901</v>
      </c>
      <c r="AA132" s="161">
        <f t="shared" si="31"/>
        <v>45946</v>
      </c>
      <c r="AB132" s="151"/>
      <c r="AC132" s="151"/>
      <c r="AD132" s="151"/>
      <c r="AE132" s="151"/>
      <c r="AF132" s="151" t="str">
        <f t="shared" si="29"/>
        <v>Поставка ГСМ (бензин, дизтопливо) с. Хандагайты</v>
      </c>
      <c r="AG132" s="151"/>
      <c r="AH132" s="153">
        <v>876</v>
      </c>
      <c r="AI132" s="153" t="s">
        <v>340</v>
      </c>
      <c r="AJ132" s="151">
        <v>1</v>
      </c>
      <c r="AK132" s="153">
        <v>93000000000</v>
      </c>
      <c r="AL132" s="153" t="s">
        <v>341</v>
      </c>
      <c r="AM132" s="161">
        <v>45966</v>
      </c>
      <c r="AN132" s="160">
        <v>46032</v>
      </c>
      <c r="AO132" s="160">
        <v>46387</v>
      </c>
      <c r="AP132" s="152">
        <v>2026</v>
      </c>
      <c r="AQ132" s="155"/>
      <c r="AR132" s="151"/>
      <c r="AS132" s="151"/>
      <c r="AT132" s="162"/>
      <c r="AU132" s="151"/>
      <c r="AV132" s="151"/>
      <c r="AW132" s="163"/>
      <c r="AX132" s="163"/>
      <c r="AY132" s="152"/>
      <c r="AZ132" s="164"/>
      <c r="BA132" s="166"/>
      <c r="BB132" s="152"/>
      <c r="BC132" s="35" t="s">
        <v>596</v>
      </c>
      <c r="BD132" s="167"/>
    </row>
    <row r="133" spans="1:56" s="2" customFormat="1" ht="48" customHeight="1" outlineLevel="1">
      <c r="A133" s="151" t="s">
        <v>374</v>
      </c>
      <c r="B133" s="152" t="s">
        <v>597</v>
      </c>
      <c r="C133" s="153" t="s">
        <v>58</v>
      </c>
      <c r="D133" s="154" t="s">
        <v>336</v>
      </c>
      <c r="E133" s="151" t="s">
        <v>60</v>
      </c>
      <c r="F133" s="155"/>
      <c r="G133" s="169" t="s">
        <v>598</v>
      </c>
      <c r="H133" s="156" t="s">
        <v>62</v>
      </c>
      <c r="I133" s="156" t="s">
        <v>63</v>
      </c>
      <c r="J133" s="151">
        <v>1</v>
      </c>
      <c r="K133" s="152"/>
      <c r="L133" s="152" t="s">
        <v>64</v>
      </c>
      <c r="M133" s="153"/>
      <c r="N133" s="20" t="s">
        <v>65</v>
      </c>
      <c r="O133" s="143">
        <f>1288.9519+1000</f>
        <v>2288.9519</v>
      </c>
      <c r="P133" s="157">
        <f t="shared" si="28"/>
        <v>2746.7422799999999</v>
      </c>
      <c r="Q133" s="143"/>
      <c r="R133" s="143">
        <f t="shared" si="30"/>
        <v>2746.7422799999999</v>
      </c>
      <c r="S133" s="143"/>
      <c r="T133" s="143"/>
      <c r="U133" s="143"/>
      <c r="V133" s="143"/>
      <c r="W133" s="153" t="s">
        <v>309</v>
      </c>
      <c r="X133" s="153" t="s">
        <v>67</v>
      </c>
      <c r="Y133" s="153" t="s">
        <v>68</v>
      </c>
      <c r="Z133" s="160">
        <v>45901</v>
      </c>
      <c r="AA133" s="161">
        <f t="shared" si="31"/>
        <v>45946</v>
      </c>
      <c r="AB133" s="151"/>
      <c r="AC133" s="151"/>
      <c r="AD133" s="151"/>
      <c r="AE133" s="151"/>
      <c r="AF133" s="151" t="str">
        <f t="shared" si="29"/>
        <v>Поставка ГСМ (бензин, дизтопливо) с. Бай-Хаак</v>
      </c>
      <c r="AG133" s="151"/>
      <c r="AH133" s="153">
        <v>876</v>
      </c>
      <c r="AI133" s="153" t="s">
        <v>340</v>
      </c>
      <c r="AJ133" s="151">
        <v>1</v>
      </c>
      <c r="AK133" s="153">
        <v>93000000000</v>
      </c>
      <c r="AL133" s="153" t="s">
        <v>341</v>
      </c>
      <c r="AM133" s="161">
        <f>AA133+20</f>
        <v>45966</v>
      </c>
      <c r="AN133" s="160">
        <v>46032</v>
      </c>
      <c r="AO133" s="160">
        <v>46387</v>
      </c>
      <c r="AP133" s="152">
        <v>2026</v>
      </c>
      <c r="AQ133" s="155"/>
      <c r="AR133" s="151"/>
      <c r="AS133" s="151"/>
      <c r="AT133" s="162"/>
      <c r="AU133" s="151"/>
      <c r="AV133" s="151"/>
      <c r="AW133" s="163"/>
      <c r="AX133" s="163"/>
      <c r="AY133" s="152"/>
      <c r="AZ133" s="164"/>
      <c r="BA133" s="166"/>
      <c r="BB133" s="152"/>
      <c r="BC133" s="35" t="s">
        <v>599</v>
      </c>
      <c r="BD133" s="167"/>
    </row>
    <row r="134" spans="1:56" s="2" customFormat="1" ht="48" customHeight="1" outlineLevel="1">
      <c r="A134" s="151" t="s">
        <v>374</v>
      </c>
      <c r="B134" s="152" t="s">
        <v>600</v>
      </c>
      <c r="C134" s="153" t="s">
        <v>58</v>
      </c>
      <c r="D134" s="154" t="s">
        <v>336</v>
      </c>
      <c r="E134" s="151" t="s">
        <v>60</v>
      </c>
      <c r="F134" s="155"/>
      <c r="G134" s="169" t="s">
        <v>601</v>
      </c>
      <c r="H134" s="156" t="s">
        <v>62</v>
      </c>
      <c r="I134" s="156" t="s">
        <v>63</v>
      </c>
      <c r="J134" s="151">
        <v>1</v>
      </c>
      <c r="K134" s="152"/>
      <c r="L134" s="152" t="s">
        <v>64</v>
      </c>
      <c r="M134" s="153"/>
      <c r="N134" s="20" t="s">
        <v>65</v>
      </c>
      <c r="O134" s="143">
        <v>134.19282999999999</v>
      </c>
      <c r="P134" s="157">
        <f t="shared" si="28"/>
        <v>161.03139599999997</v>
      </c>
      <c r="Q134" s="143"/>
      <c r="R134" s="143">
        <f t="shared" si="30"/>
        <v>161.03139599999997</v>
      </c>
      <c r="S134" s="143"/>
      <c r="T134" s="143"/>
      <c r="U134" s="143"/>
      <c r="V134" s="143"/>
      <c r="W134" s="153" t="s">
        <v>309</v>
      </c>
      <c r="X134" s="153" t="s">
        <v>58</v>
      </c>
      <c r="Y134" s="153" t="s">
        <v>68</v>
      </c>
      <c r="Z134" s="160">
        <v>45901</v>
      </c>
      <c r="AA134" s="161">
        <f t="shared" si="31"/>
        <v>45946</v>
      </c>
      <c r="AB134" s="151"/>
      <c r="AC134" s="151"/>
      <c r="AD134" s="151"/>
      <c r="AE134" s="151"/>
      <c r="AF134" s="151" t="str">
        <f t="shared" si="29"/>
        <v>Поставка ГСМ (бензин, дизтопливо) с. Балгазын</v>
      </c>
      <c r="AG134" s="151"/>
      <c r="AH134" s="153">
        <v>876</v>
      </c>
      <c r="AI134" s="153" t="s">
        <v>340</v>
      </c>
      <c r="AJ134" s="151">
        <v>1</v>
      </c>
      <c r="AK134" s="153">
        <v>93000000000</v>
      </c>
      <c r="AL134" s="153" t="s">
        <v>341</v>
      </c>
      <c r="AM134" s="161">
        <v>45966</v>
      </c>
      <c r="AN134" s="160">
        <v>46032</v>
      </c>
      <c r="AO134" s="160">
        <v>46387</v>
      </c>
      <c r="AP134" s="152">
        <v>2026</v>
      </c>
      <c r="AQ134" s="155"/>
      <c r="AR134" s="151"/>
      <c r="AS134" s="151"/>
      <c r="AT134" s="162"/>
      <c r="AU134" s="151"/>
      <c r="AV134" s="151"/>
      <c r="AW134" s="163"/>
      <c r="AX134" s="163"/>
      <c r="AY134" s="152"/>
      <c r="AZ134" s="164"/>
      <c r="BA134" s="166"/>
      <c r="BB134" s="152"/>
      <c r="BC134" s="35" t="s">
        <v>602</v>
      </c>
      <c r="BD134" s="167"/>
    </row>
    <row r="135" spans="1:56" s="2" customFormat="1" ht="48" customHeight="1" outlineLevel="1">
      <c r="A135" s="151" t="s">
        <v>374</v>
      </c>
      <c r="B135" s="152" t="s">
        <v>603</v>
      </c>
      <c r="C135" s="153" t="s">
        <v>58</v>
      </c>
      <c r="D135" s="154" t="s">
        <v>336</v>
      </c>
      <c r="E135" s="151" t="s">
        <v>60</v>
      </c>
      <c r="F135" s="155"/>
      <c r="G135" s="169" t="s">
        <v>604</v>
      </c>
      <c r="H135" s="156" t="s">
        <v>62</v>
      </c>
      <c r="I135" s="156" t="s">
        <v>63</v>
      </c>
      <c r="J135" s="151">
        <v>1</v>
      </c>
      <c r="K135" s="152"/>
      <c r="L135" s="152" t="s">
        <v>64</v>
      </c>
      <c r="M135" s="153"/>
      <c r="N135" s="20" t="s">
        <v>65</v>
      </c>
      <c r="O135" s="143">
        <v>91.630459999999999</v>
      </c>
      <c r="P135" s="157">
        <f t="shared" si="28"/>
        <v>109.956552</v>
      </c>
      <c r="Q135" s="143"/>
      <c r="R135" s="143">
        <f t="shared" si="30"/>
        <v>109.956552</v>
      </c>
      <c r="S135" s="143"/>
      <c r="T135" s="143"/>
      <c r="U135" s="143"/>
      <c r="V135" s="143"/>
      <c r="W135" s="153" t="s">
        <v>309</v>
      </c>
      <c r="X135" s="153" t="s">
        <v>58</v>
      </c>
      <c r="Y135" s="153" t="s">
        <v>68</v>
      </c>
      <c r="Z135" s="160">
        <v>45901</v>
      </c>
      <c r="AA135" s="161">
        <f t="shared" si="31"/>
        <v>45946</v>
      </c>
      <c r="AB135" s="151"/>
      <c r="AC135" s="151"/>
      <c r="AD135" s="151"/>
      <c r="AE135" s="151"/>
      <c r="AF135" s="151" t="str">
        <f t="shared" si="29"/>
        <v>Поставка ГСМ (бензин, дизтопливо) с. Самагалтай</v>
      </c>
      <c r="AG135" s="151"/>
      <c r="AH135" s="153">
        <v>876</v>
      </c>
      <c r="AI135" s="153" t="s">
        <v>340</v>
      </c>
      <c r="AJ135" s="151">
        <v>1</v>
      </c>
      <c r="AK135" s="153">
        <v>93000000000</v>
      </c>
      <c r="AL135" s="153" t="s">
        <v>341</v>
      </c>
      <c r="AM135" s="161">
        <f>AA135+20</f>
        <v>45966</v>
      </c>
      <c r="AN135" s="160">
        <v>46032</v>
      </c>
      <c r="AO135" s="160">
        <v>46387</v>
      </c>
      <c r="AP135" s="152">
        <v>2026</v>
      </c>
      <c r="AQ135" s="155"/>
      <c r="AR135" s="151"/>
      <c r="AS135" s="151"/>
      <c r="AT135" s="162"/>
      <c r="AU135" s="151"/>
      <c r="AV135" s="151"/>
      <c r="AW135" s="163"/>
      <c r="AX135" s="163"/>
      <c r="AY135" s="152"/>
      <c r="AZ135" s="164"/>
      <c r="BA135" s="166"/>
      <c r="BB135" s="152"/>
      <c r="BC135" s="35" t="s">
        <v>605</v>
      </c>
      <c r="BD135" s="167"/>
    </row>
    <row r="136" spans="1:56" s="2" customFormat="1" ht="48" customHeight="1" outlineLevel="1">
      <c r="A136" s="151" t="s">
        <v>374</v>
      </c>
      <c r="B136" s="152" t="s">
        <v>606</v>
      </c>
      <c r="C136" s="153" t="s">
        <v>58</v>
      </c>
      <c r="D136" s="154" t="s">
        <v>336</v>
      </c>
      <c r="E136" s="151" t="s">
        <v>60</v>
      </c>
      <c r="F136" s="155"/>
      <c r="G136" s="169" t="s">
        <v>607</v>
      </c>
      <c r="H136" s="156" t="s">
        <v>62</v>
      </c>
      <c r="I136" s="156" t="s">
        <v>63</v>
      </c>
      <c r="J136" s="151">
        <v>1</v>
      </c>
      <c r="K136" s="152"/>
      <c r="L136" s="152" t="s">
        <v>64</v>
      </c>
      <c r="M136" s="153"/>
      <c r="N136" s="20" t="s">
        <v>65</v>
      </c>
      <c r="O136" s="143">
        <v>155.84331</v>
      </c>
      <c r="P136" s="157">
        <f t="shared" si="28"/>
        <v>187.01197199999999</v>
      </c>
      <c r="Q136" s="143"/>
      <c r="R136" s="143">
        <f t="shared" si="30"/>
        <v>187.01197199999999</v>
      </c>
      <c r="S136" s="143"/>
      <c r="T136" s="143"/>
      <c r="U136" s="143"/>
      <c r="V136" s="143"/>
      <c r="W136" s="153" t="s">
        <v>309</v>
      </c>
      <c r="X136" s="153" t="s">
        <v>58</v>
      </c>
      <c r="Y136" s="153" t="s">
        <v>68</v>
      </c>
      <c r="Z136" s="160">
        <v>45901</v>
      </c>
      <c r="AA136" s="161">
        <f t="shared" si="31"/>
        <v>45946</v>
      </c>
      <c r="AB136" s="151"/>
      <c r="AC136" s="151"/>
      <c r="AD136" s="151"/>
      <c r="AE136" s="151"/>
      <c r="AF136" s="151" t="str">
        <f t="shared" si="29"/>
        <v>Поставка ГСМ (бензин, дизтопливо) с. Эрзин</v>
      </c>
      <c r="AG136" s="151"/>
      <c r="AH136" s="153">
        <v>876</v>
      </c>
      <c r="AI136" s="153" t="s">
        <v>340</v>
      </c>
      <c r="AJ136" s="151">
        <v>1</v>
      </c>
      <c r="AK136" s="153">
        <v>93000000000</v>
      </c>
      <c r="AL136" s="153" t="s">
        <v>341</v>
      </c>
      <c r="AM136" s="161">
        <v>45966</v>
      </c>
      <c r="AN136" s="160">
        <v>46032</v>
      </c>
      <c r="AO136" s="160">
        <v>46387</v>
      </c>
      <c r="AP136" s="152">
        <v>2026</v>
      </c>
      <c r="AQ136" s="155"/>
      <c r="AR136" s="151"/>
      <c r="AS136" s="151"/>
      <c r="AT136" s="162"/>
      <c r="AU136" s="151"/>
      <c r="AV136" s="151"/>
      <c r="AW136" s="163"/>
      <c r="AX136" s="163"/>
      <c r="AY136" s="152"/>
      <c r="AZ136" s="164"/>
      <c r="BA136" s="166"/>
      <c r="BB136" s="152"/>
      <c r="BC136" s="35" t="s">
        <v>608</v>
      </c>
      <c r="BD136" s="167"/>
    </row>
    <row r="137" spans="1:56" s="2" customFormat="1" ht="61.5" customHeight="1" outlineLevel="1">
      <c r="A137" s="151" t="s">
        <v>374</v>
      </c>
      <c r="B137" s="152" t="s">
        <v>609</v>
      </c>
      <c r="C137" s="153" t="s">
        <v>58</v>
      </c>
      <c r="D137" s="154" t="s">
        <v>336</v>
      </c>
      <c r="E137" s="151" t="s">
        <v>60</v>
      </c>
      <c r="F137" s="155"/>
      <c r="G137" s="153" t="s">
        <v>610</v>
      </c>
      <c r="H137" s="156" t="s">
        <v>469</v>
      </c>
      <c r="I137" s="156" t="s">
        <v>611</v>
      </c>
      <c r="J137" s="151">
        <v>2</v>
      </c>
      <c r="K137" s="152"/>
      <c r="L137" s="152" t="s">
        <v>64</v>
      </c>
      <c r="M137" s="153"/>
      <c r="N137" s="20" t="s">
        <v>65</v>
      </c>
      <c r="O137" s="143">
        <f>80.6898*1.040362</f>
        <v>83.94660170760001</v>
      </c>
      <c r="P137" s="157">
        <f t="shared" si="28"/>
        <v>100.73592204912001</v>
      </c>
      <c r="Q137" s="143"/>
      <c r="R137" s="143">
        <f t="shared" si="30"/>
        <v>100.73592204912001</v>
      </c>
      <c r="S137" s="143"/>
      <c r="T137" s="143"/>
      <c r="U137" s="143"/>
      <c r="V137" s="143"/>
      <c r="W137" s="153" t="s">
        <v>108</v>
      </c>
      <c r="X137" s="153" t="s">
        <v>58</v>
      </c>
      <c r="Y137" s="153" t="s">
        <v>68</v>
      </c>
      <c r="Z137" s="160">
        <v>45901</v>
      </c>
      <c r="AA137" s="161">
        <f t="shared" si="31"/>
        <v>45946</v>
      </c>
      <c r="AB137" s="151"/>
      <c r="AC137" s="151"/>
      <c r="AD137" s="151"/>
      <c r="AE137" s="151"/>
      <c r="AF137" s="151" t="str">
        <f t="shared" si="29"/>
        <v>Поставка запасных частей к трансформаторам</v>
      </c>
      <c r="AG137" s="151"/>
      <c r="AH137" s="153">
        <v>876</v>
      </c>
      <c r="AI137" s="153" t="s">
        <v>340</v>
      </c>
      <c r="AJ137" s="151">
        <v>1</v>
      </c>
      <c r="AK137" s="153">
        <v>93000000000</v>
      </c>
      <c r="AL137" s="153" t="s">
        <v>341</v>
      </c>
      <c r="AM137" s="161">
        <v>45966</v>
      </c>
      <c r="AN137" s="160">
        <v>46032</v>
      </c>
      <c r="AO137" s="160">
        <v>46387</v>
      </c>
      <c r="AP137" s="152">
        <v>2026</v>
      </c>
      <c r="AQ137" s="155"/>
      <c r="AR137" s="151"/>
      <c r="AS137" s="151"/>
      <c r="AT137" s="162"/>
      <c r="AU137" s="151"/>
      <c r="AV137" s="151"/>
      <c r="AW137" s="163"/>
      <c r="AX137" s="163"/>
      <c r="AY137" s="152"/>
      <c r="AZ137" s="164"/>
      <c r="BA137" s="166"/>
      <c r="BB137" s="152"/>
      <c r="BC137" s="35" t="s">
        <v>612</v>
      </c>
      <c r="BD137" s="167"/>
    </row>
    <row r="138" spans="1:56" s="17" customFormat="1" ht="63" customHeight="1">
      <c r="A138" s="1058" t="s">
        <v>613</v>
      </c>
      <c r="B138" s="1058" t="s">
        <v>614</v>
      </c>
      <c r="C138" s="1058" t="s">
        <v>58</v>
      </c>
      <c r="D138" s="1058" t="s">
        <v>615</v>
      </c>
      <c r="E138" s="1058" t="s">
        <v>277</v>
      </c>
      <c r="F138" s="1059"/>
      <c r="G138" s="1058" t="s">
        <v>1983</v>
      </c>
      <c r="H138" s="1058" t="s">
        <v>616</v>
      </c>
      <c r="I138" s="1058" t="s">
        <v>617</v>
      </c>
      <c r="J138" s="1058">
        <v>2</v>
      </c>
      <c r="K138" s="1058"/>
      <c r="L138" s="1058" t="s">
        <v>75</v>
      </c>
      <c r="M138" s="1058"/>
      <c r="N138" s="1058" t="s">
        <v>618</v>
      </c>
      <c r="O138" s="1060">
        <v>1000</v>
      </c>
      <c r="P138" s="1061">
        <f t="shared" si="28"/>
        <v>1200</v>
      </c>
      <c r="Q138" s="1060">
        <v>200</v>
      </c>
      <c r="R138" s="1062">
        <v>1000</v>
      </c>
      <c r="S138" s="1062"/>
      <c r="T138" s="1063"/>
      <c r="U138" s="1064"/>
      <c r="V138" s="1064"/>
      <c r="W138" s="1065" t="s">
        <v>108</v>
      </c>
      <c r="X138" s="1058" t="s">
        <v>58</v>
      </c>
      <c r="Y138" s="1058" t="s">
        <v>68</v>
      </c>
      <c r="Z138" s="1066">
        <v>45918</v>
      </c>
      <c r="AA138" s="1067">
        <f>Z138+30</f>
        <v>45948</v>
      </c>
      <c r="AB138" s="1058"/>
      <c r="AC138" s="1058"/>
      <c r="AD138" s="1058"/>
      <c r="AE138" s="1058"/>
      <c r="AF138" s="1058" t="str">
        <f t="shared" si="29"/>
        <v>Оказание услуг по техническому обслуживанию и ремонту оргтехники</v>
      </c>
      <c r="AG138" s="1058"/>
      <c r="AH138" s="1068">
        <v>876</v>
      </c>
      <c r="AI138" s="1069" t="s">
        <v>226</v>
      </c>
      <c r="AJ138" s="1058">
        <v>1</v>
      </c>
      <c r="AK138" s="1070">
        <v>93000000000</v>
      </c>
      <c r="AL138" s="1054" t="s">
        <v>70</v>
      </c>
      <c r="AM138" s="1066">
        <f>AA138+20</f>
        <v>45968</v>
      </c>
      <c r="AN138" s="1067">
        <f>AM138</f>
        <v>45968</v>
      </c>
      <c r="AO138" s="1067">
        <f t="shared" ref="AO138" si="32">AN138+365</f>
        <v>46333</v>
      </c>
      <c r="AP138" s="1058" t="s">
        <v>619</v>
      </c>
      <c r="AQ138" s="19"/>
      <c r="AR138" s="19"/>
      <c r="AS138" s="19"/>
      <c r="AT138" s="19"/>
      <c r="AU138" s="104"/>
      <c r="AV138" s="173"/>
      <c r="AW138" s="174"/>
      <c r="AX138" s="19"/>
      <c r="AY138" s="19" t="s">
        <v>64</v>
      </c>
      <c r="AZ138" s="175"/>
      <c r="BA138" s="89"/>
      <c r="BB138" s="89" t="s">
        <v>1984</v>
      </c>
      <c r="BC138" s="35" t="s">
        <v>620</v>
      </c>
    </row>
    <row r="139" spans="1:56" s="36" customFormat="1" ht="118.5" customHeight="1">
      <c r="A139" s="55" t="s">
        <v>613</v>
      </c>
      <c r="B139" s="55" t="s">
        <v>621</v>
      </c>
      <c r="C139" s="74" t="s">
        <v>58</v>
      </c>
      <c r="D139" s="176" t="s">
        <v>615</v>
      </c>
      <c r="E139" s="55" t="s">
        <v>622</v>
      </c>
      <c r="F139" s="177"/>
      <c r="G139" s="176" t="s">
        <v>623</v>
      </c>
      <c r="H139" s="19" t="s">
        <v>624</v>
      </c>
      <c r="I139" s="19" t="s">
        <v>625</v>
      </c>
      <c r="J139" s="19">
        <v>1</v>
      </c>
      <c r="K139" s="19">
        <v>15</v>
      </c>
      <c r="L139" s="19" t="s">
        <v>75</v>
      </c>
      <c r="M139" s="19"/>
      <c r="N139" s="87" t="s">
        <v>292</v>
      </c>
      <c r="O139" s="116">
        <v>165</v>
      </c>
      <c r="P139" s="178">
        <v>165</v>
      </c>
      <c r="Q139" s="116">
        <f t="shared" ref="Q139:Q153" si="33">P139</f>
        <v>165</v>
      </c>
      <c r="R139" s="87"/>
      <c r="S139" s="28"/>
      <c r="T139" s="179"/>
      <c r="U139" s="133"/>
      <c r="V139" s="133"/>
      <c r="W139" s="137" t="s">
        <v>66</v>
      </c>
      <c r="X139" s="68" t="s">
        <v>58</v>
      </c>
      <c r="Y139" s="19" t="s">
        <v>68</v>
      </c>
      <c r="Z139" s="180">
        <v>45747</v>
      </c>
      <c r="AA139" s="30">
        <f t="shared" si="31"/>
        <v>45792</v>
      </c>
      <c r="AB139" s="19"/>
      <c r="AC139" s="19"/>
      <c r="AD139" s="19"/>
      <c r="AE139" s="19"/>
      <c r="AF139" s="19" t="str">
        <f t="shared" si="29"/>
        <v>Предоставление права использования программы "Стек-Интеграция" Модуль "ГИС ЖКХ" сроком на 1 год</v>
      </c>
      <c r="AG139" s="19"/>
      <c r="AH139" s="20">
        <v>876</v>
      </c>
      <c r="AI139" s="148" t="s">
        <v>226</v>
      </c>
      <c r="AJ139" s="19">
        <v>1</v>
      </c>
      <c r="AK139" s="172">
        <v>93000000000</v>
      </c>
      <c r="AL139" s="18" t="s">
        <v>70</v>
      </c>
      <c r="AM139" s="104">
        <f>AA139+15</f>
        <v>45807</v>
      </c>
      <c r="AN139" s="30">
        <f t="shared" ref="AN139:AN202" si="34">AM139</f>
        <v>45807</v>
      </c>
      <c r="AO139" s="30">
        <f t="shared" ref="AO139:AO148" si="35">AN139+365</f>
        <v>46172</v>
      </c>
      <c r="AP139" s="19" t="s">
        <v>619</v>
      </c>
      <c r="AQ139" s="19"/>
      <c r="AR139" s="19"/>
      <c r="AS139" s="19"/>
      <c r="AT139" s="19"/>
      <c r="AU139" s="104"/>
      <c r="AV139" s="173"/>
      <c r="AW139" s="174"/>
      <c r="AX139" s="19"/>
      <c r="AY139" s="19" t="s">
        <v>64</v>
      </c>
      <c r="AZ139" s="175"/>
      <c r="BA139" s="89"/>
      <c r="BB139" s="181" t="s">
        <v>626</v>
      </c>
      <c r="BC139" s="56" t="s">
        <v>627</v>
      </c>
    </row>
    <row r="140" spans="1:56" s="17" customFormat="1" ht="63" customHeight="1">
      <c r="A140" s="106" t="s">
        <v>613</v>
      </c>
      <c r="B140" s="19" t="s">
        <v>628</v>
      </c>
      <c r="C140" s="68" t="s">
        <v>58</v>
      </c>
      <c r="D140" s="65" t="s">
        <v>615</v>
      </c>
      <c r="E140" s="19" t="s">
        <v>277</v>
      </c>
      <c r="F140" s="23"/>
      <c r="G140" s="65" t="s">
        <v>629</v>
      </c>
      <c r="H140" s="19" t="s">
        <v>630</v>
      </c>
      <c r="I140" s="19" t="s">
        <v>631</v>
      </c>
      <c r="J140" s="19">
        <v>1</v>
      </c>
      <c r="K140" s="19"/>
      <c r="L140" s="19" t="s">
        <v>75</v>
      </c>
      <c r="M140" s="19"/>
      <c r="N140" s="20" t="s">
        <v>292</v>
      </c>
      <c r="O140" s="116">
        <v>2637.6</v>
      </c>
      <c r="P140" s="178">
        <f t="shared" si="28"/>
        <v>3165.12</v>
      </c>
      <c r="Q140" s="116">
        <f t="shared" si="33"/>
        <v>3165.12</v>
      </c>
      <c r="R140" s="28"/>
      <c r="S140" s="28"/>
      <c r="T140" s="179"/>
      <c r="U140" s="133"/>
      <c r="V140" s="133"/>
      <c r="W140" s="137" t="s">
        <v>66</v>
      </c>
      <c r="X140" s="19" t="s">
        <v>58</v>
      </c>
      <c r="Y140" s="19" t="s">
        <v>68</v>
      </c>
      <c r="Z140" s="104">
        <v>45957</v>
      </c>
      <c r="AA140" s="30">
        <v>46002</v>
      </c>
      <c r="AB140" s="18"/>
      <c r="AC140" s="18"/>
      <c r="AD140" s="18"/>
      <c r="AE140" s="18"/>
      <c r="AF140" s="19" t="str">
        <f t="shared" si="29"/>
        <v>Предоставление услуг мобильной связи</v>
      </c>
      <c r="AG140" s="84"/>
      <c r="AH140" s="20">
        <v>876</v>
      </c>
      <c r="AI140" s="148" t="s">
        <v>226</v>
      </c>
      <c r="AJ140" s="19">
        <v>1</v>
      </c>
      <c r="AK140" s="172">
        <v>93000000000</v>
      </c>
      <c r="AL140" s="18" t="s">
        <v>70</v>
      </c>
      <c r="AM140" s="104">
        <v>46017</v>
      </c>
      <c r="AN140" s="30">
        <v>46017</v>
      </c>
      <c r="AO140" s="30">
        <f t="shared" si="35"/>
        <v>46382</v>
      </c>
      <c r="AP140" s="19" t="s">
        <v>619</v>
      </c>
      <c r="AQ140" s="19"/>
      <c r="AR140" s="19"/>
      <c r="AS140" s="19"/>
      <c r="AT140" s="19"/>
      <c r="AU140" s="104"/>
      <c r="AV140" s="173"/>
      <c r="AW140" s="174"/>
      <c r="AX140" s="19"/>
      <c r="AY140" s="19" t="s">
        <v>64</v>
      </c>
      <c r="AZ140" s="175"/>
      <c r="BA140" s="89"/>
      <c r="BB140" s="89" t="s">
        <v>137</v>
      </c>
      <c r="BC140" s="35" t="s">
        <v>632</v>
      </c>
    </row>
    <row r="141" spans="1:56" s="36" customFormat="1" ht="78.75" customHeight="1">
      <c r="A141" s="182" t="s">
        <v>613</v>
      </c>
      <c r="B141" s="55" t="s">
        <v>633</v>
      </c>
      <c r="C141" s="74" t="s">
        <v>58</v>
      </c>
      <c r="D141" s="176" t="s">
        <v>615</v>
      </c>
      <c r="E141" s="55" t="s">
        <v>622</v>
      </c>
      <c r="F141" s="177"/>
      <c r="G141" s="176" t="s">
        <v>634</v>
      </c>
      <c r="H141" s="19" t="s">
        <v>635</v>
      </c>
      <c r="I141" s="19" t="s">
        <v>636</v>
      </c>
      <c r="J141" s="19">
        <v>1</v>
      </c>
      <c r="K141" s="19">
        <v>15</v>
      </c>
      <c r="L141" s="19" t="s">
        <v>75</v>
      </c>
      <c r="M141" s="19"/>
      <c r="N141" s="87" t="s">
        <v>637</v>
      </c>
      <c r="O141" s="116">
        <v>6704.1666699999996</v>
      </c>
      <c r="P141" s="178">
        <f t="shared" si="28"/>
        <v>8045.0000039999995</v>
      </c>
      <c r="Q141" s="116">
        <v>4900</v>
      </c>
      <c r="R141" s="87">
        <f>P141-Q141</f>
        <v>3145.0000039999995</v>
      </c>
      <c r="S141" s="28"/>
      <c r="T141" s="179"/>
      <c r="U141" s="133"/>
      <c r="V141" s="133"/>
      <c r="W141" s="137" t="s">
        <v>638</v>
      </c>
      <c r="X141" s="19" t="s">
        <v>58</v>
      </c>
      <c r="Y141" s="19" t="s">
        <v>639</v>
      </c>
      <c r="Z141" s="180">
        <v>45726</v>
      </c>
      <c r="AA141" s="104">
        <v>45726</v>
      </c>
      <c r="AB141" s="19" t="s">
        <v>640</v>
      </c>
      <c r="AC141" s="19" t="s">
        <v>641</v>
      </c>
      <c r="AD141" s="19">
        <v>5612042824</v>
      </c>
      <c r="AE141" s="19">
        <v>502401001</v>
      </c>
      <c r="AF141" s="19" t="str">
        <f t="shared" si="29"/>
        <v>Консультационная и техническая поддержка ПК «Энергобилинг» подсистема «Сбыт.Население», подсистема «Сбыт. Юридические лица»</v>
      </c>
      <c r="AG141" s="19"/>
      <c r="AH141" s="20">
        <v>876</v>
      </c>
      <c r="AI141" s="148" t="s">
        <v>226</v>
      </c>
      <c r="AJ141" s="19">
        <v>1</v>
      </c>
      <c r="AK141" s="172">
        <v>93000000000</v>
      </c>
      <c r="AL141" s="18" t="s">
        <v>70</v>
      </c>
      <c r="AM141" s="104">
        <v>45726</v>
      </c>
      <c r="AN141" s="30">
        <v>45726</v>
      </c>
      <c r="AO141" s="30">
        <f t="shared" si="35"/>
        <v>46091</v>
      </c>
      <c r="AP141" s="19" t="s">
        <v>619</v>
      </c>
      <c r="AQ141" s="19"/>
      <c r="AR141" s="19"/>
      <c r="AS141" s="19"/>
      <c r="AT141" s="19"/>
      <c r="AU141" s="104"/>
      <c r="AV141" s="173"/>
      <c r="AW141" s="174"/>
      <c r="AX141" s="19"/>
      <c r="AY141" s="19" t="s">
        <v>64</v>
      </c>
      <c r="AZ141" s="175"/>
      <c r="BA141" s="89"/>
      <c r="BB141" s="181" t="s">
        <v>642</v>
      </c>
      <c r="BC141" s="56" t="s">
        <v>643</v>
      </c>
    </row>
    <row r="142" spans="1:56" s="36" customFormat="1" ht="63" customHeight="1">
      <c r="A142" s="183" t="s">
        <v>613</v>
      </c>
      <c r="B142" s="55" t="s">
        <v>644</v>
      </c>
      <c r="C142" s="55" t="s">
        <v>58</v>
      </c>
      <c r="D142" s="55" t="s">
        <v>645</v>
      </c>
      <c r="E142" s="183" t="s">
        <v>622</v>
      </c>
      <c r="F142" s="184">
        <v>1</v>
      </c>
      <c r="G142" s="183" t="s">
        <v>646</v>
      </c>
      <c r="H142" s="185" t="s">
        <v>624</v>
      </c>
      <c r="I142" s="185" t="s">
        <v>647</v>
      </c>
      <c r="J142" s="186">
        <v>1</v>
      </c>
      <c r="K142" s="55"/>
      <c r="L142" s="55" t="s">
        <v>64</v>
      </c>
      <c r="M142" s="55"/>
      <c r="N142" s="38" t="s">
        <v>225</v>
      </c>
      <c r="O142" s="187">
        <v>1320</v>
      </c>
      <c r="P142" s="188">
        <f t="shared" si="28"/>
        <v>1584</v>
      </c>
      <c r="Q142" s="189">
        <f t="shared" si="33"/>
        <v>1584</v>
      </c>
      <c r="R142" s="190"/>
      <c r="S142" s="190"/>
      <c r="T142" s="190"/>
      <c r="U142" s="191"/>
      <c r="V142" s="191"/>
      <c r="W142" s="55" t="s">
        <v>66</v>
      </c>
      <c r="X142" s="192" t="s">
        <v>67</v>
      </c>
      <c r="Y142" s="55" t="s">
        <v>68</v>
      </c>
      <c r="Z142" s="180">
        <v>45762</v>
      </c>
      <c r="AA142" s="180">
        <f t="shared" si="31"/>
        <v>45807</v>
      </c>
      <c r="AB142" s="55"/>
      <c r="AC142" s="55"/>
      <c r="AD142" s="55"/>
      <c r="AE142" s="55"/>
      <c r="AF142" s="55" t="str">
        <f t="shared" si="29"/>
        <v>Техническое обслуживание ПТК "КОТМИ-14"</v>
      </c>
      <c r="AG142" s="55"/>
      <c r="AH142" s="55">
        <v>876</v>
      </c>
      <c r="AI142" s="193" t="s">
        <v>226</v>
      </c>
      <c r="AJ142" s="55">
        <v>1</v>
      </c>
      <c r="AK142" s="194">
        <v>93000000000</v>
      </c>
      <c r="AL142" s="195" t="s">
        <v>70</v>
      </c>
      <c r="AM142" s="180">
        <f>AA142+20</f>
        <v>45827</v>
      </c>
      <c r="AN142" s="180">
        <f t="shared" si="34"/>
        <v>45827</v>
      </c>
      <c r="AO142" s="180">
        <v>46022</v>
      </c>
      <c r="AP142" s="55">
        <v>2025</v>
      </c>
      <c r="AQ142" s="55"/>
      <c r="AR142" s="55"/>
      <c r="AS142" s="55"/>
      <c r="AT142" s="38"/>
      <c r="AU142" s="180"/>
      <c r="AV142" s="196"/>
      <c r="AW142" s="197"/>
      <c r="AX142" s="55"/>
      <c r="AY142" s="183" t="s">
        <v>64</v>
      </c>
      <c r="AZ142" s="198"/>
      <c r="BA142" s="199"/>
      <c r="BB142" s="199" t="s">
        <v>648</v>
      </c>
      <c r="BC142" s="56" t="s">
        <v>649</v>
      </c>
    </row>
    <row r="143" spans="1:56" s="17" customFormat="1" ht="63" customHeight="1">
      <c r="A143" s="19" t="s">
        <v>613</v>
      </c>
      <c r="B143" s="19" t="s">
        <v>650</v>
      </c>
      <c r="C143" s="19" t="s">
        <v>58</v>
      </c>
      <c r="D143" s="19" t="s">
        <v>651</v>
      </c>
      <c r="E143" s="19" t="s">
        <v>622</v>
      </c>
      <c r="F143" s="200">
        <v>1</v>
      </c>
      <c r="G143" s="19" t="s">
        <v>652</v>
      </c>
      <c r="H143" s="201" t="s">
        <v>624</v>
      </c>
      <c r="I143" s="201" t="s">
        <v>647</v>
      </c>
      <c r="J143" s="200">
        <v>1</v>
      </c>
      <c r="K143" s="19"/>
      <c r="L143" s="19" t="s">
        <v>64</v>
      </c>
      <c r="M143" s="19"/>
      <c r="N143" s="19" t="s">
        <v>225</v>
      </c>
      <c r="O143" s="116">
        <v>2292.0410000000002</v>
      </c>
      <c r="P143" s="112">
        <f>O143</f>
        <v>2292.0410000000002</v>
      </c>
      <c r="Q143" s="116"/>
      <c r="R143" s="107">
        <f>P143</f>
        <v>2292.0410000000002</v>
      </c>
      <c r="S143" s="146"/>
      <c r="T143" s="146"/>
      <c r="U143" s="68"/>
      <c r="V143" s="68"/>
      <c r="W143" s="19" t="s">
        <v>66</v>
      </c>
      <c r="X143" s="20" t="s">
        <v>67</v>
      </c>
      <c r="Y143" s="19" t="s">
        <v>68</v>
      </c>
      <c r="Z143" s="104">
        <v>45901</v>
      </c>
      <c r="AA143" s="104">
        <v>45946</v>
      </c>
      <c r="AB143" s="19"/>
      <c r="AC143" s="19"/>
      <c r="AD143" s="19"/>
      <c r="AE143" s="19"/>
      <c r="AF143" s="19" t="str">
        <f t="shared" si="29"/>
        <v>Оказание услуг по адаптации и сопровождению СПС КонсультантПлюс</v>
      </c>
      <c r="AG143" s="19"/>
      <c r="AH143" s="20">
        <v>876</v>
      </c>
      <c r="AI143" s="148" t="s">
        <v>226</v>
      </c>
      <c r="AJ143" s="19">
        <v>1</v>
      </c>
      <c r="AK143" s="172">
        <v>93000000000</v>
      </c>
      <c r="AL143" s="18" t="s">
        <v>70</v>
      </c>
      <c r="AM143" s="104">
        <v>45966</v>
      </c>
      <c r="AN143" s="104">
        <v>46023</v>
      </c>
      <c r="AO143" s="104">
        <v>46387</v>
      </c>
      <c r="AP143" s="19">
        <v>2026</v>
      </c>
      <c r="AQ143" s="19"/>
      <c r="AR143" s="19"/>
      <c r="AS143" s="19"/>
      <c r="AT143" s="19"/>
      <c r="AU143" s="104"/>
      <c r="AV143" s="173"/>
      <c r="AW143" s="174"/>
      <c r="AX143" s="19"/>
      <c r="AY143" s="22" t="s">
        <v>64</v>
      </c>
      <c r="AZ143" s="175"/>
      <c r="BA143" s="89"/>
      <c r="BB143" s="89"/>
      <c r="BC143" s="35" t="s">
        <v>653</v>
      </c>
    </row>
    <row r="144" spans="1:56" s="17" customFormat="1" ht="47.25" customHeight="1">
      <c r="A144" s="22" t="s">
        <v>613</v>
      </c>
      <c r="B144" s="19" t="s">
        <v>654</v>
      </c>
      <c r="C144" s="19" t="s">
        <v>58</v>
      </c>
      <c r="D144" s="19" t="s">
        <v>645</v>
      </c>
      <c r="E144" s="22" t="s">
        <v>622</v>
      </c>
      <c r="F144" s="202">
        <v>1</v>
      </c>
      <c r="G144" s="22" t="s">
        <v>655</v>
      </c>
      <c r="H144" s="201" t="s">
        <v>624</v>
      </c>
      <c r="I144" s="201" t="s">
        <v>647</v>
      </c>
      <c r="J144" s="200">
        <v>1</v>
      </c>
      <c r="K144" s="19"/>
      <c r="L144" s="19" t="s">
        <v>64</v>
      </c>
      <c r="M144" s="19"/>
      <c r="N144" s="19" t="s">
        <v>225</v>
      </c>
      <c r="O144" s="203">
        <f>1831.67</f>
        <v>1831.67</v>
      </c>
      <c r="P144" s="112">
        <f>O144*1.2</f>
        <v>2198.0039999999999</v>
      </c>
      <c r="Q144" s="116">
        <f t="shared" si="33"/>
        <v>2198.0039999999999</v>
      </c>
      <c r="R144" s="146"/>
      <c r="S144" s="146"/>
      <c r="T144" s="146"/>
      <c r="U144" s="68"/>
      <c r="V144" s="68"/>
      <c r="W144" s="19" t="s">
        <v>638</v>
      </c>
      <c r="X144" s="147" t="s">
        <v>58</v>
      </c>
      <c r="Y144" s="19" t="s">
        <v>639</v>
      </c>
      <c r="Z144" s="104">
        <v>45958</v>
      </c>
      <c r="AA144" s="104">
        <v>45958</v>
      </c>
      <c r="AB144" s="19" t="s">
        <v>640</v>
      </c>
      <c r="AC144" s="19" t="s">
        <v>656</v>
      </c>
      <c r="AD144" s="19">
        <v>7730280321</v>
      </c>
      <c r="AE144" s="19">
        <v>773001001</v>
      </c>
      <c r="AF144" s="19" t="str">
        <f t="shared" si="29"/>
        <v>Выполнение работ  по модернизации программного комплекса "Аварийность ЭСК"</v>
      </c>
      <c r="AG144" s="19"/>
      <c r="AH144" s="19">
        <v>876</v>
      </c>
      <c r="AI144" s="148" t="s">
        <v>226</v>
      </c>
      <c r="AJ144" s="19">
        <v>1</v>
      </c>
      <c r="AK144" s="172">
        <v>93000000000</v>
      </c>
      <c r="AL144" s="18" t="s">
        <v>70</v>
      </c>
      <c r="AM144" s="104">
        <v>45958</v>
      </c>
      <c r="AN144" s="104">
        <v>45958</v>
      </c>
      <c r="AO144" s="104">
        <v>46022</v>
      </c>
      <c r="AP144" s="19">
        <v>2025</v>
      </c>
      <c r="AQ144" s="19"/>
      <c r="AR144" s="19"/>
      <c r="AS144" s="19"/>
      <c r="AT144" s="19"/>
      <c r="AU144" s="104"/>
      <c r="AV144" s="204"/>
      <c r="AW144" s="174"/>
      <c r="AX144" s="19"/>
      <c r="AY144" s="22" t="s">
        <v>64</v>
      </c>
      <c r="AZ144" s="175"/>
      <c r="BA144" s="133"/>
      <c r="BB144" s="133" t="s">
        <v>1985</v>
      </c>
      <c r="BC144" s="35" t="s">
        <v>658</v>
      </c>
    </row>
    <row r="145" spans="1:55" s="17" customFormat="1" ht="47.25" customHeight="1">
      <c r="A145" s="19" t="s">
        <v>613</v>
      </c>
      <c r="B145" s="19" t="s">
        <v>659</v>
      </c>
      <c r="C145" s="19" t="s">
        <v>58</v>
      </c>
      <c r="D145" s="19" t="s">
        <v>645</v>
      </c>
      <c r="E145" s="19" t="s">
        <v>622</v>
      </c>
      <c r="F145" s="200">
        <v>1</v>
      </c>
      <c r="G145" s="19" t="s">
        <v>660</v>
      </c>
      <c r="H145" s="106" t="s">
        <v>635</v>
      </c>
      <c r="I145" s="106" t="s">
        <v>661</v>
      </c>
      <c r="J145" s="200">
        <v>1</v>
      </c>
      <c r="K145" s="19"/>
      <c r="L145" s="19" t="s">
        <v>64</v>
      </c>
      <c r="M145" s="19"/>
      <c r="N145" s="19" t="s">
        <v>225</v>
      </c>
      <c r="O145" s="205">
        <v>1809</v>
      </c>
      <c r="P145" s="206">
        <f>O145</f>
        <v>1809</v>
      </c>
      <c r="Q145" s="207">
        <f t="shared" si="33"/>
        <v>1809</v>
      </c>
      <c r="R145" s="208"/>
      <c r="S145" s="208"/>
      <c r="T145" s="208"/>
      <c r="U145" s="68"/>
      <c r="V145" s="68"/>
      <c r="W145" s="19" t="s">
        <v>66</v>
      </c>
      <c r="X145" s="20" t="s">
        <v>67</v>
      </c>
      <c r="Y145" s="19" t="s">
        <v>68</v>
      </c>
      <c r="Z145" s="104">
        <v>45945</v>
      </c>
      <c r="AA145" s="104">
        <f t="shared" si="31"/>
        <v>45990</v>
      </c>
      <c r="AB145" s="68"/>
      <c r="AC145" s="68"/>
      <c r="AD145" s="68"/>
      <c r="AE145" s="68"/>
      <c r="AF145" s="19" t="str">
        <f t="shared" si="29"/>
        <v>Приобретение права на использование программы для ЭВМ "ГРАНД-Смета"</v>
      </c>
      <c r="AG145" s="68"/>
      <c r="AH145" s="68">
        <v>796</v>
      </c>
      <c r="AI145" s="68" t="s">
        <v>136</v>
      </c>
      <c r="AJ145" s="68">
        <v>27</v>
      </c>
      <c r="AK145" s="68">
        <v>93000000000</v>
      </c>
      <c r="AL145" s="18" t="s">
        <v>70</v>
      </c>
      <c r="AM145" s="104">
        <f>AA145+19</f>
        <v>46009</v>
      </c>
      <c r="AN145" s="104">
        <f t="shared" si="34"/>
        <v>46009</v>
      </c>
      <c r="AO145" s="209">
        <v>46022</v>
      </c>
      <c r="AP145" s="68">
        <v>2025</v>
      </c>
      <c r="AQ145" s="68"/>
      <c r="AR145" s="68"/>
      <c r="AS145" s="68"/>
      <c r="AT145" s="68"/>
      <c r="AU145" s="68"/>
      <c r="AV145" s="68"/>
      <c r="AW145" s="68"/>
      <c r="AX145" s="68"/>
      <c r="AY145" s="22" t="s">
        <v>64</v>
      </c>
      <c r="AZ145" s="210"/>
      <c r="BA145" s="133"/>
      <c r="BB145" s="133" t="s">
        <v>248</v>
      </c>
      <c r="BC145" s="35" t="s">
        <v>662</v>
      </c>
    </row>
    <row r="146" spans="1:55" s="36" customFormat="1" ht="114" customHeight="1">
      <c r="A146" s="55" t="s">
        <v>613</v>
      </c>
      <c r="B146" s="55" t="s">
        <v>663</v>
      </c>
      <c r="C146" s="55" t="s">
        <v>58</v>
      </c>
      <c r="D146" s="55" t="s">
        <v>645</v>
      </c>
      <c r="E146" s="55" t="s">
        <v>622</v>
      </c>
      <c r="F146" s="186">
        <v>1</v>
      </c>
      <c r="G146" s="55" t="s">
        <v>664</v>
      </c>
      <c r="H146" s="182" t="s">
        <v>635</v>
      </c>
      <c r="I146" s="182" t="s">
        <v>661</v>
      </c>
      <c r="J146" s="186">
        <v>1</v>
      </c>
      <c r="K146" s="55"/>
      <c r="L146" s="55" t="s">
        <v>64</v>
      </c>
      <c r="M146" s="55"/>
      <c r="N146" s="38" t="s">
        <v>225</v>
      </c>
      <c r="O146" s="211">
        <v>340.68</v>
      </c>
      <c r="P146" s="212">
        <f t="shared" ref="P146:P147" si="36">O146*1.2</f>
        <v>408.81599999999997</v>
      </c>
      <c r="Q146" s="213">
        <f t="shared" si="33"/>
        <v>408.81599999999997</v>
      </c>
      <c r="R146" s="214"/>
      <c r="S146" s="214"/>
      <c r="T146" s="214"/>
      <c r="U146" s="74"/>
      <c r="V146" s="74"/>
      <c r="W146" s="55" t="s">
        <v>66</v>
      </c>
      <c r="X146" s="128" t="s">
        <v>58</v>
      </c>
      <c r="Y146" s="55" t="s">
        <v>68</v>
      </c>
      <c r="Z146" s="180">
        <v>45777</v>
      </c>
      <c r="AA146" s="180">
        <f t="shared" si="31"/>
        <v>45822</v>
      </c>
      <c r="AB146" s="74"/>
      <c r="AC146" s="74"/>
      <c r="AD146" s="74"/>
      <c r="AE146" s="74"/>
      <c r="AF146" s="55" t="str">
        <f t="shared" si="29"/>
        <v>Приобретение сертификата на техническую поддержку программного комплекса электронного документооборота  
   "СЭДО"</v>
      </c>
      <c r="AG146" s="74"/>
      <c r="AH146" s="74">
        <v>796</v>
      </c>
      <c r="AI146" s="74" t="s">
        <v>136</v>
      </c>
      <c r="AJ146" s="74">
        <v>136</v>
      </c>
      <c r="AK146" s="74">
        <v>93000000000</v>
      </c>
      <c r="AL146" s="195" t="s">
        <v>70</v>
      </c>
      <c r="AM146" s="180">
        <f>AA146+15</f>
        <v>45837</v>
      </c>
      <c r="AN146" s="180">
        <f t="shared" si="34"/>
        <v>45837</v>
      </c>
      <c r="AO146" s="215">
        <v>46855</v>
      </c>
      <c r="AP146" s="74">
        <v>2025</v>
      </c>
      <c r="AQ146" s="74"/>
      <c r="AR146" s="74"/>
      <c r="AS146" s="74"/>
      <c r="AT146" s="75"/>
      <c r="AU146" s="74"/>
      <c r="AV146" s="74"/>
      <c r="AW146" s="74"/>
      <c r="AX146" s="74"/>
      <c r="AY146" s="183" t="s">
        <v>64</v>
      </c>
      <c r="AZ146" s="216"/>
      <c r="BA146" s="199"/>
      <c r="BB146" s="181" t="s">
        <v>665</v>
      </c>
      <c r="BC146" s="56" t="s">
        <v>666</v>
      </c>
    </row>
    <row r="147" spans="1:55" s="17" customFormat="1" ht="47.25" customHeight="1">
      <c r="A147" s="19" t="s">
        <v>613</v>
      </c>
      <c r="B147" s="19" t="s">
        <v>667</v>
      </c>
      <c r="C147" s="19" t="s">
        <v>58</v>
      </c>
      <c r="D147" s="19" t="s">
        <v>645</v>
      </c>
      <c r="E147" s="19" t="s">
        <v>622</v>
      </c>
      <c r="F147" s="200">
        <v>1</v>
      </c>
      <c r="G147" s="19" t="s">
        <v>668</v>
      </c>
      <c r="H147" s="106" t="s">
        <v>669</v>
      </c>
      <c r="I147" s="106" t="s">
        <v>661</v>
      </c>
      <c r="J147" s="200">
        <v>1</v>
      </c>
      <c r="K147" s="19"/>
      <c r="L147" s="19" t="s">
        <v>64</v>
      </c>
      <c r="M147" s="19"/>
      <c r="N147" s="19" t="s">
        <v>225</v>
      </c>
      <c r="O147" s="205">
        <v>1000</v>
      </c>
      <c r="P147" s="206">
        <f t="shared" si="36"/>
        <v>1200</v>
      </c>
      <c r="Q147" s="207">
        <f t="shared" si="33"/>
        <v>1200</v>
      </c>
      <c r="R147" s="208"/>
      <c r="S147" s="208"/>
      <c r="T147" s="208"/>
      <c r="U147" s="68"/>
      <c r="V147" s="68"/>
      <c r="W147" s="19" t="s">
        <v>66</v>
      </c>
      <c r="X147" s="20" t="s">
        <v>67</v>
      </c>
      <c r="Y147" s="19" t="s">
        <v>68</v>
      </c>
      <c r="Z147" s="104">
        <v>45930</v>
      </c>
      <c r="AA147" s="104">
        <f t="shared" si="31"/>
        <v>45975</v>
      </c>
      <c r="AB147" s="68"/>
      <c r="AC147" s="68"/>
      <c r="AD147" s="68"/>
      <c r="AE147" s="68"/>
      <c r="AF147" s="19" t="str">
        <f t="shared" si="29"/>
        <v>Техническая поддержка системы управления базами данных</v>
      </c>
      <c r="AG147" s="68"/>
      <c r="AH147" s="68">
        <v>796</v>
      </c>
      <c r="AI147" s="68" t="s">
        <v>136</v>
      </c>
      <c r="AJ147" s="68">
        <v>10</v>
      </c>
      <c r="AK147" s="68">
        <v>93000000000</v>
      </c>
      <c r="AL147" s="18" t="s">
        <v>70</v>
      </c>
      <c r="AM147" s="104">
        <f>AA147+20</f>
        <v>45995</v>
      </c>
      <c r="AN147" s="104">
        <f t="shared" si="34"/>
        <v>45995</v>
      </c>
      <c r="AO147" s="209">
        <v>46022</v>
      </c>
      <c r="AP147" s="68">
        <v>2025</v>
      </c>
      <c r="AQ147" s="68"/>
      <c r="AR147" s="68"/>
      <c r="AS147" s="68"/>
      <c r="AT147" s="68"/>
      <c r="AU147" s="68"/>
      <c r="AV147" s="68"/>
      <c r="AW147" s="68"/>
      <c r="AX147" s="68"/>
      <c r="AY147" s="22" t="s">
        <v>64</v>
      </c>
      <c r="AZ147" s="210"/>
      <c r="BA147" s="133"/>
      <c r="BB147" s="133" t="s">
        <v>670</v>
      </c>
      <c r="BC147" s="35" t="s">
        <v>671</v>
      </c>
    </row>
    <row r="148" spans="1:55" s="36" customFormat="1" ht="63" customHeight="1">
      <c r="A148" s="217" t="s">
        <v>613</v>
      </c>
      <c r="B148" s="55" t="s">
        <v>672</v>
      </c>
      <c r="C148" s="74" t="s">
        <v>673</v>
      </c>
      <c r="D148" s="218" t="s">
        <v>645</v>
      </c>
      <c r="E148" s="193" t="s">
        <v>622</v>
      </c>
      <c r="F148" s="217">
        <v>1</v>
      </c>
      <c r="G148" s="55" t="s">
        <v>674</v>
      </c>
      <c r="H148" s="74" t="s">
        <v>635</v>
      </c>
      <c r="I148" s="193" t="s">
        <v>661</v>
      </c>
      <c r="J148" s="218">
        <v>1</v>
      </c>
      <c r="K148" s="217"/>
      <c r="L148" s="55" t="s">
        <v>75</v>
      </c>
      <c r="M148" s="74"/>
      <c r="N148" s="38" t="s">
        <v>225</v>
      </c>
      <c r="O148" s="219">
        <v>360</v>
      </c>
      <c r="P148" s="220">
        <f>O148</f>
        <v>360</v>
      </c>
      <c r="Q148" s="219">
        <v>360</v>
      </c>
      <c r="R148" s="193"/>
      <c r="S148" s="193"/>
      <c r="T148" s="193"/>
      <c r="U148" s="74"/>
      <c r="V148" s="74"/>
      <c r="W148" s="217" t="s">
        <v>638</v>
      </c>
      <c r="X148" s="55" t="s">
        <v>58</v>
      </c>
      <c r="Y148" s="55" t="s">
        <v>639</v>
      </c>
      <c r="Z148" s="215">
        <v>45989</v>
      </c>
      <c r="AA148" s="215">
        <f>Z148</f>
        <v>45989</v>
      </c>
      <c r="AB148" s="217" t="s">
        <v>640</v>
      </c>
      <c r="AC148" s="55" t="s">
        <v>675</v>
      </c>
      <c r="AD148" s="74">
        <v>7730634651</v>
      </c>
      <c r="AE148" s="218">
        <v>773001001</v>
      </c>
      <c r="AF148" s="55" t="str">
        <f t="shared" si="29"/>
        <v>Приобретение лицензий для информационно-аналитического сервиса «С24»</v>
      </c>
      <c r="AG148" s="217"/>
      <c r="AH148" s="55">
        <v>796</v>
      </c>
      <c r="AI148" s="74" t="s">
        <v>136</v>
      </c>
      <c r="AJ148" s="218">
        <v>5</v>
      </c>
      <c r="AK148" s="218">
        <v>93000000000</v>
      </c>
      <c r="AL148" s="217" t="s">
        <v>70</v>
      </c>
      <c r="AM148" s="180">
        <f>AA148</f>
        <v>45989</v>
      </c>
      <c r="AN148" s="180">
        <f t="shared" si="34"/>
        <v>45989</v>
      </c>
      <c r="AO148" s="180">
        <f t="shared" si="35"/>
        <v>46354</v>
      </c>
      <c r="AP148" s="218">
        <v>2025</v>
      </c>
      <c r="AQ148" s="217"/>
      <c r="AR148" s="55"/>
      <c r="AS148" s="74"/>
      <c r="AT148" s="221"/>
      <c r="AU148" s="218"/>
      <c r="AV148" s="217"/>
      <c r="AW148" s="55"/>
      <c r="AX148" s="74"/>
      <c r="AY148" s="218" t="s">
        <v>75</v>
      </c>
      <c r="AZ148" s="222"/>
      <c r="BA148" s="223"/>
      <c r="BB148" s="199" t="s">
        <v>676</v>
      </c>
      <c r="BC148" s="56" t="s">
        <v>677</v>
      </c>
    </row>
    <row r="149" spans="1:55" s="115" customFormat="1" ht="63" customHeight="1">
      <c r="A149" s="38" t="s">
        <v>678</v>
      </c>
      <c r="B149" s="38" t="s">
        <v>679</v>
      </c>
      <c r="C149" s="38" t="s">
        <v>58</v>
      </c>
      <c r="D149" s="38" t="s">
        <v>651</v>
      </c>
      <c r="E149" s="38" t="s">
        <v>622</v>
      </c>
      <c r="F149" s="72" t="s">
        <v>496</v>
      </c>
      <c r="G149" s="38" t="s">
        <v>680</v>
      </c>
      <c r="H149" s="72" t="s">
        <v>681</v>
      </c>
      <c r="I149" s="72" t="s">
        <v>682</v>
      </c>
      <c r="J149" s="224">
        <v>1</v>
      </c>
      <c r="K149" s="38"/>
      <c r="L149" s="38" t="s">
        <v>75</v>
      </c>
      <c r="M149" s="38"/>
      <c r="N149" s="38" t="s">
        <v>683</v>
      </c>
      <c r="O149" s="43">
        <v>7242.0370000000003</v>
      </c>
      <c r="P149" s="44">
        <f t="shared" ref="P149:P180" si="37">O149*1.2</f>
        <v>8690.4444000000003</v>
      </c>
      <c r="Q149" s="43">
        <f t="shared" si="33"/>
        <v>8690.4444000000003</v>
      </c>
      <c r="R149" s="225"/>
      <c r="S149" s="225"/>
      <c r="T149" s="225"/>
      <c r="U149" s="75"/>
      <c r="V149" s="75"/>
      <c r="W149" s="38" t="s">
        <v>108</v>
      </c>
      <c r="X149" s="38" t="s">
        <v>684</v>
      </c>
      <c r="Y149" s="38" t="s">
        <v>68</v>
      </c>
      <c r="Z149" s="226">
        <v>45880</v>
      </c>
      <c r="AA149" s="49">
        <v>45916</v>
      </c>
      <c r="AB149" s="38"/>
      <c r="AC149" s="38"/>
      <c r="AD149" s="38"/>
      <c r="AE149" s="38"/>
      <c r="AF149" s="38" t="str">
        <f t="shared" si="29"/>
        <v>Поставка автоматизированных рабочих мест</v>
      </c>
      <c r="AG149" s="38"/>
      <c r="AH149" s="39">
        <v>796</v>
      </c>
      <c r="AI149" s="227" t="s">
        <v>184</v>
      </c>
      <c r="AJ149" s="38">
        <v>114</v>
      </c>
      <c r="AK149" s="228">
        <v>93000000000</v>
      </c>
      <c r="AL149" s="37" t="s">
        <v>70</v>
      </c>
      <c r="AM149" s="226">
        <v>45937</v>
      </c>
      <c r="AN149" s="49">
        <f t="shared" si="34"/>
        <v>45937</v>
      </c>
      <c r="AO149" s="49">
        <f>AN149+30</f>
        <v>45967</v>
      </c>
      <c r="AP149" s="37">
        <v>2025</v>
      </c>
      <c r="AQ149" s="38"/>
      <c r="AR149" s="38"/>
      <c r="AS149" s="38"/>
      <c r="AT149" s="38"/>
      <c r="AU149" s="226"/>
      <c r="AV149" s="229"/>
      <c r="AW149" s="230"/>
      <c r="AX149" s="38"/>
      <c r="AY149" s="38" t="s">
        <v>64</v>
      </c>
      <c r="AZ149" s="231"/>
      <c r="BA149" s="232"/>
      <c r="BB149" s="232" t="s">
        <v>685</v>
      </c>
      <c r="BC149" s="233" t="s">
        <v>686</v>
      </c>
    </row>
    <row r="150" spans="1:55" s="115" customFormat="1" ht="63" customHeight="1">
      <c r="A150" s="1116" t="s">
        <v>678</v>
      </c>
      <c r="B150" s="1116" t="s">
        <v>687</v>
      </c>
      <c r="C150" s="1116" t="s">
        <v>58</v>
      </c>
      <c r="D150" s="1116" t="s">
        <v>651</v>
      </c>
      <c r="E150" s="1116" t="s">
        <v>622</v>
      </c>
      <c r="F150" s="72" t="s">
        <v>496</v>
      </c>
      <c r="G150" s="1116" t="s">
        <v>688</v>
      </c>
      <c r="H150" s="72" t="s">
        <v>2019</v>
      </c>
      <c r="I150" s="72" t="s">
        <v>2020</v>
      </c>
      <c r="J150" s="224">
        <v>2</v>
      </c>
      <c r="K150" s="1116"/>
      <c r="L150" s="1116" t="s">
        <v>75</v>
      </c>
      <c r="M150" s="1116"/>
      <c r="N150" s="1116" t="s">
        <v>2021</v>
      </c>
      <c r="O150" s="43">
        <v>1287.81718</v>
      </c>
      <c r="P150" s="44">
        <f t="shared" si="37"/>
        <v>1545.3806159999999</v>
      </c>
      <c r="Q150" s="43">
        <f t="shared" si="33"/>
        <v>1545.3806159999999</v>
      </c>
      <c r="R150" s="225"/>
      <c r="S150" s="225"/>
      <c r="T150" s="225"/>
      <c r="U150" s="75"/>
      <c r="V150" s="75"/>
      <c r="W150" s="1116" t="s">
        <v>108</v>
      </c>
      <c r="X150" s="1116" t="s">
        <v>67</v>
      </c>
      <c r="Y150" s="1116" t="s">
        <v>68</v>
      </c>
      <c r="Z150" s="226">
        <v>45930</v>
      </c>
      <c r="AA150" s="49">
        <f t="shared" ref="AA150" si="38">Z150+45</f>
        <v>45975</v>
      </c>
      <c r="AB150" s="1116"/>
      <c r="AC150" s="1116"/>
      <c r="AD150" s="1116"/>
      <c r="AE150" s="1116"/>
      <c r="AF150" s="1116" t="str">
        <f t="shared" si="29"/>
        <v>Поставка комплектующих и запасных частей для средств вычислительной и оргтехники</v>
      </c>
      <c r="AG150" s="1116"/>
      <c r="AH150" s="1117" t="s">
        <v>2022</v>
      </c>
      <c r="AI150" s="227" t="s">
        <v>2023</v>
      </c>
      <c r="AJ150" s="1116" t="s">
        <v>2024</v>
      </c>
      <c r="AK150" s="228" t="s">
        <v>2025</v>
      </c>
      <c r="AL150" s="1118" t="s">
        <v>2026</v>
      </c>
      <c r="AM150" s="226">
        <f t="shared" ref="AM150:AM151" si="39">AA150+15</f>
        <v>45990</v>
      </c>
      <c r="AN150" s="49">
        <f t="shared" si="34"/>
        <v>45990</v>
      </c>
      <c r="AO150" s="49">
        <f t="shared" ref="AO150" si="40">AN150+60</f>
        <v>46050</v>
      </c>
      <c r="AP150" s="1118">
        <v>2025</v>
      </c>
      <c r="AQ150" s="1116"/>
      <c r="AR150" s="1116"/>
      <c r="AS150" s="1116"/>
      <c r="AT150" s="1116"/>
      <c r="AU150" s="226"/>
      <c r="AV150" s="229"/>
      <c r="AW150" s="230"/>
      <c r="AX150" s="1116"/>
      <c r="AY150" s="1116" t="s">
        <v>64</v>
      </c>
      <c r="AZ150" s="231"/>
      <c r="BA150" s="232"/>
      <c r="BB150" s="232" t="s">
        <v>2027</v>
      </c>
      <c r="BC150" s="233" t="s">
        <v>692</v>
      </c>
    </row>
    <row r="151" spans="1:55" s="115" customFormat="1" ht="63" customHeight="1">
      <c r="A151" s="1116" t="s">
        <v>678</v>
      </c>
      <c r="B151" s="1116" t="s">
        <v>693</v>
      </c>
      <c r="C151" s="1116" t="s">
        <v>58</v>
      </c>
      <c r="D151" s="1116" t="s">
        <v>651</v>
      </c>
      <c r="E151" s="1116" t="s">
        <v>622</v>
      </c>
      <c r="F151" s="72" t="s">
        <v>496</v>
      </c>
      <c r="G151" s="1162" t="s">
        <v>694</v>
      </c>
      <c r="H151" s="1162" t="s">
        <v>2028</v>
      </c>
      <c r="I151" s="72" t="s">
        <v>2029</v>
      </c>
      <c r="J151" s="224">
        <v>2</v>
      </c>
      <c r="K151" s="1116"/>
      <c r="L151" s="1116" t="s">
        <v>75</v>
      </c>
      <c r="M151" s="1116"/>
      <c r="N151" s="1116" t="s">
        <v>65</v>
      </c>
      <c r="O151" s="43">
        <v>360.98633999999998</v>
      </c>
      <c r="P151" s="44">
        <f t="shared" si="37"/>
        <v>433.18360799999999</v>
      </c>
      <c r="Q151" s="43">
        <f t="shared" si="33"/>
        <v>433.18360799999999</v>
      </c>
      <c r="R151" s="1162"/>
      <c r="S151" s="1162"/>
      <c r="T151" s="1162"/>
      <c r="U151" s="75"/>
      <c r="V151" s="75"/>
      <c r="W151" s="1116" t="s">
        <v>108</v>
      </c>
      <c r="X151" s="1116" t="s">
        <v>67</v>
      </c>
      <c r="Y151" s="1116" t="s">
        <v>68</v>
      </c>
      <c r="Z151" s="226">
        <v>45930</v>
      </c>
      <c r="AA151" s="49">
        <f>Z151+30</f>
        <v>45960</v>
      </c>
      <c r="AB151" s="1118"/>
      <c r="AC151" s="1118"/>
      <c r="AD151" s="1118"/>
      <c r="AE151" s="1118"/>
      <c r="AF151" s="1116" t="str">
        <f t="shared" si="29"/>
        <v>Поставка расходных материалов для оргтехники</v>
      </c>
      <c r="AG151" s="1118"/>
      <c r="AH151" s="1117" t="s">
        <v>2030</v>
      </c>
      <c r="AI151" s="227" t="s">
        <v>2031</v>
      </c>
      <c r="AJ151" s="1116" t="s">
        <v>2032</v>
      </c>
      <c r="AK151" s="228" t="s">
        <v>2033</v>
      </c>
      <c r="AL151" s="1118" t="s">
        <v>2034</v>
      </c>
      <c r="AM151" s="226">
        <f t="shared" si="39"/>
        <v>45975</v>
      </c>
      <c r="AN151" s="49">
        <f t="shared" si="34"/>
        <v>45975</v>
      </c>
      <c r="AO151" s="49">
        <f>AN151+45</f>
        <v>46020</v>
      </c>
      <c r="AP151" s="1118">
        <v>2025</v>
      </c>
      <c r="AQ151" s="1116"/>
      <c r="AR151" s="1118"/>
      <c r="AS151" s="1118"/>
      <c r="AT151" s="1118"/>
      <c r="AU151" s="1118"/>
      <c r="AV151" s="1118"/>
      <c r="AW151" s="1118"/>
      <c r="AX151" s="1118"/>
      <c r="AY151" s="1116" t="s">
        <v>64</v>
      </c>
      <c r="AZ151" s="499"/>
      <c r="BA151" s="306"/>
      <c r="BB151" s="306" t="s">
        <v>2027</v>
      </c>
      <c r="BC151" s="233" t="s">
        <v>697</v>
      </c>
    </row>
    <row r="152" spans="1:55" s="36" customFormat="1" ht="63" customHeight="1">
      <c r="A152" s="182" t="s">
        <v>698</v>
      </c>
      <c r="B152" s="55" t="s">
        <v>699</v>
      </c>
      <c r="C152" s="128" t="s">
        <v>58</v>
      </c>
      <c r="D152" s="236" t="s">
        <v>59</v>
      </c>
      <c r="E152" s="236" t="s">
        <v>277</v>
      </c>
      <c r="F152" s="55">
        <v>1</v>
      </c>
      <c r="G152" s="55" t="s">
        <v>700</v>
      </c>
      <c r="H152" s="84" t="s">
        <v>701</v>
      </c>
      <c r="I152" s="84" t="s">
        <v>702</v>
      </c>
      <c r="J152" s="19">
        <v>1</v>
      </c>
      <c r="K152" s="19">
        <v>25</v>
      </c>
      <c r="L152" s="19" t="s">
        <v>64</v>
      </c>
      <c r="M152" s="19"/>
      <c r="N152" s="19" t="s">
        <v>225</v>
      </c>
      <c r="O152" s="116">
        <v>2674.11438</v>
      </c>
      <c r="P152" s="112">
        <v>3208.9372559999997</v>
      </c>
      <c r="Q152" s="116"/>
      <c r="R152" s="113">
        <f>P152</f>
        <v>3208.9372559999997</v>
      </c>
      <c r="S152" s="87"/>
      <c r="T152" s="87"/>
      <c r="U152" s="68"/>
      <c r="V152" s="68"/>
      <c r="W152" s="19" t="s">
        <v>108</v>
      </c>
      <c r="X152" s="19" t="s">
        <v>67</v>
      </c>
      <c r="Y152" s="19" t="s">
        <v>68</v>
      </c>
      <c r="Z152" s="180">
        <v>45702</v>
      </c>
      <c r="AA152" s="104">
        <v>45727</v>
      </c>
      <c r="AB152" s="19"/>
      <c r="AC152" s="19"/>
      <c r="AD152" s="19"/>
      <c r="AE152" s="19"/>
      <c r="AF152" s="19" t="str">
        <f t="shared" si="29"/>
        <v>Оказание услуг по проведению технологического и ценового аудита отчетов о ходе реализации инвестиционной программы 2025</v>
      </c>
      <c r="AG152" s="19"/>
      <c r="AH152" s="68">
        <v>876</v>
      </c>
      <c r="AI152" s="148" t="s">
        <v>226</v>
      </c>
      <c r="AJ152" s="19">
        <v>1</v>
      </c>
      <c r="AK152" s="237">
        <v>93000000000</v>
      </c>
      <c r="AL152" s="19" t="s">
        <v>70</v>
      </c>
      <c r="AM152" s="104">
        <f t="shared" ref="AM152:AM157" si="41">AA152+20</f>
        <v>45747</v>
      </c>
      <c r="AN152" s="104">
        <f t="shared" si="34"/>
        <v>45747</v>
      </c>
      <c r="AO152" s="104">
        <v>46149</v>
      </c>
      <c r="AP152" s="19">
        <v>2026</v>
      </c>
      <c r="AQ152" s="19"/>
      <c r="AR152" s="19"/>
      <c r="AS152" s="238"/>
      <c r="AT152" s="238"/>
      <c r="AU152" s="19"/>
      <c r="AV152" s="19"/>
      <c r="AW152" s="239"/>
      <c r="AX152" s="239"/>
      <c r="AY152" s="22" t="s">
        <v>64</v>
      </c>
      <c r="AZ152" s="94" t="s">
        <v>75</v>
      </c>
      <c r="BA152" s="89"/>
      <c r="BB152" s="181"/>
      <c r="BC152" s="56" t="s">
        <v>703</v>
      </c>
    </row>
    <row r="153" spans="1:55" s="36" customFormat="1" ht="110.25" customHeight="1">
      <c r="A153" s="182" t="s">
        <v>698</v>
      </c>
      <c r="B153" s="55" t="s">
        <v>704</v>
      </c>
      <c r="C153" s="128" t="s">
        <v>58</v>
      </c>
      <c r="D153" s="236" t="s">
        <v>59</v>
      </c>
      <c r="E153" s="236" t="s">
        <v>277</v>
      </c>
      <c r="F153" s="55">
        <v>1</v>
      </c>
      <c r="G153" s="55" t="s">
        <v>705</v>
      </c>
      <c r="H153" s="240" t="s">
        <v>706</v>
      </c>
      <c r="I153" s="240" t="s">
        <v>707</v>
      </c>
      <c r="J153" s="89">
        <v>1</v>
      </c>
      <c r="K153" s="89">
        <v>25</v>
      </c>
      <c r="L153" s="89" t="s">
        <v>64</v>
      </c>
      <c r="M153" s="89"/>
      <c r="N153" s="19" t="s">
        <v>225</v>
      </c>
      <c r="O153" s="241">
        <v>2512.8798700000002</v>
      </c>
      <c r="P153" s="241">
        <f t="shared" si="37"/>
        <v>3015.4558440000001</v>
      </c>
      <c r="Q153" s="241">
        <f t="shared" si="33"/>
        <v>3015.4558440000001</v>
      </c>
      <c r="R153" s="113"/>
      <c r="S153" s="87"/>
      <c r="T153" s="87"/>
      <c r="U153" s="68"/>
      <c r="V153" s="68"/>
      <c r="W153" s="19" t="s">
        <v>108</v>
      </c>
      <c r="X153" s="19" t="s">
        <v>67</v>
      </c>
      <c r="Y153" s="19" t="s">
        <v>68</v>
      </c>
      <c r="Z153" s="180">
        <v>45687</v>
      </c>
      <c r="AA153" s="104">
        <f>Z153+25</f>
        <v>45712</v>
      </c>
      <c r="AB153" s="19"/>
      <c r="AC153" s="19"/>
      <c r="AD153" s="19"/>
      <c r="AE153" s="19"/>
      <c r="AF153" s="19" t="str">
        <f t="shared" si="29"/>
        <v>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 2025)</v>
      </c>
      <c r="AG153" s="19"/>
      <c r="AH153" s="68">
        <v>876</v>
      </c>
      <c r="AI153" s="148" t="s">
        <v>226</v>
      </c>
      <c r="AJ153" s="19">
        <v>1</v>
      </c>
      <c r="AK153" s="237">
        <v>93000000000</v>
      </c>
      <c r="AL153" s="19" t="s">
        <v>70</v>
      </c>
      <c r="AM153" s="104">
        <f t="shared" si="41"/>
        <v>45732</v>
      </c>
      <c r="AN153" s="104">
        <f t="shared" si="34"/>
        <v>45732</v>
      </c>
      <c r="AO153" s="104">
        <v>46022</v>
      </c>
      <c r="AP153" s="19">
        <v>2025</v>
      </c>
      <c r="AQ153" s="19"/>
      <c r="AR153" s="19"/>
      <c r="AS153" s="238"/>
      <c r="AT153" s="238"/>
      <c r="AU153" s="19"/>
      <c r="AV153" s="19"/>
      <c r="AW153" s="239"/>
      <c r="AX153" s="239"/>
      <c r="AY153" s="22" t="s">
        <v>64</v>
      </c>
      <c r="AZ153" s="94" t="s">
        <v>75</v>
      </c>
      <c r="BA153" s="89"/>
      <c r="BB153" s="181" t="s">
        <v>708</v>
      </c>
      <c r="BC153" s="56" t="s">
        <v>709</v>
      </c>
    </row>
    <row r="154" spans="1:55" s="17" customFormat="1" ht="110.25" customHeight="1">
      <c r="A154" s="106" t="s">
        <v>698</v>
      </c>
      <c r="B154" s="19" t="s">
        <v>710</v>
      </c>
      <c r="C154" s="20" t="s">
        <v>58</v>
      </c>
      <c r="D154" s="21" t="s">
        <v>59</v>
      </c>
      <c r="E154" s="21" t="s">
        <v>277</v>
      </c>
      <c r="F154" s="19">
        <v>1</v>
      </c>
      <c r="G154" s="19" t="s">
        <v>711</v>
      </c>
      <c r="H154" s="84" t="s">
        <v>712</v>
      </c>
      <c r="I154" s="84" t="s">
        <v>712</v>
      </c>
      <c r="J154" s="19">
        <v>1</v>
      </c>
      <c r="K154" s="19">
        <v>25</v>
      </c>
      <c r="L154" s="19" t="s">
        <v>64</v>
      </c>
      <c r="M154" s="19"/>
      <c r="N154" s="19" t="s">
        <v>225</v>
      </c>
      <c r="O154" s="116">
        <v>2514.38276</v>
      </c>
      <c r="P154" s="112">
        <f t="shared" si="37"/>
        <v>3017.2593119999997</v>
      </c>
      <c r="Q154" s="116"/>
      <c r="R154" s="113">
        <f>P154</f>
        <v>3017.2593119999997</v>
      </c>
      <c r="S154" s="87"/>
      <c r="T154" s="87"/>
      <c r="U154" s="68"/>
      <c r="V154" s="68"/>
      <c r="W154" s="19" t="s">
        <v>108</v>
      </c>
      <c r="X154" s="19" t="s">
        <v>67</v>
      </c>
      <c r="Y154" s="19" t="s">
        <v>68</v>
      </c>
      <c r="Z154" s="104">
        <v>45982</v>
      </c>
      <c r="AA154" s="104">
        <f t="shared" si="31"/>
        <v>46027</v>
      </c>
      <c r="AB154" s="19"/>
      <c r="AC154" s="19"/>
      <c r="AD154" s="19"/>
      <c r="AE154" s="19"/>
      <c r="AF154" s="19" t="str">
        <f t="shared" si="29"/>
        <v>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 2026)</v>
      </c>
      <c r="AG154" s="19"/>
      <c r="AH154" s="68">
        <v>876</v>
      </c>
      <c r="AI154" s="148" t="s">
        <v>226</v>
      </c>
      <c r="AJ154" s="19">
        <v>1</v>
      </c>
      <c r="AK154" s="237">
        <v>93000000000</v>
      </c>
      <c r="AL154" s="19" t="s">
        <v>70</v>
      </c>
      <c r="AM154" s="104">
        <f t="shared" si="41"/>
        <v>46047</v>
      </c>
      <c r="AN154" s="104">
        <f t="shared" si="34"/>
        <v>46047</v>
      </c>
      <c r="AO154" s="104">
        <v>46387</v>
      </c>
      <c r="AP154" s="19">
        <v>2025</v>
      </c>
      <c r="AQ154" s="19"/>
      <c r="AR154" s="19"/>
      <c r="AS154" s="238"/>
      <c r="AT154" s="238"/>
      <c r="AU154" s="19"/>
      <c r="AV154" s="19"/>
      <c r="AW154" s="239"/>
      <c r="AX154" s="239"/>
      <c r="AY154" s="22" t="s">
        <v>64</v>
      </c>
      <c r="AZ154" s="94" t="s">
        <v>75</v>
      </c>
      <c r="BA154" s="89"/>
      <c r="BB154" s="89"/>
      <c r="BC154" s="35" t="s">
        <v>713</v>
      </c>
    </row>
    <row r="155" spans="1:55" s="36" customFormat="1" ht="171.75" customHeight="1">
      <c r="A155" s="182" t="s">
        <v>714</v>
      </c>
      <c r="B155" s="55" t="s">
        <v>715</v>
      </c>
      <c r="C155" s="55" t="s">
        <v>58</v>
      </c>
      <c r="D155" s="55" t="s">
        <v>716</v>
      </c>
      <c r="E155" s="55" t="s">
        <v>277</v>
      </c>
      <c r="F155" s="55">
        <v>1</v>
      </c>
      <c r="G155" s="55" t="s">
        <v>717</v>
      </c>
      <c r="H155" s="19" t="s">
        <v>718</v>
      </c>
      <c r="I155" s="19" t="s">
        <v>719</v>
      </c>
      <c r="J155" s="147">
        <v>2</v>
      </c>
      <c r="K155" s="19"/>
      <c r="L155" s="19" t="s">
        <v>64</v>
      </c>
      <c r="M155" s="19"/>
      <c r="N155" s="19" t="s">
        <v>225</v>
      </c>
      <c r="O155" s="116">
        <v>13358.79</v>
      </c>
      <c r="P155" s="112">
        <v>16030.548000000001</v>
      </c>
      <c r="Q155" s="116">
        <v>16030.548000000001</v>
      </c>
      <c r="R155" s="28"/>
      <c r="S155" s="28"/>
      <c r="T155" s="28"/>
      <c r="U155" s="68"/>
      <c r="V155" s="68"/>
      <c r="W155" s="19" t="s">
        <v>720</v>
      </c>
      <c r="X155" s="19" t="s">
        <v>67</v>
      </c>
      <c r="Y155" s="19" t="s">
        <v>68</v>
      </c>
      <c r="Z155" s="180">
        <v>45719</v>
      </c>
      <c r="AA155" s="104">
        <v>45764</v>
      </c>
      <c r="AB155" s="19"/>
      <c r="AC155" s="19"/>
      <c r="AD155" s="19"/>
      <c r="AE155" s="19"/>
      <c r="AF155" s="19" t="s">
        <v>717</v>
      </c>
      <c r="AG155" s="19"/>
      <c r="AH155" s="106" t="s">
        <v>721</v>
      </c>
      <c r="AI155" s="19" t="s">
        <v>722</v>
      </c>
      <c r="AJ155" s="19">
        <v>223.9</v>
      </c>
      <c r="AK155" s="18">
        <v>93000000000</v>
      </c>
      <c r="AL155" s="18" t="s">
        <v>341</v>
      </c>
      <c r="AM155" s="104">
        <v>45784</v>
      </c>
      <c r="AN155" s="104">
        <v>45784</v>
      </c>
      <c r="AO155" s="104">
        <v>46006</v>
      </c>
      <c r="AP155" s="19">
        <v>2025</v>
      </c>
      <c r="AQ155" s="19"/>
      <c r="AR155" s="19"/>
      <c r="AS155" s="19"/>
      <c r="AT155" s="19"/>
      <c r="AU155" s="104"/>
      <c r="AV155" s="173"/>
      <c r="AW155" s="174"/>
      <c r="AX155" s="19"/>
      <c r="AY155" s="19"/>
      <c r="AZ155" s="175"/>
      <c r="BA155" s="89"/>
      <c r="BB155" s="181" t="s">
        <v>723</v>
      </c>
      <c r="BC155" s="56" t="s">
        <v>724</v>
      </c>
    </row>
    <row r="156" spans="1:55" s="17" customFormat="1" ht="47.25" customHeight="1">
      <c r="A156" s="19" t="s">
        <v>714</v>
      </c>
      <c r="B156" s="19" t="s">
        <v>725</v>
      </c>
      <c r="C156" s="19" t="s">
        <v>58</v>
      </c>
      <c r="D156" s="19" t="s">
        <v>716</v>
      </c>
      <c r="E156" s="19" t="s">
        <v>277</v>
      </c>
      <c r="F156" s="19">
        <v>1</v>
      </c>
      <c r="G156" s="19" t="s">
        <v>726</v>
      </c>
      <c r="H156" s="19" t="s">
        <v>727</v>
      </c>
      <c r="I156" s="19" t="s">
        <v>728</v>
      </c>
      <c r="J156" s="19">
        <v>1</v>
      </c>
      <c r="K156" s="19"/>
      <c r="L156" s="19" t="s">
        <v>75</v>
      </c>
      <c r="M156" s="19"/>
      <c r="N156" s="19" t="s">
        <v>225</v>
      </c>
      <c r="O156" s="116">
        <v>600</v>
      </c>
      <c r="P156" s="112">
        <v>600</v>
      </c>
      <c r="Q156" s="116">
        <v>600</v>
      </c>
      <c r="R156" s="28"/>
      <c r="S156" s="28"/>
      <c r="T156" s="28"/>
      <c r="U156" s="68"/>
      <c r="V156" s="68"/>
      <c r="W156" s="19" t="s">
        <v>66</v>
      </c>
      <c r="X156" s="19" t="s">
        <v>58</v>
      </c>
      <c r="Y156" s="19" t="s">
        <v>68</v>
      </c>
      <c r="Z156" s="104">
        <v>45931</v>
      </c>
      <c r="AA156" s="104">
        <f t="shared" si="31"/>
        <v>45976</v>
      </c>
      <c r="AB156" s="19"/>
      <c r="AC156" s="19"/>
      <c r="AD156" s="19"/>
      <c r="AE156" s="19"/>
      <c r="AF156" s="19" t="str">
        <f t="shared" si="29"/>
        <v>Услуги по оценке, подтверждению рыночной стоимости</v>
      </c>
      <c r="AG156" s="19"/>
      <c r="AH156" s="19">
        <v>876</v>
      </c>
      <c r="AI156" s="148" t="s">
        <v>226</v>
      </c>
      <c r="AJ156" s="19">
        <v>1</v>
      </c>
      <c r="AK156" s="237">
        <v>93000000000</v>
      </c>
      <c r="AL156" s="18" t="s">
        <v>341</v>
      </c>
      <c r="AM156" s="104">
        <v>46007</v>
      </c>
      <c r="AN156" s="104">
        <v>46007</v>
      </c>
      <c r="AO156" s="104">
        <v>46016</v>
      </c>
      <c r="AP156" s="19">
        <v>2025</v>
      </c>
      <c r="AQ156" s="19"/>
      <c r="AR156" s="19"/>
      <c r="AS156" s="19"/>
      <c r="AT156" s="19"/>
      <c r="AU156" s="104"/>
      <c r="AV156" s="173"/>
      <c r="AW156" s="174"/>
      <c r="AX156" s="19"/>
      <c r="AY156" s="19"/>
      <c r="AZ156" s="175"/>
      <c r="BA156" s="89"/>
      <c r="BB156" s="89"/>
      <c r="BC156" s="35" t="s">
        <v>729</v>
      </c>
    </row>
    <row r="157" spans="1:55" s="36" customFormat="1" ht="63" customHeight="1">
      <c r="A157" s="182" t="s">
        <v>714</v>
      </c>
      <c r="B157" s="55" t="s">
        <v>730</v>
      </c>
      <c r="C157" s="74" t="s">
        <v>58</v>
      </c>
      <c r="D157" s="176" t="s">
        <v>615</v>
      </c>
      <c r="E157" s="55" t="s">
        <v>277</v>
      </c>
      <c r="F157" s="177"/>
      <c r="G157" s="176" t="s">
        <v>731</v>
      </c>
      <c r="H157" s="23" t="s">
        <v>732</v>
      </c>
      <c r="I157" s="23" t="s">
        <v>733</v>
      </c>
      <c r="J157" s="19">
        <v>1</v>
      </c>
      <c r="K157" s="19"/>
      <c r="L157" s="19" t="s">
        <v>75</v>
      </c>
      <c r="M157" s="19"/>
      <c r="N157" s="20" t="s">
        <v>292</v>
      </c>
      <c r="O157" s="116">
        <v>4920</v>
      </c>
      <c r="P157" s="112">
        <f t="shared" si="37"/>
        <v>5904</v>
      </c>
      <c r="Q157" s="207">
        <f>P157-R157</f>
        <v>5442</v>
      </c>
      <c r="R157" s="139">
        <v>462</v>
      </c>
      <c r="S157" s="28"/>
      <c r="T157" s="28"/>
      <c r="U157" s="68"/>
      <c r="V157" s="68"/>
      <c r="W157" s="19" t="s">
        <v>66</v>
      </c>
      <c r="X157" s="19" t="s">
        <v>67</v>
      </c>
      <c r="Y157" s="19" t="s">
        <v>68</v>
      </c>
      <c r="Z157" s="180">
        <v>45670</v>
      </c>
      <c r="AA157" s="30">
        <f t="shared" si="31"/>
        <v>45715</v>
      </c>
      <c r="AB157" s="18"/>
      <c r="AC157" s="18"/>
      <c r="AD157" s="18"/>
      <c r="AE157" s="18"/>
      <c r="AF157" s="19" t="str">
        <f t="shared" si="29"/>
        <v>Предоставление услуг доступа к сети интернет для нужд ПО "Тываэнергосбыт"</v>
      </c>
      <c r="AG157" s="84"/>
      <c r="AH157" s="20">
        <v>876</v>
      </c>
      <c r="AI157" s="148" t="s">
        <v>226</v>
      </c>
      <c r="AJ157" s="19">
        <v>1</v>
      </c>
      <c r="AK157" s="172">
        <v>93000000000</v>
      </c>
      <c r="AL157" s="18" t="s">
        <v>70</v>
      </c>
      <c r="AM157" s="104">
        <f t="shared" si="41"/>
        <v>45735</v>
      </c>
      <c r="AN157" s="104">
        <f t="shared" si="34"/>
        <v>45735</v>
      </c>
      <c r="AO157" s="104">
        <f t="shared" ref="AO157:AO159" si="42">AN157+365</f>
        <v>46100</v>
      </c>
      <c r="AP157" s="19" t="s">
        <v>619</v>
      </c>
      <c r="AQ157" s="19"/>
      <c r="AR157" s="19"/>
      <c r="AS157" s="19"/>
      <c r="AT157" s="19"/>
      <c r="AU157" s="104"/>
      <c r="AV157" s="204"/>
      <c r="AW157" s="174"/>
      <c r="AX157" s="19"/>
      <c r="AY157" s="19" t="s">
        <v>64</v>
      </c>
      <c r="AZ157" s="175"/>
      <c r="BA157" s="133"/>
      <c r="BB157" s="199" t="s">
        <v>734</v>
      </c>
      <c r="BC157" s="56" t="s">
        <v>735</v>
      </c>
    </row>
    <row r="158" spans="1:55" s="36" customFormat="1" ht="63" customHeight="1">
      <c r="A158" s="182" t="s">
        <v>714</v>
      </c>
      <c r="B158" s="55" t="s">
        <v>736</v>
      </c>
      <c r="C158" s="74" t="s">
        <v>58</v>
      </c>
      <c r="D158" s="176" t="s">
        <v>615</v>
      </c>
      <c r="E158" s="55" t="s">
        <v>277</v>
      </c>
      <c r="F158" s="177"/>
      <c r="G158" s="176" t="s">
        <v>737</v>
      </c>
      <c r="H158" s="177" t="s">
        <v>732</v>
      </c>
      <c r="I158" s="55" t="s">
        <v>738</v>
      </c>
      <c r="J158" s="55" t="s">
        <v>496</v>
      </c>
      <c r="K158" s="55"/>
      <c r="L158" s="55" t="s">
        <v>75</v>
      </c>
      <c r="M158" s="55"/>
      <c r="N158" s="128" t="s">
        <v>292</v>
      </c>
      <c r="O158" s="189">
        <v>360</v>
      </c>
      <c r="P158" s="188">
        <f t="shared" si="37"/>
        <v>432</v>
      </c>
      <c r="Q158" s="213">
        <v>216</v>
      </c>
      <c r="R158" s="242">
        <v>216</v>
      </c>
      <c r="S158" s="243"/>
      <c r="T158" s="243"/>
      <c r="U158" s="74"/>
      <c r="V158" s="74"/>
      <c r="W158" s="55" t="s">
        <v>66</v>
      </c>
      <c r="X158" s="74" t="s">
        <v>58</v>
      </c>
      <c r="Y158" s="55" t="s">
        <v>68</v>
      </c>
      <c r="Z158" s="180">
        <v>45757</v>
      </c>
      <c r="AA158" s="244">
        <f t="shared" si="31"/>
        <v>45802</v>
      </c>
      <c r="AB158" s="195"/>
      <c r="AC158" s="195"/>
      <c r="AD158" s="195"/>
      <c r="AE158" s="195"/>
      <c r="AF158" s="55" t="str">
        <f t="shared" si="29"/>
        <v>Предоставление услуг доступа к сети интернет</v>
      </c>
      <c r="AG158" s="245"/>
      <c r="AH158" s="128">
        <v>876</v>
      </c>
      <c r="AI158" s="193" t="s">
        <v>226</v>
      </c>
      <c r="AJ158" s="55">
        <v>1</v>
      </c>
      <c r="AK158" s="194">
        <v>93000000000</v>
      </c>
      <c r="AL158" s="195" t="s">
        <v>70</v>
      </c>
      <c r="AM158" s="180">
        <f>AA158+15</f>
        <v>45817</v>
      </c>
      <c r="AN158" s="244">
        <f t="shared" si="34"/>
        <v>45817</v>
      </c>
      <c r="AO158" s="244">
        <f t="shared" si="42"/>
        <v>46182</v>
      </c>
      <c r="AP158" s="55" t="s">
        <v>619</v>
      </c>
      <c r="AQ158" s="55"/>
      <c r="AR158" s="55"/>
      <c r="AS158" s="55"/>
      <c r="AT158" s="38"/>
      <c r="AU158" s="180"/>
      <c r="AV158" s="196"/>
      <c r="AW158" s="197"/>
      <c r="AX158" s="55"/>
      <c r="AY158" s="55" t="s">
        <v>64</v>
      </c>
      <c r="AZ158" s="198"/>
      <c r="BA158" s="199"/>
      <c r="BB158" s="199" t="s">
        <v>739</v>
      </c>
      <c r="BC158" s="56" t="s">
        <v>740</v>
      </c>
    </row>
    <row r="159" spans="1:55" s="17" customFormat="1" ht="111.75" customHeight="1">
      <c r="A159" s="106" t="s">
        <v>714</v>
      </c>
      <c r="B159" s="19" t="s">
        <v>741</v>
      </c>
      <c r="C159" s="68" t="s">
        <v>58</v>
      </c>
      <c r="D159" s="65" t="s">
        <v>615</v>
      </c>
      <c r="E159" s="19" t="s">
        <v>277</v>
      </c>
      <c r="F159" s="23"/>
      <c r="G159" s="65" t="s">
        <v>742</v>
      </c>
      <c r="H159" s="19" t="s">
        <v>630</v>
      </c>
      <c r="I159" s="19" t="s">
        <v>743</v>
      </c>
      <c r="J159" s="19">
        <v>1</v>
      </c>
      <c r="K159" s="19"/>
      <c r="L159" s="19" t="s">
        <v>75</v>
      </c>
      <c r="M159" s="19"/>
      <c r="N159" s="20" t="s">
        <v>637</v>
      </c>
      <c r="O159" s="116">
        <v>702.72</v>
      </c>
      <c r="P159" s="178">
        <f t="shared" si="37"/>
        <v>843.26400000000001</v>
      </c>
      <c r="Q159" s="116">
        <f t="shared" ref="Q159:Q162" si="43">P159</f>
        <v>843.26400000000001</v>
      </c>
      <c r="R159" s="28"/>
      <c r="S159" s="28"/>
      <c r="T159" s="28"/>
      <c r="U159" s="68"/>
      <c r="V159" s="68"/>
      <c r="W159" s="19" t="s">
        <v>638</v>
      </c>
      <c r="X159" s="19" t="s">
        <v>58</v>
      </c>
      <c r="Y159" s="19" t="s">
        <v>639</v>
      </c>
      <c r="Z159" s="104">
        <v>45926</v>
      </c>
      <c r="AA159" s="30">
        <v>45684</v>
      </c>
      <c r="AB159" s="19" t="s">
        <v>744</v>
      </c>
      <c r="AC159" s="19" t="s">
        <v>745</v>
      </c>
      <c r="AD159" s="19">
        <v>1701034426</v>
      </c>
      <c r="AE159" s="19">
        <v>170101001</v>
      </c>
      <c r="AF159" s="19" t="str">
        <f t="shared" si="29"/>
        <v>Предоставление услуг телефонной связи</v>
      </c>
      <c r="AG159" s="84"/>
      <c r="AH159" s="20">
        <v>876</v>
      </c>
      <c r="AI159" s="148" t="s">
        <v>226</v>
      </c>
      <c r="AJ159" s="19">
        <v>1</v>
      </c>
      <c r="AK159" s="172">
        <v>93000000000</v>
      </c>
      <c r="AL159" s="18" t="s">
        <v>70</v>
      </c>
      <c r="AM159" s="104">
        <v>45684</v>
      </c>
      <c r="AN159" s="30">
        <f t="shared" si="34"/>
        <v>45684</v>
      </c>
      <c r="AO159" s="30">
        <f t="shared" si="42"/>
        <v>46049</v>
      </c>
      <c r="AP159" s="19" t="s">
        <v>619</v>
      </c>
      <c r="AQ159" s="19"/>
      <c r="AR159" s="19"/>
      <c r="AS159" s="19"/>
      <c r="AT159" s="19"/>
      <c r="AU159" s="104"/>
      <c r="AV159" s="173"/>
      <c r="AW159" s="174"/>
      <c r="AX159" s="19"/>
      <c r="AY159" s="19" t="s">
        <v>64</v>
      </c>
      <c r="AZ159" s="19"/>
      <c r="BA159" s="99"/>
      <c r="BB159" s="99" t="s">
        <v>746</v>
      </c>
      <c r="BC159" s="35" t="s">
        <v>747</v>
      </c>
    </row>
    <row r="160" spans="1:55" s="17" customFormat="1" ht="94.5" customHeight="1">
      <c r="A160" s="65" t="s">
        <v>714</v>
      </c>
      <c r="B160" s="19" t="s">
        <v>748</v>
      </c>
      <c r="C160" s="65" t="s">
        <v>58</v>
      </c>
      <c r="D160" s="65" t="s">
        <v>749</v>
      </c>
      <c r="E160" s="65" t="s">
        <v>277</v>
      </c>
      <c r="F160" s="65" t="s">
        <v>496</v>
      </c>
      <c r="G160" s="65" t="s">
        <v>750</v>
      </c>
      <c r="H160" s="65" t="s">
        <v>368</v>
      </c>
      <c r="I160" s="65" t="s">
        <v>369</v>
      </c>
      <c r="J160" s="19">
        <v>2</v>
      </c>
      <c r="K160" s="65"/>
      <c r="L160" s="19" t="s">
        <v>75</v>
      </c>
      <c r="M160" s="65"/>
      <c r="N160" s="19" t="s">
        <v>225</v>
      </c>
      <c r="O160" s="206">
        <v>1263.3328300000001</v>
      </c>
      <c r="P160" s="206">
        <f t="shared" si="37"/>
        <v>1515.9993959999999</v>
      </c>
      <c r="Q160" s="205">
        <f t="shared" si="43"/>
        <v>1515.9993959999999</v>
      </c>
      <c r="R160" s="65"/>
      <c r="S160" s="65"/>
      <c r="T160" s="65"/>
      <c r="U160" s="68"/>
      <c r="V160" s="68"/>
      <c r="W160" s="18" t="s">
        <v>108</v>
      </c>
      <c r="X160" s="19" t="s">
        <v>58</v>
      </c>
      <c r="Y160" s="65" t="s">
        <v>68</v>
      </c>
      <c r="Z160" s="30">
        <v>45797</v>
      </c>
      <c r="AA160" s="30">
        <f>Z160+30</f>
        <v>45827</v>
      </c>
      <c r="AB160" s="30"/>
      <c r="AC160" s="65"/>
      <c r="AD160" s="65"/>
      <c r="AE160" s="65"/>
      <c r="AF160" s="19" t="str">
        <f t="shared" si="29"/>
        <v xml:space="preserve">Оказание услуги по поверке элементов измерительных комплексов потребителей </v>
      </c>
      <c r="AG160" s="65" t="s">
        <v>751</v>
      </c>
      <c r="AH160" s="65">
        <v>876</v>
      </c>
      <c r="AI160" s="148" t="s">
        <v>226</v>
      </c>
      <c r="AJ160" s="65">
        <v>1</v>
      </c>
      <c r="AK160" s="65">
        <v>93000000000</v>
      </c>
      <c r="AL160" s="65" t="s">
        <v>70</v>
      </c>
      <c r="AM160" s="30">
        <f t="shared" ref="AM160:AM164" si="44">AA160+20</f>
        <v>45847</v>
      </c>
      <c r="AN160" s="29">
        <f t="shared" si="34"/>
        <v>45847</v>
      </c>
      <c r="AO160" s="30">
        <v>46022</v>
      </c>
      <c r="AP160" s="65" t="s">
        <v>752</v>
      </c>
      <c r="AQ160" s="22"/>
      <c r="AR160" s="65"/>
      <c r="AS160" s="65"/>
      <c r="AT160" s="65"/>
      <c r="AU160" s="65"/>
      <c r="AV160" s="65"/>
      <c r="AW160" s="65"/>
      <c r="AX160" s="65"/>
      <c r="AY160" s="65"/>
      <c r="AZ160" s="65" t="s">
        <v>75</v>
      </c>
      <c r="BA160" s="22"/>
      <c r="BB160" s="22" t="s">
        <v>753</v>
      </c>
      <c r="BC160" s="35" t="s">
        <v>754</v>
      </c>
    </row>
    <row r="161" spans="1:55" s="17" customFormat="1" ht="63" customHeight="1">
      <c r="A161" s="65" t="s">
        <v>714</v>
      </c>
      <c r="B161" s="19" t="s">
        <v>755</v>
      </c>
      <c r="C161" s="65" t="s">
        <v>58</v>
      </c>
      <c r="D161" s="65" t="s">
        <v>749</v>
      </c>
      <c r="E161" s="65" t="s">
        <v>277</v>
      </c>
      <c r="F161" s="65" t="s">
        <v>496</v>
      </c>
      <c r="G161" s="65" t="s">
        <v>756</v>
      </c>
      <c r="H161" s="65" t="s">
        <v>348</v>
      </c>
      <c r="I161" s="65" t="s">
        <v>757</v>
      </c>
      <c r="J161" s="65">
        <v>2</v>
      </c>
      <c r="K161" s="65"/>
      <c r="L161" s="19" t="s">
        <v>75</v>
      </c>
      <c r="M161" s="65"/>
      <c r="N161" s="20" t="s">
        <v>618</v>
      </c>
      <c r="O161" s="205">
        <v>4166.6666599999999</v>
      </c>
      <c r="P161" s="206">
        <f t="shared" si="37"/>
        <v>4999.999992</v>
      </c>
      <c r="Q161" s="205">
        <f t="shared" si="43"/>
        <v>4999.999992</v>
      </c>
      <c r="R161" s="65"/>
      <c r="S161" s="65"/>
      <c r="T161" s="65"/>
      <c r="U161" s="68"/>
      <c r="V161" s="68"/>
      <c r="W161" s="18" t="s">
        <v>108</v>
      </c>
      <c r="X161" s="19" t="s">
        <v>67</v>
      </c>
      <c r="Y161" s="65" t="s">
        <v>68</v>
      </c>
      <c r="Z161" s="30">
        <v>45807</v>
      </c>
      <c r="AA161" s="30">
        <f t="shared" si="31"/>
        <v>45852</v>
      </c>
      <c r="AB161" s="30"/>
      <c r="AC161" s="65"/>
      <c r="AD161" s="65"/>
      <c r="AE161" s="65"/>
      <c r="AF161" s="19" t="str">
        <f t="shared" si="29"/>
        <v>Не гарантийный ремонт оборудования производства АО «Электротехнические заводы «Энергомера»</v>
      </c>
      <c r="AG161" s="65"/>
      <c r="AH161" s="65">
        <v>876</v>
      </c>
      <c r="AI161" s="148" t="s">
        <v>226</v>
      </c>
      <c r="AJ161" s="65">
        <v>1</v>
      </c>
      <c r="AK161" s="65">
        <v>93000000000</v>
      </c>
      <c r="AL161" s="65" t="s">
        <v>70</v>
      </c>
      <c r="AM161" s="30">
        <f t="shared" si="44"/>
        <v>45872</v>
      </c>
      <c r="AN161" s="29">
        <f t="shared" si="34"/>
        <v>45872</v>
      </c>
      <c r="AO161" s="30">
        <f t="shared" ref="AO161:AO162" si="45">AN161+30</f>
        <v>45902</v>
      </c>
      <c r="AP161" s="65" t="s">
        <v>752</v>
      </c>
      <c r="AQ161" s="22"/>
      <c r="AR161" s="65"/>
      <c r="AS161" s="65"/>
      <c r="AT161" s="65"/>
      <c r="AU161" s="65"/>
      <c r="AV161" s="65"/>
      <c r="AW161" s="65"/>
      <c r="AX161" s="65"/>
      <c r="AY161" s="65"/>
      <c r="AZ161" s="65" t="s">
        <v>75</v>
      </c>
      <c r="BA161" s="22"/>
      <c r="BB161" s="22" t="s">
        <v>758</v>
      </c>
      <c r="BC161" s="35" t="s">
        <v>759</v>
      </c>
    </row>
    <row r="162" spans="1:55" s="17" customFormat="1" ht="63" customHeight="1">
      <c r="A162" s="65" t="s">
        <v>714</v>
      </c>
      <c r="B162" s="19" t="s">
        <v>760</v>
      </c>
      <c r="C162" s="65" t="s">
        <v>58</v>
      </c>
      <c r="D162" s="65" t="s">
        <v>749</v>
      </c>
      <c r="E162" s="65" t="s">
        <v>277</v>
      </c>
      <c r="F162" s="65" t="s">
        <v>496</v>
      </c>
      <c r="G162" s="65" t="s">
        <v>761</v>
      </c>
      <c r="H162" s="18" t="s">
        <v>762</v>
      </c>
      <c r="I162" s="18" t="s">
        <v>763</v>
      </c>
      <c r="J162" s="18">
        <v>1</v>
      </c>
      <c r="K162" s="18"/>
      <c r="L162" s="19" t="s">
        <v>75</v>
      </c>
      <c r="M162" s="65"/>
      <c r="N162" s="20" t="s">
        <v>237</v>
      </c>
      <c r="O162" s="205">
        <v>300</v>
      </c>
      <c r="P162" s="206">
        <f t="shared" si="37"/>
        <v>360</v>
      </c>
      <c r="Q162" s="205">
        <f t="shared" si="43"/>
        <v>360</v>
      </c>
      <c r="R162" s="65"/>
      <c r="S162" s="65"/>
      <c r="T162" s="65"/>
      <c r="U162" s="68"/>
      <c r="V162" s="68"/>
      <c r="W162" s="18" t="s">
        <v>638</v>
      </c>
      <c r="X162" s="65" t="s">
        <v>58</v>
      </c>
      <c r="Y162" s="19" t="s">
        <v>639</v>
      </c>
      <c r="Z162" s="30">
        <v>45807</v>
      </c>
      <c r="AA162" s="30">
        <f t="shared" si="31"/>
        <v>45852</v>
      </c>
      <c r="AB162" s="18" t="s">
        <v>744</v>
      </c>
      <c r="AC162" s="18" t="s">
        <v>764</v>
      </c>
      <c r="AD162" s="18">
        <v>2464019742</v>
      </c>
      <c r="AE162" s="18">
        <v>246401001</v>
      </c>
      <c r="AF162" s="19" t="str">
        <f t="shared" si="29"/>
        <v>Услуги по экспертизе счетчиков электрической энергии</v>
      </c>
      <c r="AG162" s="65"/>
      <c r="AH162" s="18">
        <v>876</v>
      </c>
      <c r="AI162" s="148" t="s">
        <v>226</v>
      </c>
      <c r="AJ162" s="18">
        <v>1</v>
      </c>
      <c r="AK162" s="18">
        <v>93000000000</v>
      </c>
      <c r="AL162" s="18" t="s">
        <v>341</v>
      </c>
      <c r="AM162" s="30">
        <f t="shared" si="44"/>
        <v>45872</v>
      </c>
      <c r="AN162" s="29">
        <f t="shared" si="34"/>
        <v>45872</v>
      </c>
      <c r="AO162" s="30">
        <f t="shared" si="45"/>
        <v>45902</v>
      </c>
      <c r="AP162" s="65" t="s">
        <v>752</v>
      </c>
      <c r="AQ162" s="22"/>
      <c r="AR162" s="65"/>
      <c r="AS162" s="65"/>
      <c r="AT162" s="65"/>
      <c r="AU162" s="65"/>
      <c r="AV162" s="65"/>
      <c r="AW162" s="65"/>
      <c r="AX162" s="65"/>
      <c r="AY162" s="65"/>
      <c r="AZ162" s="65" t="s">
        <v>75</v>
      </c>
      <c r="BA162" s="22"/>
      <c r="BB162" s="22" t="s">
        <v>758</v>
      </c>
      <c r="BC162" s="35" t="s">
        <v>765</v>
      </c>
    </row>
    <row r="163" spans="1:55" s="17" customFormat="1" ht="78.75" customHeight="1">
      <c r="A163" s="106" t="s">
        <v>714</v>
      </c>
      <c r="B163" s="19" t="s">
        <v>766</v>
      </c>
      <c r="C163" s="19" t="s">
        <v>767</v>
      </c>
      <c r="D163" s="19" t="s">
        <v>768</v>
      </c>
      <c r="E163" s="22" t="s">
        <v>277</v>
      </c>
      <c r="F163" s="19">
        <v>1</v>
      </c>
      <c r="G163" s="19" t="s">
        <v>769</v>
      </c>
      <c r="H163" s="19" t="s">
        <v>770</v>
      </c>
      <c r="I163" s="19" t="s">
        <v>770</v>
      </c>
      <c r="J163" s="19">
        <v>1</v>
      </c>
      <c r="K163" s="19"/>
      <c r="L163" s="19" t="s">
        <v>75</v>
      </c>
      <c r="M163" s="19"/>
      <c r="N163" s="19" t="s">
        <v>225</v>
      </c>
      <c r="O163" s="246">
        <v>414</v>
      </c>
      <c r="P163" s="247">
        <v>496.8</v>
      </c>
      <c r="Q163" s="116">
        <v>207</v>
      </c>
      <c r="R163" s="28">
        <v>289.8</v>
      </c>
      <c r="S163" s="28"/>
      <c r="T163" s="28"/>
      <c r="U163" s="68"/>
      <c r="V163" s="68"/>
      <c r="W163" s="19" t="s">
        <v>66</v>
      </c>
      <c r="X163" s="19" t="s">
        <v>67</v>
      </c>
      <c r="Y163" s="19" t="s">
        <v>771</v>
      </c>
      <c r="Z163" s="104">
        <v>45957</v>
      </c>
      <c r="AA163" s="104">
        <f t="shared" si="31"/>
        <v>46002</v>
      </c>
      <c r="AB163" s="19"/>
      <c r="AC163" s="19"/>
      <c r="AD163" s="19"/>
      <c r="AE163" s="19"/>
      <c r="AF163" s="19" t="str">
        <f t="shared" si="29"/>
        <v>Оказание услуг по техническому обслуживанию средств видеонаблюдения, системы контроля и управления доступам и охранно-пожарной сигнализации</v>
      </c>
      <c r="AG163" s="19"/>
      <c r="AH163" s="19">
        <v>876</v>
      </c>
      <c r="AI163" s="148" t="s">
        <v>226</v>
      </c>
      <c r="AJ163" s="19">
        <v>12</v>
      </c>
      <c r="AK163" s="237">
        <v>93000000000</v>
      </c>
      <c r="AL163" s="19" t="s">
        <v>70</v>
      </c>
      <c r="AM163" s="104">
        <f t="shared" si="44"/>
        <v>46022</v>
      </c>
      <c r="AN163" s="104">
        <f t="shared" si="34"/>
        <v>46022</v>
      </c>
      <c r="AO163" s="104">
        <f t="shared" ref="AO163:AO164" si="46">AN163+365</f>
        <v>46387</v>
      </c>
      <c r="AP163" s="19" t="s">
        <v>619</v>
      </c>
      <c r="AQ163" s="19"/>
      <c r="AR163" s="19"/>
      <c r="AS163" s="19"/>
      <c r="AT163" s="19"/>
      <c r="AU163" s="104"/>
      <c r="AV163" s="173"/>
      <c r="AW163" s="174"/>
      <c r="AX163" s="19"/>
      <c r="AY163" s="19"/>
      <c r="AZ163" s="19"/>
      <c r="BA163" s="19"/>
      <c r="BB163" s="19" t="s">
        <v>691</v>
      </c>
      <c r="BC163" s="35" t="s">
        <v>772</v>
      </c>
    </row>
    <row r="164" spans="1:55" s="115" customFormat="1" ht="78.75" customHeight="1">
      <c r="A164" s="41" t="s">
        <v>714</v>
      </c>
      <c r="B164" s="1043" t="s">
        <v>773</v>
      </c>
      <c r="C164" s="1043" t="s">
        <v>767</v>
      </c>
      <c r="D164" s="1043" t="s">
        <v>768</v>
      </c>
      <c r="E164" s="42" t="s">
        <v>774</v>
      </c>
      <c r="F164" s="1043">
        <v>1</v>
      </c>
      <c r="G164" s="1043" t="s">
        <v>775</v>
      </c>
      <c r="H164" s="1043" t="s">
        <v>776</v>
      </c>
      <c r="I164" s="1043" t="s">
        <v>777</v>
      </c>
      <c r="J164" s="1043">
        <v>1</v>
      </c>
      <c r="K164" s="1043"/>
      <c r="L164" s="1043" t="s">
        <v>75</v>
      </c>
      <c r="M164" s="1043"/>
      <c r="N164" s="1043" t="s">
        <v>225</v>
      </c>
      <c r="O164" s="43">
        <v>384</v>
      </c>
      <c r="P164" s="44">
        <v>460.8</v>
      </c>
      <c r="Q164" s="43">
        <v>76.8</v>
      </c>
      <c r="R164" s="47">
        <v>384</v>
      </c>
      <c r="S164" s="75"/>
      <c r="T164" s="47"/>
      <c r="U164" s="75"/>
      <c r="V164" s="75"/>
      <c r="W164" s="1043" t="s">
        <v>66</v>
      </c>
      <c r="X164" s="1043" t="s">
        <v>67</v>
      </c>
      <c r="Y164" s="1043" t="s">
        <v>771</v>
      </c>
      <c r="Z164" s="226">
        <v>45897</v>
      </c>
      <c r="AA164" s="226">
        <f t="shared" si="31"/>
        <v>45942</v>
      </c>
      <c r="AB164" s="1043"/>
      <c r="AC164" s="1043"/>
      <c r="AD164" s="1043"/>
      <c r="AE164" s="1043"/>
      <c r="AF164" s="1043" t="str">
        <f t="shared" si="29"/>
        <v>Обеспечение охраны с помощью кнопки тревожной сигнализации (КТС)</v>
      </c>
      <c r="AG164" s="1043"/>
      <c r="AH164" s="1043">
        <v>876</v>
      </c>
      <c r="AI164" s="227" t="s">
        <v>226</v>
      </c>
      <c r="AJ164" s="1043">
        <v>12</v>
      </c>
      <c r="AK164" s="320">
        <v>93000000000</v>
      </c>
      <c r="AL164" s="1043" t="s">
        <v>70</v>
      </c>
      <c r="AM164" s="226">
        <f t="shared" si="44"/>
        <v>45962</v>
      </c>
      <c r="AN164" s="226">
        <f t="shared" si="34"/>
        <v>45962</v>
      </c>
      <c r="AO164" s="226">
        <f t="shared" si="46"/>
        <v>46327</v>
      </c>
      <c r="AP164" s="1043" t="s">
        <v>619</v>
      </c>
      <c r="AQ164" s="1043"/>
      <c r="AR164" s="1043"/>
      <c r="AS164" s="1043"/>
      <c r="AT164" s="1043"/>
      <c r="AU164" s="226"/>
      <c r="AV164" s="229"/>
      <c r="AW164" s="230"/>
      <c r="AX164" s="1043"/>
      <c r="AY164" s="1043"/>
      <c r="AZ164" s="1043"/>
      <c r="BA164" s="1043"/>
      <c r="BB164" s="1043" t="s">
        <v>1986</v>
      </c>
      <c r="BC164" s="233" t="s">
        <v>778</v>
      </c>
    </row>
    <row r="165" spans="1:55" s="17" customFormat="1" ht="47.25" customHeight="1">
      <c r="A165" s="19" t="s">
        <v>714</v>
      </c>
      <c r="B165" s="19" t="s">
        <v>779</v>
      </c>
      <c r="C165" s="18" t="s">
        <v>58</v>
      </c>
      <c r="D165" s="19" t="s">
        <v>780</v>
      </c>
      <c r="E165" s="19" t="s">
        <v>781</v>
      </c>
      <c r="F165" s="19">
        <v>1</v>
      </c>
      <c r="G165" s="22" t="s">
        <v>782</v>
      </c>
      <c r="H165" s="19" t="s">
        <v>783</v>
      </c>
      <c r="I165" s="19" t="s">
        <v>784</v>
      </c>
      <c r="J165" s="19">
        <v>1</v>
      </c>
      <c r="K165" s="19"/>
      <c r="L165" s="19" t="s">
        <v>75</v>
      </c>
      <c r="M165" s="19"/>
      <c r="N165" s="19" t="s">
        <v>225</v>
      </c>
      <c r="O165" s="116">
        <v>1500</v>
      </c>
      <c r="P165" s="112">
        <f t="shared" si="37"/>
        <v>1800</v>
      </c>
      <c r="Q165" s="248">
        <v>150</v>
      </c>
      <c r="R165" s="28">
        <v>1650</v>
      </c>
      <c r="S165" s="28"/>
      <c r="T165" s="28"/>
      <c r="U165" s="68"/>
      <c r="V165" s="68"/>
      <c r="W165" s="19" t="s">
        <v>638</v>
      </c>
      <c r="X165" s="249" t="s">
        <v>58</v>
      </c>
      <c r="Y165" s="19" t="s">
        <v>639</v>
      </c>
      <c r="Z165" s="104">
        <v>45989</v>
      </c>
      <c r="AA165" s="104">
        <f>Z165</f>
        <v>45989</v>
      </c>
      <c r="AB165" s="19" t="s">
        <v>744</v>
      </c>
      <c r="AC165" s="19" t="s">
        <v>785</v>
      </c>
      <c r="AD165" s="19">
        <v>7724490000</v>
      </c>
      <c r="AE165" s="19">
        <v>771401001</v>
      </c>
      <c r="AF165" s="19" t="str">
        <f t="shared" si="29"/>
        <v>Оказание услуг почтовой связи</v>
      </c>
      <c r="AG165" s="19"/>
      <c r="AH165" s="68">
        <v>876</v>
      </c>
      <c r="AI165" s="148" t="s">
        <v>226</v>
      </c>
      <c r="AJ165" s="19">
        <v>1</v>
      </c>
      <c r="AK165" s="250" t="s">
        <v>186</v>
      </c>
      <c r="AL165" s="19" t="s">
        <v>70</v>
      </c>
      <c r="AM165" s="104">
        <f>AA165+5</f>
        <v>45994</v>
      </c>
      <c r="AN165" s="104">
        <f t="shared" si="34"/>
        <v>45994</v>
      </c>
      <c r="AO165" s="104">
        <f>AN165+360</f>
        <v>46354</v>
      </c>
      <c r="AP165" s="18" t="s">
        <v>619</v>
      </c>
      <c r="AQ165" s="19"/>
      <c r="AR165" s="19"/>
      <c r="AS165" s="19"/>
      <c r="AT165" s="19"/>
      <c r="AU165" s="19"/>
      <c r="AV165" s="19"/>
      <c r="AW165" s="174"/>
      <c r="AX165" s="19"/>
      <c r="AY165" s="19"/>
      <c r="AZ165" s="19"/>
      <c r="BA165" s="19"/>
      <c r="BB165" s="19"/>
      <c r="BC165" s="35" t="s">
        <v>786</v>
      </c>
    </row>
    <row r="166" spans="1:55" s="115" customFormat="1" ht="47.25" customHeight="1">
      <c r="A166" s="38" t="s">
        <v>714</v>
      </c>
      <c r="B166" s="38" t="s">
        <v>787</v>
      </c>
      <c r="C166" s="37" t="s">
        <v>58</v>
      </c>
      <c r="D166" s="38" t="s">
        <v>780</v>
      </c>
      <c r="E166" s="38" t="s">
        <v>60</v>
      </c>
      <c r="F166" s="38">
        <v>1</v>
      </c>
      <c r="G166" s="42" t="s">
        <v>788</v>
      </c>
      <c r="H166" s="38" t="s">
        <v>789</v>
      </c>
      <c r="I166" s="38" t="s">
        <v>790</v>
      </c>
      <c r="J166" s="38">
        <v>2</v>
      </c>
      <c r="K166" s="38"/>
      <c r="L166" s="38" t="s">
        <v>75</v>
      </c>
      <c r="M166" s="38"/>
      <c r="N166" s="38" t="s">
        <v>225</v>
      </c>
      <c r="O166" s="43">
        <v>130</v>
      </c>
      <c r="P166" s="44">
        <f t="shared" si="37"/>
        <v>156</v>
      </c>
      <c r="Q166" s="73">
        <f t="shared" ref="Q166:Q167" si="47">O166*1.2</f>
        <v>156</v>
      </c>
      <c r="R166" s="47"/>
      <c r="S166" s="47"/>
      <c r="T166" s="47"/>
      <c r="U166" s="75"/>
      <c r="V166" s="75"/>
      <c r="W166" s="38" t="s">
        <v>108</v>
      </c>
      <c r="X166" s="221" t="s">
        <v>58</v>
      </c>
      <c r="Y166" s="38" t="s">
        <v>771</v>
      </c>
      <c r="Z166" s="226">
        <v>45747</v>
      </c>
      <c r="AA166" s="226">
        <f t="shared" ref="AA166:AA180" si="48">Z166+45</f>
        <v>45792</v>
      </c>
      <c r="AB166" s="38"/>
      <c r="AC166" s="38"/>
      <c r="AD166" s="38"/>
      <c r="AE166" s="38"/>
      <c r="AF166" s="38" t="str">
        <f t="shared" si="29"/>
        <v>Поставка и монтаж кондиционеров</v>
      </c>
      <c r="AG166" s="38"/>
      <c r="AH166" s="75">
        <v>876</v>
      </c>
      <c r="AI166" s="75" t="s">
        <v>136</v>
      </c>
      <c r="AJ166" s="38">
        <v>1</v>
      </c>
      <c r="AK166" s="251" t="s">
        <v>186</v>
      </c>
      <c r="AL166" s="38" t="s">
        <v>70</v>
      </c>
      <c r="AM166" s="226">
        <f t="shared" ref="AM166:AM167" si="49">AA166+20</f>
        <v>45812</v>
      </c>
      <c r="AN166" s="226">
        <f t="shared" si="34"/>
        <v>45812</v>
      </c>
      <c r="AO166" s="226">
        <f t="shared" ref="AO166:AO167" si="50">AN166+30</f>
        <v>45842</v>
      </c>
      <c r="AP166" s="37">
        <v>2025</v>
      </c>
      <c r="AQ166" s="38"/>
      <c r="AR166" s="38"/>
      <c r="AS166" s="38"/>
      <c r="AT166" s="38"/>
      <c r="AU166" s="38"/>
      <c r="AV166" s="38"/>
      <c r="AW166" s="230"/>
      <c r="AX166" s="38"/>
      <c r="AY166" s="38"/>
      <c r="AZ166" s="38"/>
      <c r="BA166" s="38"/>
      <c r="BB166" s="38" t="s">
        <v>791</v>
      </c>
      <c r="BC166" s="233" t="s">
        <v>792</v>
      </c>
    </row>
    <row r="167" spans="1:55" s="36" customFormat="1" ht="47.25" customHeight="1">
      <c r="A167" s="55" t="s">
        <v>714</v>
      </c>
      <c r="B167" s="55" t="s">
        <v>793</v>
      </c>
      <c r="C167" s="195" t="s">
        <v>58</v>
      </c>
      <c r="D167" s="55" t="s">
        <v>780</v>
      </c>
      <c r="E167" s="55" t="s">
        <v>781</v>
      </c>
      <c r="F167" s="55">
        <v>1</v>
      </c>
      <c r="G167" s="183" t="s">
        <v>794</v>
      </c>
      <c r="H167" s="38" t="s">
        <v>790</v>
      </c>
      <c r="I167" s="38" t="s">
        <v>795</v>
      </c>
      <c r="J167" s="38">
        <v>2</v>
      </c>
      <c r="K167" s="38"/>
      <c r="L167" s="38" t="s">
        <v>75</v>
      </c>
      <c r="M167" s="38"/>
      <c r="N167" s="38" t="s">
        <v>225</v>
      </c>
      <c r="O167" s="43">
        <v>97</v>
      </c>
      <c r="P167" s="44">
        <f t="shared" si="37"/>
        <v>116.39999999999999</v>
      </c>
      <c r="Q167" s="73">
        <f t="shared" si="47"/>
        <v>116.39999999999999</v>
      </c>
      <c r="R167" s="47"/>
      <c r="S167" s="47"/>
      <c r="T167" s="47"/>
      <c r="U167" s="75"/>
      <c r="V167" s="75"/>
      <c r="W167" s="38" t="s">
        <v>108</v>
      </c>
      <c r="X167" s="221" t="s">
        <v>58</v>
      </c>
      <c r="Y167" s="38" t="s">
        <v>771</v>
      </c>
      <c r="Z167" s="180">
        <v>45691</v>
      </c>
      <c r="AA167" s="226">
        <f t="shared" si="48"/>
        <v>45736</v>
      </c>
      <c r="AB167" s="38"/>
      <c r="AC167" s="38"/>
      <c r="AD167" s="38"/>
      <c r="AE167" s="38"/>
      <c r="AF167" s="38" t="str">
        <f t="shared" si="29"/>
        <v>Оказание услуг по техническому обслуживанию кондиционеров</v>
      </c>
      <c r="AG167" s="38"/>
      <c r="AH167" s="75">
        <v>876</v>
      </c>
      <c r="AI167" s="227" t="s">
        <v>226</v>
      </c>
      <c r="AJ167" s="38">
        <v>1</v>
      </c>
      <c r="AK167" s="251" t="s">
        <v>186</v>
      </c>
      <c r="AL167" s="38" t="s">
        <v>70</v>
      </c>
      <c r="AM167" s="226">
        <f t="shared" si="49"/>
        <v>45756</v>
      </c>
      <c r="AN167" s="226">
        <f t="shared" si="34"/>
        <v>45756</v>
      </c>
      <c r="AO167" s="226">
        <f t="shared" si="50"/>
        <v>45786</v>
      </c>
      <c r="AP167" s="37">
        <v>2025</v>
      </c>
      <c r="AQ167" s="38"/>
      <c r="AR167" s="38"/>
      <c r="AS167" s="38"/>
      <c r="AT167" s="38"/>
      <c r="AU167" s="38"/>
      <c r="AV167" s="38"/>
      <c r="AW167" s="230"/>
      <c r="AX167" s="38"/>
      <c r="AY167" s="38"/>
      <c r="AZ167" s="38"/>
      <c r="BA167" s="38"/>
      <c r="BB167" s="55" t="s">
        <v>796</v>
      </c>
      <c r="BC167" s="56" t="s">
        <v>797</v>
      </c>
    </row>
    <row r="168" spans="1:55" s="36" customFormat="1" ht="63" customHeight="1">
      <c r="A168" s="182" t="s">
        <v>714</v>
      </c>
      <c r="B168" s="55" t="s">
        <v>798</v>
      </c>
      <c r="C168" s="55" t="s">
        <v>767</v>
      </c>
      <c r="D168" s="55" t="s">
        <v>799</v>
      </c>
      <c r="E168" s="55" t="s">
        <v>277</v>
      </c>
      <c r="F168" s="55">
        <v>1</v>
      </c>
      <c r="G168" s="55" t="s">
        <v>800</v>
      </c>
      <c r="H168" s="80" t="s">
        <v>801</v>
      </c>
      <c r="I168" s="80" t="s">
        <v>801</v>
      </c>
      <c r="J168" s="224">
        <v>2</v>
      </c>
      <c r="K168" s="38"/>
      <c r="L168" s="38" t="s">
        <v>64</v>
      </c>
      <c r="M168" s="38"/>
      <c r="N168" s="39" t="s">
        <v>292</v>
      </c>
      <c r="O168" s="43">
        <v>310.95999999999998</v>
      </c>
      <c r="P168" s="44">
        <v>373.2</v>
      </c>
      <c r="Q168" s="43">
        <f t="shared" ref="Q168:Q169" si="51">P168/12*9</f>
        <v>279.89999999999998</v>
      </c>
      <c r="R168" s="47">
        <f t="shared" ref="R168:R176" si="52">P168-Q168</f>
        <v>93.300000000000011</v>
      </c>
      <c r="S168" s="47"/>
      <c r="T168" s="47"/>
      <c r="U168" s="75"/>
      <c r="V168" s="75"/>
      <c r="W168" s="38" t="s">
        <v>108</v>
      </c>
      <c r="X168" s="38" t="s">
        <v>767</v>
      </c>
      <c r="Y168" s="38" t="s">
        <v>771</v>
      </c>
      <c r="Z168" s="180">
        <v>45677</v>
      </c>
      <c r="AA168" s="226">
        <f t="shared" si="48"/>
        <v>45722</v>
      </c>
      <c r="AB168" s="38"/>
      <c r="AC168" s="38"/>
      <c r="AD168" s="38"/>
      <c r="AE168" s="38"/>
      <c r="AF168" s="38" t="str">
        <f t="shared" si="29"/>
        <v>Оказание услуг по техническому обслуживанию транспортных средств</v>
      </c>
      <c r="AG168" s="38"/>
      <c r="AH168" s="38">
        <v>876</v>
      </c>
      <c r="AI168" s="227" t="s">
        <v>226</v>
      </c>
      <c r="AJ168" s="38">
        <v>1</v>
      </c>
      <c r="AK168" s="251">
        <v>93000000000</v>
      </c>
      <c r="AL168" s="38" t="s">
        <v>70</v>
      </c>
      <c r="AM168" s="226">
        <f t="shared" ref="AM168:AM172" si="53">AA168+15</f>
        <v>45737</v>
      </c>
      <c r="AN168" s="226">
        <f t="shared" si="34"/>
        <v>45737</v>
      </c>
      <c r="AO168" s="226">
        <f t="shared" ref="AO168:AO171" si="54">AN168+365</f>
        <v>46102</v>
      </c>
      <c r="AP168" s="38" t="s">
        <v>619</v>
      </c>
      <c r="AQ168" s="38"/>
      <c r="AR168" s="38"/>
      <c r="AS168" s="38"/>
      <c r="AT168" s="38"/>
      <c r="AU168" s="226"/>
      <c r="AV168" s="229"/>
      <c r="AW168" s="230"/>
      <c r="AX168" s="38"/>
      <c r="AY168" s="38"/>
      <c r="AZ168" s="38"/>
      <c r="BA168" s="38"/>
      <c r="BB168" s="55"/>
      <c r="BC168" s="56" t="s">
        <v>802</v>
      </c>
    </row>
    <row r="169" spans="1:55" s="36" customFormat="1" ht="63" customHeight="1">
      <c r="A169" s="55" t="s">
        <v>714</v>
      </c>
      <c r="B169" s="55" t="s">
        <v>803</v>
      </c>
      <c r="C169" s="55" t="s">
        <v>767</v>
      </c>
      <c r="D169" s="55" t="s">
        <v>799</v>
      </c>
      <c r="E169" s="55" t="s">
        <v>277</v>
      </c>
      <c r="F169" s="55">
        <v>1</v>
      </c>
      <c r="G169" s="55" t="s">
        <v>804</v>
      </c>
      <c r="H169" s="38" t="s">
        <v>353</v>
      </c>
      <c r="I169" s="38" t="s">
        <v>805</v>
      </c>
      <c r="J169" s="38">
        <v>2</v>
      </c>
      <c r="K169" s="38"/>
      <c r="L169" s="38" t="s">
        <v>64</v>
      </c>
      <c r="M169" s="38"/>
      <c r="N169" s="39" t="s">
        <v>292</v>
      </c>
      <c r="O169" s="43">
        <v>567.58000000000004</v>
      </c>
      <c r="P169" s="44">
        <f t="shared" si="37"/>
        <v>681.096</v>
      </c>
      <c r="Q169" s="43">
        <f t="shared" si="51"/>
        <v>510.822</v>
      </c>
      <c r="R169" s="47">
        <f t="shared" si="52"/>
        <v>170.274</v>
      </c>
      <c r="S169" s="47"/>
      <c r="T169" s="47"/>
      <c r="U169" s="75"/>
      <c r="V169" s="75"/>
      <c r="W169" s="38" t="s">
        <v>108</v>
      </c>
      <c r="X169" s="38" t="s">
        <v>767</v>
      </c>
      <c r="Y169" s="38" t="s">
        <v>771</v>
      </c>
      <c r="Z169" s="180">
        <v>45677</v>
      </c>
      <c r="AA169" s="226">
        <f t="shared" si="48"/>
        <v>45722</v>
      </c>
      <c r="AB169" s="38"/>
      <c r="AC169" s="38"/>
      <c r="AD169" s="41"/>
      <c r="AE169" s="41"/>
      <c r="AF169" s="38" t="str">
        <f t="shared" si="29"/>
        <v>Выполнение работ по ремонту автомобилей марки ВАЗ, ГАЗ, ПАЗ, УАЗ, Toyota Land Cruiser</v>
      </c>
      <c r="AG169" s="38"/>
      <c r="AH169" s="38">
        <v>876</v>
      </c>
      <c r="AI169" s="227" t="s">
        <v>226</v>
      </c>
      <c r="AJ169" s="38">
        <v>1</v>
      </c>
      <c r="AK169" s="251">
        <v>93000000000</v>
      </c>
      <c r="AL169" s="38" t="s">
        <v>70</v>
      </c>
      <c r="AM169" s="226">
        <f t="shared" si="53"/>
        <v>45737</v>
      </c>
      <c r="AN169" s="226">
        <f t="shared" si="34"/>
        <v>45737</v>
      </c>
      <c r="AO169" s="226">
        <f t="shared" si="54"/>
        <v>46102</v>
      </c>
      <c r="AP169" s="38" t="s">
        <v>619</v>
      </c>
      <c r="AQ169" s="38"/>
      <c r="AR169" s="38"/>
      <c r="AS169" s="38"/>
      <c r="AT169" s="38"/>
      <c r="AU169" s="226"/>
      <c r="AV169" s="229"/>
      <c r="AW169" s="230"/>
      <c r="AX169" s="38"/>
      <c r="AY169" s="38"/>
      <c r="AZ169" s="38"/>
      <c r="BA169" s="38"/>
      <c r="BB169" s="55"/>
      <c r="BC169" s="56" t="s">
        <v>806</v>
      </c>
    </row>
    <row r="170" spans="1:55" s="115" customFormat="1" ht="47.25" customHeight="1">
      <c r="A170" s="252" t="s">
        <v>714</v>
      </c>
      <c r="B170" s="253" t="s">
        <v>807</v>
      </c>
      <c r="C170" s="253" t="s">
        <v>767</v>
      </c>
      <c r="D170" s="253" t="s">
        <v>799</v>
      </c>
      <c r="E170" s="254" t="s">
        <v>808</v>
      </c>
      <c r="F170" s="253">
        <v>1</v>
      </c>
      <c r="G170" s="255" t="s">
        <v>809</v>
      </c>
      <c r="H170" s="256" t="s">
        <v>810</v>
      </c>
      <c r="I170" s="256" t="s">
        <v>811</v>
      </c>
      <c r="J170" s="232">
        <v>2</v>
      </c>
      <c r="K170" s="232"/>
      <c r="L170" s="232" t="s">
        <v>64</v>
      </c>
      <c r="M170" s="232"/>
      <c r="N170" s="232" t="s">
        <v>237</v>
      </c>
      <c r="O170" s="257">
        <v>2334.2116999999998</v>
      </c>
      <c r="P170" s="257">
        <f t="shared" si="37"/>
        <v>2801.0540399999995</v>
      </c>
      <c r="Q170" s="257">
        <f>P170</f>
        <v>2801.0540399999995</v>
      </c>
      <c r="R170" s="47"/>
      <c r="S170" s="47"/>
      <c r="T170" s="47"/>
      <c r="U170" s="75"/>
      <c r="V170" s="75"/>
      <c r="W170" s="232" t="s">
        <v>108</v>
      </c>
      <c r="X170" s="232" t="s">
        <v>767</v>
      </c>
      <c r="Y170" s="232" t="s">
        <v>771</v>
      </c>
      <c r="Z170" s="258">
        <v>45876</v>
      </c>
      <c r="AA170" s="258">
        <f>Z170+30</f>
        <v>45906</v>
      </c>
      <c r="AB170" s="232"/>
      <c r="AC170" s="253"/>
      <c r="AD170" s="252"/>
      <c r="AE170" s="252"/>
      <c r="AF170" s="38" t="str">
        <f t="shared" si="29"/>
        <v>Выполнение работ в 2025 г. подрядным способом по ремонту зданий производственного отделения «Тываэнергосбыт» АО «Россети Сибирь Тываэнерго»:  административное здание (лит. А, А1), здание (лит. В1), здание проходной (лит. Г), расположенных по адресу:  г.Кызыл, ул. Заводская, 2а</v>
      </c>
      <c r="AG170" s="253"/>
      <c r="AH170" s="232">
        <v>876</v>
      </c>
      <c r="AI170" s="259" t="s">
        <v>812</v>
      </c>
      <c r="AJ170" s="232">
        <v>1</v>
      </c>
      <c r="AK170" s="260">
        <v>93000000000</v>
      </c>
      <c r="AL170" s="232" t="s">
        <v>70</v>
      </c>
      <c r="AM170" s="258">
        <f t="shared" si="53"/>
        <v>45921</v>
      </c>
      <c r="AN170" s="258">
        <f t="shared" si="34"/>
        <v>45921</v>
      </c>
      <c r="AO170" s="258">
        <v>45991</v>
      </c>
      <c r="AP170" s="232">
        <v>2025</v>
      </c>
      <c r="AQ170" s="38"/>
      <c r="AR170" s="38"/>
      <c r="AS170" s="38"/>
      <c r="AT170" s="38"/>
      <c r="AU170" s="226"/>
      <c r="AV170" s="229"/>
      <c r="AW170" s="230"/>
      <c r="AX170" s="38"/>
      <c r="AY170" s="38"/>
      <c r="AZ170" s="38"/>
      <c r="BA170" s="38"/>
      <c r="BB170" s="38" t="s">
        <v>813</v>
      </c>
      <c r="BC170" s="233" t="s">
        <v>814</v>
      </c>
    </row>
    <row r="171" spans="1:55" s="17" customFormat="1" ht="63" customHeight="1">
      <c r="A171" s="19" t="s">
        <v>714</v>
      </c>
      <c r="B171" s="19" t="s">
        <v>815</v>
      </c>
      <c r="C171" s="19" t="s">
        <v>767</v>
      </c>
      <c r="D171" s="19" t="s">
        <v>799</v>
      </c>
      <c r="E171" s="19" t="s">
        <v>277</v>
      </c>
      <c r="F171" s="19">
        <v>1</v>
      </c>
      <c r="G171" s="19" t="s">
        <v>816</v>
      </c>
      <c r="H171" s="84" t="s">
        <v>783</v>
      </c>
      <c r="I171" s="84" t="s">
        <v>817</v>
      </c>
      <c r="J171" s="19">
        <v>1</v>
      </c>
      <c r="K171" s="19"/>
      <c r="L171" s="19" t="s">
        <v>64</v>
      </c>
      <c r="M171" s="19"/>
      <c r="N171" s="20" t="s">
        <v>292</v>
      </c>
      <c r="O171" s="116">
        <f>2916.052</f>
        <v>2916.0520000000001</v>
      </c>
      <c r="P171" s="112">
        <f t="shared" si="37"/>
        <v>3499.2624000000001</v>
      </c>
      <c r="Q171" s="116">
        <f>P171/12*2</f>
        <v>583.21040000000005</v>
      </c>
      <c r="R171" s="28">
        <f t="shared" si="52"/>
        <v>2916.0520000000001</v>
      </c>
      <c r="S171" s="28"/>
      <c r="T171" s="28"/>
      <c r="U171" s="68"/>
      <c r="V171" s="68"/>
      <c r="W171" s="19" t="s">
        <v>638</v>
      </c>
      <c r="X171" s="19" t="s">
        <v>58</v>
      </c>
      <c r="Y171" s="19" t="s">
        <v>639</v>
      </c>
      <c r="Z171" s="104">
        <v>45925</v>
      </c>
      <c r="AA171" s="104">
        <f>Z171</f>
        <v>45925</v>
      </c>
      <c r="AB171" s="19" t="s">
        <v>744</v>
      </c>
      <c r="AC171" s="19" t="s">
        <v>785</v>
      </c>
      <c r="AD171" s="106">
        <v>7724490000</v>
      </c>
      <c r="AE171" s="106">
        <v>771401001</v>
      </c>
      <c r="AF171" s="19" t="str">
        <f t="shared" si="29"/>
        <v>Оказание почтовых услуг для нужд ПО "Тываэнергосбыт"</v>
      </c>
      <c r="AG171" s="19"/>
      <c r="AH171" s="19">
        <v>876</v>
      </c>
      <c r="AI171" s="148" t="s">
        <v>226</v>
      </c>
      <c r="AJ171" s="19">
        <v>13</v>
      </c>
      <c r="AK171" s="250">
        <v>93000000000</v>
      </c>
      <c r="AL171" s="19" t="s">
        <v>70</v>
      </c>
      <c r="AM171" s="104">
        <f>AA171</f>
        <v>45925</v>
      </c>
      <c r="AN171" s="104">
        <f t="shared" si="34"/>
        <v>45925</v>
      </c>
      <c r="AO171" s="104">
        <f t="shared" si="54"/>
        <v>46290</v>
      </c>
      <c r="AP171" s="19" t="s">
        <v>619</v>
      </c>
      <c r="AQ171" s="19"/>
      <c r="AR171" s="19"/>
      <c r="AS171" s="19"/>
      <c r="AT171" s="19"/>
      <c r="AU171" s="104"/>
      <c r="AV171" s="173"/>
      <c r="AW171" s="174"/>
      <c r="AX171" s="19"/>
      <c r="AY171" s="19"/>
      <c r="AZ171" s="19"/>
      <c r="BA171" s="68"/>
      <c r="BB171" s="19" t="s">
        <v>657</v>
      </c>
      <c r="BC171" s="35" t="s">
        <v>818</v>
      </c>
    </row>
    <row r="172" spans="1:55" s="115" customFormat="1" ht="63" customHeight="1">
      <c r="A172" s="80" t="s">
        <v>714</v>
      </c>
      <c r="B172" s="38" t="s">
        <v>819</v>
      </c>
      <c r="C172" s="224" t="s">
        <v>767</v>
      </c>
      <c r="D172" s="38" t="s">
        <v>799</v>
      </c>
      <c r="E172" s="38" t="s">
        <v>277</v>
      </c>
      <c r="F172" s="38">
        <v>1</v>
      </c>
      <c r="G172" s="75" t="s">
        <v>820</v>
      </c>
      <c r="H172" s="47" t="s">
        <v>790</v>
      </c>
      <c r="I172" s="47" t="s">
        <v>821</v>
      </c>
      <c r="J172" s="224">
        <v>2</v>
      </c>
      <c r="K172" s="47"/>
      <c r="L172" s="47" t="s">
        <v>75</v>
      </c>
      <c r="M172" s="47"/>
      <c r="N172" s="38" t="s">
        <v>292</v>
      </c>
      <c r="O172" s="261">
        <v>333.983</v>
      </c>
      <c r="P172" s="262">
        <v>400.78</v>
      </c>
      <c r="Q172" s="261">
        <f>P172</f>
        <v>400.78</v>
      </c>
      <c r="R172" s="263"/>
      <c r="S172" s="38"/>
      <c r="T172" s="38"/>
      <c r="U172" s="75"/>
      <c r="V172" s="75"/>
      <c r="W172" s="38" t="s">
        <v>108</v>
      </c>
      <c r="X172" s="38" t="s">
        <v>767</v>
      </c>
      <c r="Y172" s="38" t="s">
        <v>771</v>
      </c>
      <c r="Z172" s="226">
        <v>45703</v>
      </c>
      <c r="AA172" s="226">
        <f t="shared" si="48"/>
        <v>45748</v>
      </c>
      <c r="AB172" s="38"/>
      <c r="AC172" s="38"/>
      <c r="AD172" s="38"/>
      <c r="AE172" s="38"/>
      <c r="AF172" s="38" t="str">
        <f t="shared" si="29"/>
        <v>Техническое обслуживание и монтаж систем кондиционирования</v>
      </c>
      <c r="AG172" s="38"/>
      <c r="AH172" s="38">
        <v>876</v>
      </c>
      <c r="AI172" s="227" t="s">
        <v>226</v>
      </c>
      <c r="AJ172" s="38">
        <v>1</v>
      </c>
      <c r="AK172" s="251">
        <v>93000000000</v>
      </c>
      <c r="AL172" s="38" t="s">
        <v>70</v>
      </c>
      <c r="AM172" s="226">
        <f t="shared" si="53"/>
        <v>45763</v>
      </c>
      <c r="AN172" s="226">
        <v>45778</v>
      </c>
      <c r="AO172" s="226">
        <v>45823</v>
      </c>
      <c r="AP172" s="38">
        <v>2025</v>
      </c>
      <c r="AQ172" s="38"/>
      <c r="AR172" s="38"/>
      <c r="AS172" s="38"/>
      <c r="AT172" s="38"/>
      <c r="AU172" s="226"/>
      <c r="AV172" s="229"/>
      <c r="AW172" s="230"/>
      <c r="AX172" s="38"/>
      <c r="AY172" s="38"/>
      <c r="AZ172" s="38"/>
      <c r="BA172" s="75"/>
      <c r="BB172" s="75" t="s">
        <v>822</v>
      </c>
      <c r="BC172" s="233" t="s">
        <v>823</v>
      </c>
    </row>
    <row r="173" spans="1:55" s="36" customFormat="1" ht="94.5" customHeight="1">
      <c r="A173" s="182" t="s">
        <v>714</v>
      </c>
      <c r="B173" s="55" t="s">
        <v>824</v>
      </c>
      <c r="C173" s="55" t="s">
        <v>58</v>
      </c>
      <c r="D173" s="55" t="s">
        <v>825</v>
      </c>
      <c r="E173" s="55" t="s">
        <v>277</v>
      </c>
      <c r="F173" s="55"/>
      <c r="G173" s="55" t="s">
        <v>826</v>
      </c>
      <c r="H173" s="19" t="s">
        <v>827</v>
      </c>
      <c r="I173" s="19" t="s">
        <v>828</v>
      </c>
      <c r="J173" s="19">
        <v>1</v>
      </c>
      <c r="K173" s="19"/>
      <c r="L173" s="19" t="s">
        <v>75</v>
      </c>
      <c r="M173" s="19"/>
      <c r="N173" s="19" t="s">
        <v>292</v>
      </c>
      <c r="O173" s="116">
        <v>477</v>
      </c>
      <c r="P173" s="112">
        <v>477</v>
      </c>
      <c r="Q173" s="116">
        <v>477</v>
      </c>
      <c r="R173" s="28"/>
      <c r="S173" s="28"/>
      <c r="T173" s="28"/>
      <c r="U173" s="68"/>
      <c r="V173" s="68"/>
      <c r="W173" s="19" t="s">
        <v>638</v>
      </c>
      <c r="X173" s="19" t="s">
        <v>58</v>
      </c>
      <c r="Y173" s="19" t="s">
        <v>639</v>
      </c>
      <c r="Z173" s="180">
        <v>45705</v>
      </c>
      <c r="AA173" s="104">
        <v>45680</v>
      </c>
      <c r="AB173" s="19" t="s">
        <v>640</v>
      </c>
      <c r="AC173" s="19" t="s">
        <v>829</v>
      </c>
      <c r="AD173" s="19">
        <v>1701062430</v>
      </c>
      <c r="AE173" s="19">
        <v>170101001</v>
      </c>
      <c r="AF173" s="19" t="str">
        <f t="shared" si="29"/>
        <v>Оказание услуг по размещению рекламных и информационных материалов в газетах и на телевидении, в том числе на тувинском языке</v>
      </c>
      <c r="AG173" s="19" t="s">
        <v>830</v>
      </c>
      <c r="AH173" s="19">
        <v>876</v>
      </c>
      <c r="AI173" s="148" t="s">
        <v>226</v>
      </c>
      <c r="AJ173" s="19">
        <v>1</v>
      </c>
      <c r="AK173" s="237">
        <v>93000000000</v>
      </c>
      <c r="AL173" s="19" t="s">
        <v>70</v>
      </c>
      <c r="AM173" s="104">
        <v>45687</v>
      </c>
      <c r="AN173" s="104">
        <v>45687</v>
      </c>
      <c r="AO173" s="104">
        <v>46022</v>
      </c>
      <c r="AP173" s="19">
        <v>2025</v>
      </c>
      <c r="AQ173" s="19"/>
      <c r="AR173" s="19"/>
      <c r="AS173" s="19"/>
      <c r="AT173" s="19"/>
      <c r="AU173" s="104"/>
      <c r="AV173" s="173"/>
      <c r="AW173" s="174"/>
      <c r="AX173" s="19"/>
      <c r="AY173" s="19"/>
      <c r="AZ173" s="19"/>
      <c r="BA173" s="19"/>
      <c r="BB173" s="55" t="s">
        <v>248</v>
      </c>
      <c r="BC173" s="56" t="s">
        <v>831</v>
      </c>
    </row>
    <row r="174" spans="1:55" s="36" customFormat="1" ht="47.25" customHeight="1">
      <c r="A174" s="182" t="s">
        <v>714</v>
      </c>
      <c r="B174" s="55" t="s">
        <v>832</v>
      </c>
      <c r="C174" s="55" t="s">
        <v>58</v>
      </c>
      <c r="D174" s="55" t="s">
        <v>825</v>
      </c>
      <c r="E174" s="55" t="s">
        <v>277</v>
      </c>
      <c r="F174" s="55"/>
      <c r="G174" s="55" t="s">
        <v>833</v>
      </c>
      <c r="H174" s="19" t="s">
        <v>834</v>
      </c>
      <c r="I174" s="19" t="s">
        <v>835</v>
      </c>
      <c r="J174" s="19">
        <v>1</v>
      </c>
      <c r="K174" s="19"/>
      <c r="L174" s="19" t="s">
        <v>75</v>
      </c>
      <c r="M174" s="19"/>
      <c r="N174" s="19" t="s">
        <v>637</v>
      </c>
      <c r="O174" s="116">
        <v>220</v>
      </c>
      <c r="P174" s="112">
        <v>220</v>
      </c>
      <c r="Q174" s="116">
        <v>220</v>
      </c>
      <c r="R174" s="28"/>
      <c r="S174" s="28"/>
      <c r="T174" s="28"/>
      <c r="U174" s="68"/>
      <c r="V174" s="68"/>
      <c r="W174" s="19" t="s">
        <v>638</v>
      </c>
      <c r="X174" s="19" t="s">
        <v>58</v>
      </c>
      <c r="Y174" s="19" t="s">
        <v>639</v>
      </c>
      <c r="Z174" s="180">
        <v>45705</v>
      </c>
      <c r="AA174" s="104">
        <v>45680</v>
      </c>
      <c r="AB174" s="19" t="s">
        <v>640</v>
      </c>
      <c r="AC174" s="19" t="s">
        <v>836</v>
      </c>
      <c r="AD174" s="19">
        <v>1701031552</v>
      </c>
      <c r="AE174" s="19">
        <v>170101001</v>
      </c>
      <c r="AF174" s="19" t="str">
        <f t="shared" si="29"/>
        <v>Оказание услуг по размещению рекламно-информационных материалов на радио</v>
      </c>
      <c r="AG174" s="19"/>
      <c r="AH174" s="19">
        <v>876</v>
      </c>
      <c r="AI174" s="148" t="s">
        <v>226</v>
      </c>
      <c r="AJ174" s="19">
        <v>1</v>
      </c>
      <c r="AK174" s="237">
        <v>93000000000</v>
      </c>
      <c r="AL174" s="19" t="s">
        <v>70</v>
      </c>
      <c r="AM174" s="104">
        <v>45687</v>
      </c>
      <c r="AN174" s="104">
        <v>45687</v>
      </c>
      <c r="AO174" s="104">
        <v>46022</v>
      </c>
      <c r="AP174" s="19">
        <v>2025</v>
      </c>
      <c r="AQ174" s="19"/>
      <c r="AR174" s="19"/>
      <c r="AS174" s="19"/>
      <c r="AT174" s="19"/>
      <c r="AU174" s="104"/>
      <c r="AV174" s="173"/>
      <c r="AW174" s="174"/>
      <c r="AX174" s="19"/>
      <c r="AY174" s="19"/>
      <c r="AZ174" s="19"/>
      <c r="BA174" s="19"/>
      <c r="BB174" s="55" t="s">
        <v>248</v>
      </c>
      <c r="BC174" s="56" t="s">
        <v>837</v>
      </c>
    </row>
    <row r="175" spans="1:55" s="115" customFormat="1" ht="63" customHeight="1">
      <c r="A175" s="1163" t="s">
        <v>714</v>
      </c>
      <c r="B175" s="1164" t="s">
        <v>838</v>
      </c>
      <c r="C175" s="1165" t="s">
        <v>58</v>
      </c>
      <c r="D175" s="1166" t="s">
        <v>839</v>
      </c>
      <c r="E175" s="1164" t="s">
        <v>277</v>
      </c>
      <c r="F175" s="1164">
        <v>1</v>
      </c>
      <c r="G175" s="75" t="s">
        <v>2035</v>
      </c>
      <c r="H175" s="1166" t="s">
        <v>244</v>
      </c>
      <c r="I175" s="1166" t="s">
        <v>840</v>
      </c>
      <c r="J175" s="1166">
        <v>2</v>
      </c>
      <c r="K175" s="1166"/>
      <c r="L175" s="1164" t="s">
        <v>64</v>
      </c>
      <c r="M175" s="1164"/>
      <c r="N175" s="1166" t="s">
        <v>618</v>
      </c>
      <c r="O175" s="1167">
        <v>380</v>
      </c>
      <c r="P175" s="1168">
        <f t="shared" ref="P175" si="55">O175*1.2</f>
        <v>456</v>
      </c>
      <c r="Q175" s="1169">
        <f>P175/12*1</f>
        <v>38</v>
      </c>
      <c r="R175" s="1170">
        <f>P175-Q175</f>
        <v>418</v>
      </c>
      <c r="S175" s="1170"/>
      <c r="T175" s="1170"/>
      <c r="U175" s="1171"/>
      <c r="V175" s="1171"/>
      <c r="W175" s="1164" t="s">
        <v>108</v>
      </c>
      <c r="X175" s="1164" t="s">
        <v>58</v>
      </c>
      <c r="Y175" s="1164" t="s">
        <v>68</v>
      </c>
      <c r="Z175" s="1172">
        <v>45936</v>
      </c>
      <c r="AA175" s="1172">
        <f>Z175+30</f>
        <v>45966</v>
      </c>
      <c r="AB175" s="1164"/>
      <c r="AC175" s="1164"/>
      <c r="AD175" s="1164"/>
      <c r="AE175" s="1164"/>
      <c r="AF175" s="1164" t="str">
        <f t="shared" si="29"/>
        <v>Выполнение работ по техническому обслуживанию оборудования автоматических установок пожарной сигнализации в зданиях АО «Россети Сибирь Тываэнерго» на 2025-2026 год</v>
      </c>
      <c r="AG175" s="1173" t="s">
        <v>841</v>
      </c>
      <c r="AH175" s="1173" t="s">
        <v>842</v>
      </c>
      <c r="AI175" s="1174" t="s">
        <v>226</v>
      </c>
      <c r="AJ175" s="1173" t="s">
        <v>496</v>
      </c>
      <c r="AK175" s="1173" t="s">
        <v>186</v>
      </c>
      <c r="AL175" s="1173" t="s">
        <v>70</v>
      </c>
      <c r="AM175" s="1172">
        <f t="shared" ref="AM175" si="56">AA175+20</f>
        <v>45986</v>
      </c>
      <c r="AN175" s="1172">
        <f t="shared" ref="AN175" si="57">AM175</f>
        <v>45986</v>
      </c>
      <c r="AO175" s="1172">
        <f>AN175+365</f>
        <v>46351</v>
      </c>
      <c r="AP175" s="1164" t="s">
        <v>619</v>
      </c>
      <c r="AQ175" s="1116"/>
      <c r="AR175" s="1116"/>
      <c r="AS175" s="1116"/>
      <c r="AT175" s="1116"/>
      <c r="AU175" s="226"/>
      <c r="AV175" s="229"/>
      <c r="AW175" s="230"/>
      <c r="AX175" s="1116"/>
      <c r="AY175" s="75"/>
      <c r="AZ175" s="75"/>
      <c r="BA175" s="1116"/>
      <c r="BB175" s="1116" t="s">
        <v>2036</v>
      </c>
      <c r="BC175" s="233" t="s">
        <v>843</v>
      </c>
    </row>
    <row r="176" spans="1:55" s="115" customFormat="1" ht="63" customHeight="1">
      <c r="A176" s="50" t="s">
        <v>714</v>
      </c>
      <c r="B176" s="1043" t="s">
        <v>844</v>
      </c>
      <c r="C176" s="72" t="s">
        <v>58</v>
      </c>
      <c r="D176" s="1042" t="s">
        <v>839</v>
      </c>
      <c r="E176" s="1043" t="s">
        <v>277</v>
      </c>
      <c r="F176" s="1043">
        <v>1</v>
      </c>
      <c r="G176" s="1042" t="s">
        <v>845</v>
      </c>
      <c r="H176" s="1042" t="s">
        <v>846</v>
      </c>
      <c r="I176" s="1042" t="s">
        <v>847</v>
      </c>
      <c r="J176" s="1042">
        <v>1</v>
      </c>
      <c r="K176" s="75"/>
      <c r="L176" s="1043" t="s">
        <v>64</v>
      </c>
      <c r="M176" s="1043"/>
      <c r="N176" s="1042" t="s">
        <v>618</v>
      </c>
      <c r="O176" s="73">
        <v>120</v>
      </c>
      <c r="P176" s="44">
        <f t="shared" si="37"/>
        <v>144</v>
      </c>
      <c r="Q176" s="286">
        <f t="shared" ref="Q176" si="58">P176/12*1</f>
        <v>12</v>
      </c>
      <c r="R176" s="47">
        <f t="shared" si="52"/>
        <v>132</v>
      </c>
      <c r="S176" s="47"/>
      <c r="T176" s="47"/>
      <c r="U176" s="75"/>
      <c r="V176" s="75"/>
      <c r="W176" s="1043" t="s">
        <v>66</v>
      </c>
      <c r="X176" s="1043" t="s">
        <v>58</v>
      </c>
      <c r="Y176" s="1043" t="s">
        <v>68</v>
      </c>
      <c r="Z176" s="226">
        <v>45897</v>
      </c>
      <c r="AA176" s="226">
        <f t="shared" si="48"/>
        <v>45942</v>
      </c>
      <c r="AB176" s="1043"/>
      <c r="AC176" s="1043"/>
      <c r="AD176" s="1043"/>
      <c r="AE176" s="1043"/>
      <c r="AF176" s="1043" t="str">
        <f t="shared" ref="AF176:AF239" si="59">G176</f>
        <v>услуга по поддержанию в постоянной готовности сил и средств для выполнения АСР на ОПО</v>
      </c>
      <c r="AG176" s="80" t="s">
        <v>841</v>
      </c>
      <c r="AH176" s="80" t="s">
        <v>842</v>
      </c>
      <c r="AI176" s="227" t="s">
        <v>226</v>
      </c>
      <c r="AJ176" s="80" t="s">
        <v>496</v>
      </c>
      <c r="AK176" s="80" t="s">
        <v>186</v>
      </c>
      <c r="AL176" s="80" t="s">
        <v>70</v>
      </c>
      <c r="AM176" s="226">
        <f t="shared" ref="AM176:AM188" si="60">AA176+20</f>
        <v>45962</v>
      </c>
      <c r="AN176" s="226">
        <f t="shared" si="34"/>
        <v>45962</v>
      </c>
      <c r="AO176" s="226">
        <v>46327</v>
      </c>
      <c r="AP176" s="1043" t="s">
        <v>619</v>
      </c>
      <c r="AQ176" s="1043"/>
      <c r="AR176" s="1043"/>
      <c r="AS176" s="1043"/>
      <c r="AT176" s="1043"/>
      <c r="AU176" s="226"/>
      <c r="AV176" s="229"/>
      <c r="AW176" s="230"/>
      <c r="AX176" s="1043"/>
      <c r="AY176" s="75"/>
      <c r="AZ176" s="75"/>
      <c r="BA176" s="1043"/>
      <c r="BB176" s="1043" t="s">
        <v>1986</v>
      </c>
      <c r="BC176" s="233" t="s">
        <v>848</v>
      </c>
    </row>
    <row r="177" spans="1:55" s="36" customFormat="1" ht="63" customHeight="1">
      <c r="A177" s="264" t="s">
        <v>714</v>
      </c>
      <c r="B177" s="265" t="s">
        <v>849</v>
      </c>
      <c r="C177" s="266" t="s">
        <v>58</v>
      </c>
      <c r="D177" s="267" t="s">
        <v>839</v>
      </c>
      <c r="E177" s="268" t="s">
        <v>277</v>
      </c>
      <c r="F177" s="268">
        <v>1</v>
      </c>
      <c r="G177" s="267" t="s">
        <v>850</v>
      </c>
      <c r="H177" s="267" t="s">
        <v>851</v>
      </c>
      <c r="I177" s="267" t="s">
        <v>852</v>
      </c>
      <c r="J177" s="267">
        <v>2</v>
      </c>
      <c r="K177" s="267"/>
      <c r="L177" s="268" t="s">
        <v>64</v>
      </c>
      <c r="M177" s="269"/>
      <c r="N177" s="267" t="s">
        <v>618</v>
      </c>
      <c r="O177" s="270">
        <v>1442.567</v>
      </c>
      <c r="P177" s="271">
        <f t="shared" si="37"/>
        <v>1731.0804000000001</v>
      </c>
      <c r="Q177" s="272">
        <f t="shared" ref="Q177:Q180" si="61">P177</f>
        <v>1731.0804000000001</v>
      </c>
      <c r="R177" s="273"/>
      <c r="S177" s="273"/>
      <c r="T177" s="273"/>
      <c r="U177" s="273"/>
      <c r="V177" s="273"/>
      <c r="W177" s="268" t="s">
        <v>108</v>
      </c>
      <c r="X177" s="274" t="s">
        <v>58</v>
      </c>
      <c r="Y177" s="268" t="s">
        <v>68</v>
      </c>
      <c r="Z177" s="134">
        <v>45827</v>
      </c>
      <c r="AA177" s="134">
        <f>Z177+30</f>
        <v>45857</v>
      </c>
      <c r="AB177" s="275"/>
      <c r="AC177" s="276"/>
      <c r="AD177" s="269"/>
      <c r="AE177" s="269"/>
      <c r="AF177" s="267" t="s">
        <v>850</v>
      </c>
      <c r="AG177" s="277" t="s">
        <v>853</v>
      </c>
      <c r="AH177" s="277" t="s">
        <v>842</v>
      </c>
      <c r="AI177" s="268" t="s">
        <v>854</v>
      </c>
      <c r="AJ177" s="277" t="s">
        <v>496</v>
      </c>
      <c r="AK177" s="277" t="s">
        <v>186</v>
      </c>
      <c r="AL177" s="277" t="s">
        <v>70</v>
      </c>
      <c r="AM177" s="134">
        <f t="shared" si="60"/>
        <v>45877</v>
      </c>
      <c r="AN177" s="134">
        <f t="shared" si="34"/>
        <v>45877</v>
      </c>
      <c r="AO177" s="134">
        <v>46021</v>
      </c>
      <c r="AP177" s="278">
        <v>2025</v>
      </c>
      <c r="AQ177" s="55"/>
      <c r="AR177" s="55"/>
      <c r="AS177" s="55"/>
      <c r="AT177" s="38"/>
      <c r="AU177" s="180"/>
      <c r="AV177" s="279"/>
      <c r="AW177" s="197"/>
      <c r="AX177" s="55"/>
      <c r="AY177" s="74"/>
      <c r="AZ177" s="74"/>
      <c r="BA177" s="55"/>
      <c r="BB177" s="55" t="s">
        <v>855</v>
      </c>
      <c r="BC177" s="56" t="s">
        <v>856</v>
      </c>
    </row>
    <row r="178" spans="1:55" s="36" customFormat="1" ht="63" customHeight="1">
      <c r="A178" s="183" t="s">
        <v>714</v>
      </c>
      <c r="B178" s="55" t="s">
        <v>857</v>
      </c>
      <c r="C178" s="177" t="s">
        <v>58</v>
      </c>
      <c r="D178" s="195" t="s">
        <v>839</v>
      </c>
      <c r="E178" s="55" t="s">
        <v>277</v>
      </c>
      <c r="F178" s="55">
        <v>1</v>
      </c>
      <c r="G178" s="195" t="s">
        <v>858</v>
      </c>
      <c r="H178" s="18" t="s">
        <v>859</v>
      </c>
      <c r="I178" s="18" t="s">
        <v>860</v>
      </c>
      <c r="J178" s="18">
        <v>1</v>
      </c>
      <c r="K178" s="18"/>
      <c r="L178" s="19" t="s">
        <v>64</v>
      </c>
      <c r="M178" s="19"/>
      <c r="N178" s="18" t="s">
        <v>618</v>
      </c>
      <c r="O178" s="248">
        <v>199.92</v>
      </c>
      <c r="P178" s="112">
        <f t="shared" si="37"/>
        <v>239.90399999999997</v>
      </c>
      <c r="Q178" s="246">
        <f t="shared" si="61"/>
        <v>239.90399999999997</v>
      </c>
      <c r="R178" s="28"/>
      <c r="S178" s="28"/>
      <c r="T178" s="28"/>
      <c r="U178" s="68"/>
      <c r="V178" s="68"/>
      <c r="W178" s="19" t="s">
        <v>66</v>
      </c>
      <c r="X178" s="19" t="s">
        <v>58</v>
      </c>
      <c r="Y178" s="19" t="s">
        <v>68</v>
      </c>
      <c r="Z178" s="180">
        <v>45705</v>
      </c>
      <c r="AA178" s="104">
        <f t="shared" si="48"/>
        <v>45750</v>
      </c>
      <c r="AB178" s="19"/>
      <c r="AC178" s="19"/>
      <c r="AD178" s="19"/>
      <c r="AE178" s="19"/>
      <c r="AF178" s="19" t="str">
        <f t="shared" si="59"/>
        <v>услуга по проведению вакцинации персонала</v>
      </c>
      <c r="AG178" s="84" t="s">
        <v>841</v>
      </c>
      <c r="AH178" s="84" t="s">
        <v>842</v>
      </c>
      <c r="AI178" s="148" t="s">
        <v>226</v>
      </c>
      <c r="AJ178" s="84" t="s">
        <v>496</v>
      </c>
      <c r="AK178" s="84" t="s">
        <v>186</v>
      </c>
      <c r="AL178" s="84" t="s">
        <v>70</v>
      </c>
      <c r="AM178" s="104">
        <f t="shared" si="60"/>
        <v>45770</v>
      </c>
      <c r="AN178" s="104">
        <f t="shared" si="34"/>
        <v>45770</v>
      </c>
      <c r="AO178" s="104">
        <f t="shared" ref="AO178:AO180" si="62">AN178+30</f>
        <v>45800</v>
      </c>
      <c r="AP178" s="19">
        <v>2025</v>
      </c>
      <c r="AQ178" s="19"/>
      <c r="AR178" s="19"/>
      <c r="AS178" s="19"/>
      <c r="AT178" s="19"/>
      <c r="AU178" s="104"/>
      <c r="AV178" s="173"/>
      <c r="AW178" s="174"/>
      <c r="AX178" s="19"/>
      <c r="AY178" s="68"/>
      <c r="AZ178" s="68"/>
      <c r="BA178" s="19"/>
      <c r="BB178" s="55" t="s">
        <v>248</v>
      </c>
      <c r="BC178" s="56" t="s">
        <v>861</v>
      </c>
    </row>
    <row r="179" spans="1:55" s="36" customFormat="1" ht="99" customHeight="1">
      <c r="A179" s="176" t="s">
        <v>714</v>
      </c>
      <c r="B179" s="55" t="s">
        <v>862</v>
      </c>
      <c r="C179" s="177" t="s">
        <v>58</v>
      </c>
      <c r="D179" s="195" t="s">
        <v>839</v>
      </c>
      <c r="E179" s="55" t="s">
        <v>277</v>
      </c>
      <c r="F179" s="55">
        <v>1</v>
      </c>
      <c r="G179" s="74" t="s">
        <v>863</v>
      </c>
      <c r="H179" s="18" t="s">
        <v>864</v>
      </c>
      <c r="I179" s="18" t="s">
        <v>865</v>
      </c>
      <c r="J179" s="18">
        <v>1</v>
      </c>
      <c r="K179" s="18"/>
      <c r="L179" s="19" t="s">
        <v>64</v>
      </c>
      <c r="M179" s="68"/>
      <c r="N179" s="18" t="s">
        <v>618</v>
      </c>
      <c r="O179" s="248">
        <v>241.66667000000001</v>
      </c>
      <c r="P179" s="112">
        <f t="shared" si="37"/>
        <v>290.00000399999999</v>
      </c>
      <c r="Q179" s="246">
        <f t="shared" si="61"/>
        <v>290.00000399999999</v>
      </c>
      <c r="R179" s="68"/>
      <c r="S179" s="68"/>
      <c r="T179" s="68"/>
      <c r="U179" s="68"/>
      <c r="V179" s="68"/>
      <c r="W179" s="19" t="s">
        <v>66</v>
      </c>
      <c r="X179" s="19" t="s">
        <v>58</v>
      </c>
      <c r="Y179" s="19" t="s">
        <v>68</v>
      </c>
      <c r="Z179" s="180">
        <v>45736</v>
      </c>
      <c r="AA179" s="104">
        <f t="shared" si="48"/>
        <v>45781</v>
      </c>
      <c r="AB179" s="68"/>
      <c r="AC179" s="68"/>
      <c r="AD179" s="68"/>
      <c r="AE179" s="68"/>
      <c r="AF179" s="19" t="str">
        <f t="shared" si="59"/>
        <v>услуга на проведение измерений и анализов атмосферного воздуха и промышленных выбросов, включая отбор проб, на производственных площадках Общества</v>
      </c>
      <c r="AG179" s="21" t="s">
        <v>866</v>
      </c>
      <c r="AH179" s="84" t="s">
        <v>842</v>
      </c>
      <c r="AI179" s="148" t="s">
        <v>226</v>
      </c>
      <c r="AJ179" s="84" t="s">
        <v>496</v>
      </c>
      <c r="AK179" s="84" t="s">
        <v>186</v>
      </c>
      <c r="AL179" s="84" t="s">
        <v>70</v>
      </c>
      <c r="AM179" s="104">
        <f t="shared" si="60"/>
        <v>45801</v>
      </c>
      <c r="AN179" s="104">
        <f t="shared" si="34"/>
        <v>45801</v>
      </c>
      <c r="AO179" s="104">
        <f t="shared" si="62"/>
        <v>45831</v>
      </c>
      <c r="AP179" s="19">
        <v>2025</v>
      </c>
      <c r="AQ179" s="68"/>
      <c r="AR179" s="68"/>
      <c r="AS179" s="68"/>
      <c r="AT179" s="68"/>
      <c r="AU179" s="68"/>
      <c r="AV179" s="68"/>
      <c r="AW179" s="68"/>
      <c r="AX179" s="68"/>
      <c r="AY179" s="68"/>
      <c r="AZ179" s="68"/>
      <c r="BA179" s="68"/>
      <c r="BB179" s="74" t="s">
        <v>867</v>
      </c>
      <c r="BC179" s="56" t="s">
        <v>868</v>
      </c>
    </row>
    <row r="180" spans="1:55" s="36" customFormat="1" ht="63" customHeight="1">
      <c r="A180" s="176" t="s">
        <v>714</v>
      </c>
      <c r="B180" s="55" t="s">
        <v>869</v>
      </c>
      <c r="C180" s="177" t="s">
        <v>58</v>
      </c>
      <c r="D180" s="195" t="s">
        <v>839</v>
      </c>
      <c r="E180" s="55" t="s">
        <v>277</v>
      </c>
      <c r="F180" s="55">
        <v>1</v>
      </c>
      <c r="G180" s="74" t="s">
        <v>870</v>
      </c>
      <c r="H180" s="23" t="s">
        <v>871</v>
      </c>
      <c r="I180" s="23" t="s">
        <v>872</v>
      </c>
      <c r="J180" s="18">
        <v>1</v>
      </c>
      <c r="K180" s="18"/>
      <c r="L180" s="19" t="s">
        <v>64</v>
      </c>
      <c r="M180" s="68"/>
      <c r="N180" s="18" t="s">
        <v>618</v>
      </c>
      <c r="O180" s="248">
        <v>400</v>
      </c>
      <c r="P180" s="112">
        <f t="shared" si="37"/>
        <v>480</v>
      </c>
      <c r="Q180" s="246">
        <f t="shared" si="61"/>
        <v>480</v>
      </c>
      <c r="R180" s="68"/>
      <c r="S180" s="68"/>
      <c r="T180" s="68"/>
      <c r="U180" s="68"/>
      <c r="V180" s="68"/>
      <c r="W180" s="19" t="s">
        <v>66</v>
      </c>
      <c r="X180" s="19" t="s">
        <v>58</v>
      </c>
      <c r="Y180" s="19" t="s">
        <v>68</v>
      </c>
      <c r="Z180" s="180">
        <v>45689</v>
      </c>
      <c r="AA180" s="104">
        <f t="shared" si="48"/>
        <v>45734</v>
      </c>
      <c r="AB180" s="68"/>
      <c r="AC180" s="68"/>
      <c r="AD180" s="68"/>
      <c r="AE180" s="68"/>
      <c r="AF180" s="19" t="str">
        <f t="shared" si="59"/>
        <v>услуга по обработке химикатами по периметру ПС</v>
      </c>
      <c r="AG180" s="84" t="s">
        <v>841</v>
      </c>
      <c r="AH180" s="84" t="s">
        <v>842</v>
      </c>
      <c r="AI180" s="148" t="s">
        <v>226</v>
      </c>
      <c r="AJ180" s="84" t="s">
        <v>496</v>
      </c>
      <c r="AK180" s="84" t="s">
        <v>186</v>
      </c>
      <c r="AL180" s="84" t="s">
        <v>70</v>
      </c>
      <c r="AM180" s="104">
        <f t="shared" si="60"/>
        <v>45754</v>
      </c>
      <c r="AN180" s="104">
        <f t="shared" si="34"/>
        <v>45754</v>
      </c>
      <c r="AO180" s="104">
        <f t="shared" si="62"/>
        <v>45784</v>
      </c>
      <c r="AP180" s="19">
        <v>2025</v>
      </c>
      <c r="AQ180" s="68"/>
      <c r="AR180" s="68"/>
      <c r="AS180" s="68"/>
      <c r="AT180" s="68"/>
      <c r="AU180" s="68"/>
      <c r="AV180" s="68"/>
      <c r="AW180" s="68"/>
      <c r="AX180" s="68"/>
      <c r="AY180" s="68"/>
      <c r="AZ180" s="68"/>
      <c r="BA180" s="68"/>
      <c r="BB180" s="74" t="s">
        <v>240</v>
      </c>
      <c r="BC180" s="56" t="s">
        <v>873</v>
      </c>
    </row>
    <row r="181" spans="1:55" s="36" customFormat="1" ht="47.25" customHeight="1">
      <c r="A181" s="55" t="s">
        <v>714</v>
      </c>
      <c r="B181" s="55" t="s">
        <v>874</v>
      </c>
      <c r="C181" s="55" t="s">
        <v>58</v>
      </c>
      <c r="D181" s="55" t="s">
        <v>875</v>
      </c>
      <c r="E181" s="55" t="s">
        <v>277</v>
      </c>
      <c r="F181" s="55" t="s">
        <v>496</v>
      </c>
      <c r="G181" s="55" t="s">
        <v>876</v>
      </c>
      <c r="H181" s="19" t="s">
        <v>877</v>
      </c>
      <c r="I181" s="19" t="s">
        <v>878</v>
      </c>
      <c r="J181" s="19">
        <v>1</v>
      </c>
      <c r="K181" s="19">
        <v>5</v>
      </c>
      <c r="L181" s="19" t="s">
        <v>64</v>
      </c>
      <c r="M181" s="19"/>
      <c r="N181" s="19" t="s">
        <v>225</v>
      </c>
      <c r="O181" s="116">
        <v>8042.4028900000003</v>
      </c>
      <c r="P181" s="112">
        <v>8042.4028900000003</v>
      </c>
      <c r="Q181" s="116">
        <v>2680.8009633333336</v>
      </c>
      <c r="R181" s="139">
        <v>2680.8009633333336</v>
      </c>
      <c r="S181" s="139">
        <v>2680.8009633333336</v>
      </c>
      <c r="T181" s="139"/>
      <c r="U181" s="68"/>
      <c r="V181" s="68"/>
      <c r="W181" s="19" t="s">
        <v>66</v>
      </c>
      <c r="X181" s="19" t="s">
        <v>58</v>
      </c>
      <c r="Y181" s="19" t="s">
        <v>68</v>
      </c>
      <c r="Z181" s="180">
        <v>45708</v>
      </c>
      <c r="AA181" s="104">
        <v>45733</v>
      </c>
      <c r="AB181" s="19"/>
      <c r="AC181" s="19"/>
      <c r="AD181" s="19"/>
      <c r="AE181" s="19"/>
      <c r="AF181" s="19" t="s">
        <v>876</v>
      </c>
      <c r="AG181" s="22"/>
      <c r="AH181" s="19">
        <v>876</v>
      </c>
      <c r="AI181" s="148" t="s">
        <v>226</v>
      </c>
      <c r="AJ181" s="19">
        <v>1</v>
      </c>
      <c r="AK181" s="237">
        <v>93000000000</v>
      </c>
      <c r="AL181" s="19" t="s">
        <v>70</v>
      </c>
      <c r="AM181" s="104">
        <v>45744</v>
      </c>
      <c r="AN181" s="104">
        <v>45748</v>
      </c>
      <c r="AO181" s="104">
        <v>46843</v>
      </c>
      <c r="AP181" s="19" t="s">
        <v>879</v>
      </c>
      <c r="AQ181" s="19"/>
      <c r="AR181" s="19"/>
      <c r="AS181" s="19"/>
      <c r="AT181" s="19"/>
      <c r="AU181" s="104"/>
      <c r="AV181" s="173"/>
      <c r="AW181" s="174"/>
      <c r="AX181" s="19"/>
      <c r="AY181" s="19"/>
      <c r="AZ181" s="19"/>
      <c r="BA181" s="19"/>
      <c r="BB181" s="55" t="s">
        <v>880</v>
      </c>
      <c r="BC181" s="56" t="s">
        <v>881</v>
      </c>
    </row>
    <row r="182" spans="1:55" s="17" customFormat="1" ht="47.25" customHeight="1">
      <c r="A182" s="19" t="s">
        <v>714</v>
      </c>
      <c r="B182" s="19" t="s">
        <v>882</v>
      </c>
      <c r="C182" s="19" t="s">
        <v>58</v>
      </c>
      <c r="D182" s="19" t="s">
        <v>875</v>
      </c>
      <c r="E182" s="19" t="s">
        <v>277</v>
      </c>
      <c r="F182" s="19" t="s">
        <v>496</v>
      </c>
      <c r="G182" s="19" t="s">
        <v>883</v>
      </c>
      <c r="H182" s="19" t="s">
        <v>884</v>
      </c>
      <c r="I182" s="19" t="s">
        <v>885</v>
      </c>
      <c r="J182" s="19">
        <v>1</v>
      </c>
      <c r="K182" s="19">
        <v>5</v>
      </c>
      <c r="L182" s="19" t="s">
        <v>64</v>
      </c>
      <c r="M182" s="19"/>
      <c r="N182" s="19" t="s">
        <v>225</v>
      </c>
      <c r="O182" s="116">
        <v>2737.0439999999999</v>
      </c>
      <c r="P182" s="112">
        <f t="shared" ref="P182:P183" si="63">O182</f>
        <v>2737.0439999999999</v>
      </c>
      <c r="Q182" s="116"/>
      <c r="R182" s="139">
        <f>O182</f>
        <v>2737.0439999999999</v>
      </c>
      <c r="S182" s="139"/>
      <c r="T182" s="139"/>
      <c r="U182" s="68"/>
      <c r="V182" s="68"/>
      <c r="W182" s="19" t="s">
        <v>66</v>
      </c>
      <c r="X182" s="19" t="s">
        <v>58</v>
      </c>
      <c r="Y182" s="19" t="s">
        <v>68</v>
      </c>
      <c r="Z182" s="104">
        <v>45960</v>
      </c>
      <c r="AA182" s="104">
        <v>45990</v>
      </c>
      <c r="AB182" s="19"/>
      <c r="AC182" s="19"/>
      <c r="AD182" s="19"/>
      <c r="AE182" s="19"/>
      <c r="AF182" s="19" t="str">
        <f t="shared" si="59"/>
        <v>Оказание услуги по добровольному страхованию автотранспортных средств (КАСКО)</v>
      </c>
      <c r="AG182" s="22"/>
      <c r="AH182" s="19">
        <v>876</v>
      </c>
      <c r="AI182" s="148" t="s">
        <v>226</v>
      </c>
      <c r="AJ182" s="19">
        <v>1</v>
      </c>
      <c r="AK182" s="237">
        <v>93000000000</v>
      </c>
      <c r="AL182" s="19" t="s">
        <v>70</v>
      </c>
      <c r="AM182" s="104">
        <v>46010</v>
      </c>
      <c r="AN182" s="104">
        <v>46020</v>
      </c>
      <c r="AO182" s="104">
        <v>46387</v>
      </c>
      <c r="AP182" s="19">
        <v>2026</v>
      </c>
      <c r="AQ182" s="19"/>
      <c r="AR182" s="19"/>
      <c r="AS182" s="19"/>
      <c r="AT182" s="19"/>
      <c r="AU182" s="104"/>
      <c r="AV182" s="173"/>
      <c r="AW182" s="174"/>
      <c r="AX182" s="19"/>
      <c r="AY182" s="19"/>
      <c r="AZ182" s="19"/>
      <c r="BA182" s="19"/>
      <c r="BB182" s="19" t="s">
        <v>886</v>
      </c>
      <c r="BC182" s="35" t="s">
        <v>887</v>
      </c>
    </row>
    <row r="183" spans="1:55" s="17" customFormat="1" ht="63" customHeight="1">
      <c r="A183" s="19" t="s">
        <v>714</v>
      </c>
      <c r="B183" s="19" t="s">
        <v>888</v>
      </c>
      <c r="C183" s="19" t="s">
        <v>58</v>
      </c>
      <c r="D183" s="19" t="s">
        <v>875</v>
      </c>
      <c r="E183" s="19" t="s">
        <v>277</v>
      </c>
      <c r="F183" s="19" t="s">
        <v>496</v>
      </c>
      <c r="G183" s="19" t="s">
        <v>889</v>
      </c>
      <c r="H183" s="19" t="s">
        <v>884</v>
      </c>
      <c r="I183" s="19" t="s">
        <v>890</v>
      </c>
      <c r="J183" s="19">
        <v>1</v>
      </c>
      <c r="K183" s="19">
        <v>5</v>
      </c>
      <c r="L183" s="19" t="s">
        <v>64</v>
      </c>
      <c r="M183" s="19"/>
      <c r="N183" s="19" t="s">
        <v>225</v>
      </c>
      <c r="O183" s="116">
        <v>162.99967000000001</v>
      </c>
      <c r="P183" s="280">
        <f t="shared" si="63"/>
        <v>162.99967000000001</v>
      </c>
      <c r="Q183" s="281"/>
      <c r="R183" s="282">
        <v>145.34460999999999</v>
      </c>
      <c r="S183" s="282">
        <v>17.655059999999999</v>
      </c>
      <c r="T183" s="139"/>
      <c r="U183" s="68"/>
      <c r="V183" s="68"/>
      <c r="W183" s="19" t="s">
        <v>66</v>
      </c>
      <c r="X183" s="19" t="s">
        <v>58</v>
      </c>
      <c r="Y183" s="19" t="s">
        <v>68</v>
      </c>
      <c r="Z183" s="104">
        <f>AA183-45</f>
        <v>45999</v>
      </c>
      <c r="AA183" s="104">
        <f>AM183-20</f>
        <v>46044</v>
      </c>
      <c r="AB183" s="19"/>
      <c r="AC183" s="19"/>
      <c r="AD183" s="19"/>
      <c r="AE183" s="19"/>
      <c r="AF183" s="19" t="str">
        <f t="shared" si="59"/>
        <v>Оказание услуги по обязательному страхованию гражданской ответственности владельцев транспортных средств(ОСАГО)</v>
      </c>
      <c r="AG183" s="22"/>
      <c r="AH183" s="19">
        <v>876</v>
      </c>
      <c r="AI183" s="148" t="s">
        <v>226</v>
      </c>
      <c r="AJ183" s="19">
        <v>1</v>
      </c>
      <c r="AK183" s="237">
        <v>93000000000</v>
      </c>
      <c r="AL183" s="19" t="s">
        <v>70</v>
      </c>
      <c r="AM183" s="104">
        <v>46064</v>
      </c>
      <c r="AN183" s="104">
        <v>46114</v>
      </c>
      <c r="AO183" s="104">
        <v>46478</v>
      </c>
      <c r="AP183" s="19" t="s">
        <v>891</v>
      </c>
      <c r="AQ183" s="19"/>
      <c r="AR183" s="147"/>
      <c r="AS183" s="19"/>
      <c r="AT183" s="19"/>
      <c r="AU183" s="104"/>
      <c r="AV183" s="173"/>
      <c r="AW183" s="174"/>
      <c r="AX183" s="19"/>
      <c r="AY183" s="19"/>
      <c r="AZ183" s="19"/>
      <c r="BA183" s="19"/>
      <c r="BB183" s="19"/>
      <c r="BC183" s="35" t="s">
        <v>892</v>
      </c>
    </row>
    <row r="184" spans="1:55" s="17" customFormat="1" ht="47.25" customHeight="1">
      <c r="A184" s="68" t="s">
        <v>714</v>
      </c>
      <c r="B184" s="19" t="s">
        <v>893</v>
      </c>
      <c r="C184" s="20" t="s">
        <v>58</v>
      </c>
      <c r="D184" s="21" t="s">
        <v>336</v>
      </c>
      <c r="E184" s="18" t="s">
        <v>277</v>
      </c>
      <c r="F184" s="68"/>
      <c r="G184" s="68" t="s">
        <v>894</v>
      </c>
      <c r="H184" s="68" t="s">
        <v>895</v>
      </c>
      <c r="I184" s="68" t="s">
        <v>896</v>
      </c>
      <c r="J184" s="68">
        <v>1</v>
      </c>
      <c r="K184" s="68"/>
      <c r="L184" s="19" t="s">
        <v>64</v>
      </c>
      <c r="M184" s="18"/>
      <c r="N184" s="19" t="s">
        <v>225</v>
      </c>
      <c r="O184" s="246">
        <v>415.63549999999998</v>
      </c>
      <c r="P184" s="25">
        <f t="shared" ref="P184:P247" si="64">O184*1.2</f>
        <v>498.76259999999996</v>
      </c>
      <c r="Q184" s="248"/>
      <c r="R184" s="283">
        <f>P184</f>
        <v>498.76259999999996</v>
      </c>
      <c r="S184" s="18"/>
      <c r="T184" s="68"/>
      <c r="U184" s="68"/>
      <c r="V184" s="68"/>
      <c r="W184" s="284" t="s">
        <v>66</v>
      </c>
      <c r="X184" s="19" t="s">
        <v>58</v>
      </c>
      <c r="Y184" s="19" t="s">
        <v>68</v>
      </c>
      <c r="Z184" s="29">
        <v>45901</v>
      </c>
      <c r="AA184" s="30">
        <f>Z184+65</f>
        <v>45966</v>
      </c>
      <c r="AB184" s="68"/>
      <c r="AC184" s="68"/>
      <c r="AD184" s="68"/>
      <c r="AE184" s="68"/>
      <c r="AF184" s="19" t="str">
        <f t="shared" si="59"/>
        <v xml:space="preserve">Оказание услуг по техническому осмотру </v>
      </c>
      <c r="AG184" s="68"/>
      <c r="AH184" s="20">
        <v>876</v>
      </c>
      <c r="AI184" s="148" t="s">
        <v>226</v>
      </c>
      <c r="AJ184" s="18">
        <v>1</v>
      </c>
      <c r="AK184" s="20">
        <v>93000000000</v>
      </c>
      <c r="AL184" s="20" t="s">
        <v>341</v>
      </c>
      <c r="AM184" s="30">
        <f t="shared" si="60"/>
        <v>45986</v>
      </c>
      <c r="AN184" s="29">
        <v>46032</v>
      </c>
      <c r="AO184" s="29">
        <v>46387</v>
      </c>
      <c r="AP184" s="22">
        <v>2026</v>
      </c>
      <c r="AQ184" s="68"/>
      <c r="AR184" s="68"/>
      <c r="AS184" s="68"/>
      <c r="AT184" s="68"/>
      <c r="AU184" s="68"/>
      <c r="AV184" s="68"/>
      <c r="AW184" s="285" t="s">
        <v>830</v>
      </c>
      <c r="AX184" s="285" t="s">
        <v>830</v>
      </c>
      <c r="AY184" s="22" t="s">
        <v>64</v>
      </c>
      <c r="AZ184" s="68"/>
      <c r="BA184" s="68"/>
      <c r="BB184" s="68"/>
      <c r="BC184" s="35" t="s">
        <v>897</v>
      </c>
    </row>
    <row r="185" spans="1:55" s="36" customFormat="1" ht="47.25" customHeight="1">
      <c r="A185" s="75" t="s">
        <v>714</v>
      </c>
      <c r="B185" s="38" t="s">
        <v>898</v>
      </c>
      <c r="C185" s="39" t="s">
        <v>58</v>
      </c>
      <c r="D185" s="40" t="s">
        <v>336</v>
      </c>
      <c r="E185" s="37" t="s">
        <v>277</v>
      </c>
      <c r="F185" s="42"/>
      <c r="G185" s="39" t="s">
        <v>899</v>
      </c>
      <c r="H185" s="75" t="s">
        <v>900</v>
      </c>
      <c r="I185" s="75" t="s">
        <v>901</v>
      </c>
      <c r="J185" s="75">
        <v>1</v>
      </c>
      <c r="K185" s="75"/>
      <c r="L185" s="38" t="s">
        <v>64</v>
      </c>
      <c r="M185" s="37"/>
      <c r="N185" s="38" t="s">
        <v>225</v>
      </c>
      <c r="O185" s="286">
        <v>1380</v>
      </c>
      <c r="P185" s="63">
        <f t="shared" si="64"/>
        <v>1656</v>
      </c>
      <c r="Q185" s="73">
        <v>414</v>
      </c>
      <c r="R185" s="73">
        <v>414</v>
      </c>
      <c r="S185" s="73">
        <v>414</v>
      </c>
      <c r="T185" s="286">
        <v>414</v>
      </c>
      <c r="U185" s="75"/>
      <c r="V185" s="75"/>
      <c r="W185" s="287" t="s">
        <v>66</v>
      </c>
      <c r="X185" s="38" t="s">
        <v>58</v>
      </c>
      <c r="Y185" s="38" t="s">
        <v>68</v>
      </c>
      <c r="Z185" s="48">
        <v>45807</v>
      </c>
      <c r="AA185" s="49">
        <f>Z185+35</f>
        <v>45842</v>
      </c>
      <c r="AB185" s="75"/>
      <c r="AC185" s="75"/>
      <c r="AD185" s="75"/>
      <c r="AE185" s="75"/>
      <c r="AF185" s="38" t="str">
        <f t="shared" si="59"/>
        <v>Оказание услуги по выполнению работ  по экспертизе промышленной безопасности автогидроподъемников, автомобильных кранов</v>
      </c>
      <c r="AG185" s="75"/>
      <c r="AH185" s="39">
        <v>876</v>
      </c>
      <c r="AI185" s="227" t="s">
        <v>226</v>
      </c>
      <c r="AJ185" s="37">
        <v>1</v>
      </c>
      <c r="AK185" s="39">
        <v>93000000000</v>
      </c>
      <c r="AL185" s="39" t="s">
        <v>341</v>
      </c>
      <c r="AM185" s="49">
        <f t="shared" si="60"/>
        <v>45862</v>
      </c>
      <c r="AN185" s="48">
        <f t="shared" si="34"/>
        <v>45862</v>
      </c>
      <c r="AO185" s="48">
        <v>47118</v>
      </c>
      <c r="AP185" s="42" t="s">
        <v>879</v>
      </c>
      <c r="AQ185" s="75"/>
      <c r="AR185" s="75"/>
      <c r="AS185" s="75"/>
      <c r="AT185" s="75"/>
      <c r="AU185" s="75"/>
      <c r="AV185" s="75"/>
      <c r="AW185" s="288" t="s">
        <v>830</v>
      </c>
      <c r="AX185" s="288" t="s">
        <v>830</v>
      </c>
      <c r="AY185" s="42" t="s">
        <v>64</v>
      </c>
      <c r="AZ185" s="74"/>
      <c r="BA185" s="74"/>
      <c r="BB185" s="74" t="s">
        <v>886</v>
      </c>
      <c r="BC185" s="56" t="s">
        <v>902</v>
      </c>
    </row>
    <row r="186" spans="1:55" s="36" customFormat="1" ht="47.25" customHeight="1">
      <c r="A186" s="55" t="s">
        <v>714</v>
      </c>
      <c r="B186" s="55" t="s">
        <v>903</v>
      </c>
      <c r="C186" s="55" t="s">
        <v>767</v>
      </c>
      <c r="D186" s="55" t="s">
        <v>904</v>
      </c>
      <c r="E186" s="55" t="s">
        <v>905</v>
      </c>
      <c r="F186" s="55">
        <v>1</v>
      </c>
      <c r="G186" s="55" t="s">
        <v>906</v>
      </c>
      <c r="H186" s="19" t="s">
        <v>907</v>
      </c>
      <c r="I186" s="19" t="s">
        <v>908</v>
      </c>
      <c r="J186" s="19">
        <v>1</v>
      </c>
      <c r="K186" s="19">
        <v>5</v>
      </c>
      <c r="L186" s="19" t="s">
        <v>75</v>
      </c>
      <c r="M186" s="19"/>
      <c r="N186" s="19" t="s">
        <v>225</v>
      </c>
      <c r="O186" s="116">
        <v>645.5</v>
      </c>
      <c r="P186" s="112">
        <v>774.6</v>
      </c>
      <c r="Q186" s="116">
        <v>580.95000000000005</v>
      </c>
      <c r="R186" s="28">
        <v>193.65</v>
      </c>
      <c r="S186" s="28"/>
      <c r="T186" s="28"/>
      <c r="U186" s="68"/>
      <c r="V186" s="68"/>
      <c r="W186" s="19" t="s">
        <v>66</v>
      </c>
      <c r="X186" s="19" t="s">
        <v>58</v>
      </c>
      <c r="Y186" s="19" t="s">
        <v>771</v>
      </c>
      <c r="Z186" s="180">
        <v>45708</v>
      </c>
      <c r="AA186" s="104">
        <v>45745</v>
      </c>
      <c r="AB186" s="19"/>
      <c r="AC186" s="19"/>
      <c r="AD186" s="19"/>
      <c r="AE186" s="19"/>
      <c r="AF186" s="19" t="s">
        <v>906</v>
      </c>
      <c r="AG186" s="19"/>
      <c r="AH186" s="19">
        <v>876</v>
      </c>
      <c r="AI186" s="148" t="s">
        <v>226</v>
      </c>
      <c r="AJ186" s="19">
        <v>1</v>
      </c>
      <c r="AK186" s="237">
        <v>93000000000</v>
      </c>
      <c r="AL186" s="19" t="s">
        <v>70</v>
      </c>
      <c r="AM186" s="104">
        <v>45765</v>
      </c>
      <c r="AN186" s="104">
        <v>45765</v>
      </c>
      <c r="AO186" s="104">
        <v>46130</v>
      </c>
      <c r="AP186" s="19" t="s">
        <v>619</v>
      </c>
      <c r="AQ186" s="19"/>
      <c r="AR186" s="19"/>
      <c r="AS186" s="19"/>
      <c r="AT186" s="19"/>
      <c r="AU186" s="104"/>
      <c r="AV186" s="173"/>
      <c r="AW186" s="174"/>
      <c r="AX186" s="19"/>
      <c r="AY186" s="19"/>
      <c r="AZ186" s="19"/>
      <c r="BA186" s="19"/>
      <c r="BB186" s="55" t="s">
        <v>909</v>
      </c>
      <c r="BC186" s="56" t="s">
        <v>910</v>
      </c>
    </row>
    <row r="187" spans="1:55" s="17" customFormat="1" ht="126" customHeight="1">
      <c r="A187" s="249" t="s">
        <v>714</v>
      </c>
      <c r="B187" s="19" t="s">
        <v>911</v>
      </c>
      <c r="C187" s="68" t="s">
        <v>58</v>
      </c>
      <c r="D187" s="249" t="s">
        <v>912</v>
      </c>
      <c r="E187" s="249" t="s">
        <v>277</v>
      </c>
      <c r="F187" s="19">
        <v>1</v>
      </c>
      <c r="G187" s="249" t="s">
        <v>913</v>
      </c>
      <c r="H187" s="18" t="s">
        <v>914</v>
      </c>
      <c r="I187" s="18" t="s">
        <v>915</v>
      </c>
      <c r="J187" s="18">
        <v>1</v>
      </c>
      <c r="K187" s="18"/>
      <c r="L187" s="19" t="s">
        <v>64</v>
      </c>
      <c r="M187" s="18"/>
      <c r="N187" s="18" t="s">
        <v>237</v>
      </c>
      <c r="O187" s="248">
        <v>362</v>
      </c>
      <c r="P187" s="112">
        <v>362</v>
      </c>
      <c r="Q187" s="248"/>
      <c r="R187" s="283">
        <v>362</v>
      </c>
      <c r="S187" s="18"/>
      <c r="T187" s="18"/>
      <c r="U187" s="68"/>
      <c r="V187" s="68"/>
      <c r="W187" s="18" t="s">
        <v>638</v>
      </c>
      <c r="X187" s="18" t="s">
        <v>58</v>
      </c>
      <c r="Y187" s="19" t="s">
        <v>639</v>
      </c>
      <c r="Z187" s="284">
        <v>45991</v>
      </c>
      <c r="AA187" s="284">
        <v>45991</v>
      </c>
      <c r="AB187" s="18" t="s">
        <v>640</v>
      </c>
      <c r="AC187" s="18" t="s">
        <v>916</v>
      </c>
      <c r="AD187" s="18">
        <v>7719586228</v>
      </c>
      <c r="AE187" s="18">
        <v>771901001</v>
      </c>
      <c r="AF187" s="19" t="str">
        <f t="shared" si="59"/>
        <v>Право заключения договора оказания услуги по инспекционному  контролю сертифицированной  электрической энергии, поставляемой из распределительных электрических сетей АО «Россети СибирьТываэнерго».</v>
      </c>
      <c r="AG187" s="18"/>
      <c r="AH187" s="18">
        <v>876</v>
      </c>
      <c r="AI187" s="148" t="s">
        <v>226</v>
      </c>
      <c r="AJ187" s="18">
        <v>1</v>
      </c>
      <c r="AK187" s="18">
        <v>93000000000</v>
      </c>
      <c r="AL187" s="18" t="s">
        <v>341</v>
      </c>
      <c r="AM187" s="284">
        <v>45992</v>
      </c>
      <c r="AN187" s="104">
        <v>46023</v>
      </c>
      <c r="AO187" s="284">
        <v>46387</v>
      </c>
      <c r="AP187" s="249">
        <v>2026</v>
      </c>
      <c r="AQ187" s="18"/>
      <c r="AR187" s="18"/>
      <c r="AS187" s="18"/>
      <c r="AT187" s="18"/>
      <c r="AU187" s="18"/>
      <c r="AV187" s="18"/>
      <c r="AW187" s="18" t="s">
        <v>830</v>
      </c>
      <c r="AX187" s="18" t="s">
        <v>830</v>
      </c>
      <c r="AY187" s="19" t="s">
        <v>64</v>
      </c>
      <c r="AZ187" s="18"/>
      <c r="BA187" s="68"/>
      <c r="BB187" s="68"/>
      <c r="BC187" s="35" t="s">
        <v>917</v>
      </c>
    </row>
    <row r="188" spans="1:55" s="36" customFormat="1" ht="63" customHeight="1">
      <c r="A188" s="182" t="s">
        <v>714</v>
      </c>
      <c r="B188" s="55" t="s">
        <v>918</v>
      </c>
      <c r="C188" s="74" t="s">
        <v>58</v>
      </c>
      <c r="D188" s="176" t="s">
        <v>615</v>
      </c>
      <c r="E188" s="55" t="s">
        <v>277</v>
      </c>
      <c r="F188" s="177"/>
      <c r="G188" s="176" t="s">
        <v>731</v>
      </c>
      <c r="H188" s="23" t="s">
        <v>732</v>
      </c>
      <c r="I188" s="23" t="s">
        <v>733</v>
      </c>
      <c r="J188" s="200">
        <v>1</v>
      </c>
      <c r="K188" s="19"/>
      <c r="L188" s="19" t="s">
        <v>75</v>
      </c>
      <c r="M188" s="19"/>
      <c r="N188" s="20" t="s">
        <v>292</v>
      </c>
      <c r="O188" s="116">
        <v>4195.6595100000004</v>
      </c>
      <c r="P188" s="112">
        <f t="shared" si="64"/>
        <v>5034.7914120000005</v>
      </c>
      <c r="Q188" s="207">
        <f>P188-R188</f>
        <v>4572.7914120000005</v>
      </c>
      <c r="R188" s="28">
        <v>462</v>
      </c>
      <c r="S188" s="234"/>
      <c r="T188" s="234"/>
      <c r="U188" s="68"/>
      <c r="V188" s="68"/>
      <c r="W188" s="19" t="s">
        <v>66</v>
      </c>
      <c r="X188" s="19" t="s">
        <v>67</v>
      </c>
      <c r="Y188" s="19" t="s">
        <v>68</v>
      </c>
      <c r="Z188" s="180">
        <v>45729</v>
      </c>
      <c r="AA188" s="30">
        <f>Z188+30</f>
        <v>45759</v>
      </c>
      <c r="AB188" s="18"/>
      <c r="AC188" s="18"/>
      <c r="AD188" s="18"/>
      <c r="AE188" s="18"/>
      <c r="AF188" s="19" t="str">
        <f t="shared" si="59"/>
        <v>Предоставление услуг доступа к сети интернет для нужд ПО "Тываэнергосбыт"</v>
      </c>
      <c r="AG188" s="84"/>
      <c r="AH188" s="20">
        <v>876</v>
      </c>
      <c r="AI188" s="148" t="s">
        <v>226</v>
      </c>
      <c r="AJ188" s="19">
        <v>1</v>
      </c>
      <c r="AK188" s="172">
        <v>93000000000</v>
      </c>
      <c r="AL188" s="18" t="s">
        <v>70</v>
      </c>
      <c r="AM188" s="104">
        <f t="shared" si="60"/>
        <v>45779</v>
      </c>
      <c r="AN188" s="104">
        <f t="shared" si="34"/>
        <v>45779</v>
      </c>
      <c r="AO188" s="104">
        <f t="shared" ref="AO188:AO200" si="65">AN188+365</f>
        <v>46144</v>
      </c>
      <c r="AP188" s="19" t="s">
        <v>619</v>
      </c>
      <c r="AQ188" s="19"/>
      <c r="AR188" s="19"/>
      <c r="AS188" s="19"/>
      <c r="AT188" s="19"/>
      <c r="AU188" s="104"/>
      <c r="AV188" s="204"/>
      <c r="AW188" s="174"/>
      <c r="AX188" s="19"/>
      <c r="AY188" s="19" t="s">
        <v>64</v>
      </c>
      <c r="AZ188" s="19"/>
      <c r="BA188" s="68"/>
      <c r="BB188" s="74" t="s">
        <v>919</v>
      </c>
      <c r="BC188" s="56" t="s">
        <v>920</v>
      </c>
    </row>
    <row r="189" spans="1:55" s="17" customFormat="1" ht="63" customHeight="1">
      <c r="A189" s="106" t="s">
        <v>714</v>
      </c>
      <c r="B189" s="19" t="s">
        <v>921</v>
      </c>
      <c r="C189" s="68" t="s">
        <v>58</v>
      </c>
      <c r="D189" s="65" t="s">
        <v>615</v>
      </c>
      <c r="E189" s="19" t="s">
        <v>277</v>
      </c>
      <c r="F189" s="23"/>
      <c r="G189" s="65" t="s">
        <v>737</v>
      </c>
      <c r="H189" s="23" t="s">
        <v>732</v>
      </c>
      <c r="I189" s="19" t="s">
        <v>738</v>
      </c>
      <c r="J189" s="19" t="s">
        <v>496</v>
      </c>
      <c r="K189" s="19"/>
      <c r="L189" s="19" t="s">
        <v>75</v>
      </c>
      <c r="M189" s="19"/>
      <c r="N189" s="20" t="s">
        <v>292</v>
      </c>
      <c r="O189" s="116">
        <v>360</v>
      </c>
      <c r="P189" s="112">
        <f t="shared" si="64"/>
        <v>432</v>
      </c>
      <c r="Q189" s="207">
        <v>216</v>
      </c>
      <c r="R189" s="28">
        <v>216</v>
      </c>
      <c r="S189" s="234"/>
      <c r="T189" s="234"/>
      <c r="U189" s="68"/>
      <c r="V189" s="68"/>
      <c r="W189" s="19" t="s">
        <v>66</v>
      </c>
      <c r="X189" s="68" t="s">
        <v>58</v>
      </c>
      <c r="Y189" s="19" t="s">
        <v>68</v>
      </c>
      <c r="Z189" s="104">
        <v>45894</v>
      </c>
      <c r="AA189" s="30">
        <f t="shared" ref="AA189:AA210" si="66">Z189+45</f>
        <v>45939</v>
      </c>
      <c r="AB189" s="18"/>
      <c r="AC189" s="18"/>
      <c r="AD189" s="18"/>
      <c r="AE189" s="18"/>
      <c r="AF189" s="19" t="str">
        <f t="shared" si="59"/>
        <v>Предоставление услуг доступа к сети интернет</v>
      </c>
      <c r="AG189" s="84"/>
      <c r="AH189" s="20">
        <v>876</v>
      </c>
      <c r="AI189" s="148" t="s">
        <v>226</v>
      </c>
      <c r="AJ189" s="19">
        <v>1</v>
      </c>
      <c r="AK189" s="172">
        <v>93000000000</v>
      </c>
      <c r="AL189" s="18" t="s">
        <v>70</v>
      </c>
      <c r="AM189" s="104">
        <f>AA189+15</f>
        <v>45954</v>
      </c>
      <c r="AN189" s="30">
        <f t="shared" si="34"/>
        <v>45954</v>
      </c>
      <c r="AO189" s="30">
        <f t="shared" si="65"/>
        <v>46319</v>
      </c>
      <c r="AP189" s="19" t="s">
        <v>619</v>
      </c>
      <c r="AQ189" s="19"/>
      <c r="AR189" s="19"/>
      <c r="AS189" s="19"/>
      <c r="AT189" s="19"/>
      <c r="AU189" s="104"/>
      <c r="AV189" s="204"/>
      <c r="AW189" s="174"/>
      <c r="AX189" s="19"/>
      <c r="AY189" s="19" t="s">
        <v>64</v>
      </c>
      <c r="AZ189" s="19"/>
      <c r="BA189" s="68"/>
      <c r="BB189" s="68" t="s">
        <v>922</v>
      </c>
      <c r="BC189" s="35" t="s">
        <v>923</v>
      </c>
    </row>
    <row r="190" spans="1:55" s="17" customFormat="1" ht="63" customHeight="1">
      <c r="A190" s="148" t="s">
        <v>714</v>
      </c>
      <c r="B190" s="19" t="s">
        <v>924</v>
      </c>
      <c r="C190" s="148" t="s">
        <v>58</v>
      </c>
      <c r="D190" s="148" t="s">
        <v>925</v>
      </c>
      <c r="E190" s="148" t="s">
        <v>277</v>
      </c>
      <c r="F190" s="249">
        <v>1</v>
      </c>
      <c r="G190" s="148" t="s">
        <v>926</v>
      </c>
      <c r="H190" s="148" t="s">
        <v>732</v>
      </c>
      <c r="I190" s="148" t="s">
        <v>927</v>
      </c>
      <c r="J190" s="249">
        <v>1</v>
      </c>
      <c r="K190" s="148"/>
      <c r="L190" s="148" t="s">
        <v>75</v>
      </c>
      <c r="M190" s="148"/>
      <c r="N190" s="148" t="s">
        <v>292</v>
      </c>
      <c r="O190" s="289">
        <v>228.54455999999999</v>
      </c>
      <c r="P190" s="290">
        <f t="shared" si="64"/>
        <v>274.25347199999999</v>
      </c>
      <c r="Q190" s="289">
        <v>244.29254</v>
      </c>
      <c r="R190" s="291">
        <f t="shared" ref="R190:R225" si="67">P190-Q190</f>
        <v>29.960931999999985</v>
      </c>
      <c r="S190" s="148"/>
      <c r="T190" s="148"/>
      <c r="U190" s="68"/>
      <c r="V190" s="68"/>
      <c r="W190" s="148" t="s">
        <v>66</v>
      </c>
      <c r="X190" s="68" t="s">
        <v>58</v>
      </c>
      <c r="Y190" s="148" t="s">
        <v>68</v>
      </c>
      <c r="Z190" s="104">
        <v>45945</v>
      </c>
      <c r="AA190" s="104">
        <f t="shared" si="66"/>
        <v>45990</v>
      </c>
      <c r="AB190" s="148"/>
      <c r="AC190" s="148"/>
      <c r="AD190" s="148"/>
      <c r="AE190" s="148"/>
      <c r="AF190" s="19" t="str">
        <f t="shared" si="59"/>
        <v>Предоставление канала связи (ПС Хандагайты)</v>
      </c>
      <c r="AG190" s="148"/>
      <c r="AH190" s="249">
        <v>876</v>
      </c>
      <c r="AI190" s="148" t="s">
        <v>226</v>
      </c>
      <c r="AJ190" s="249">
        <v>1</v>
      </c>
      <c r="AK190" s="292">
        <v>93000000000</v>
      </c>
      <c r="AL190" s="148" t="s">
        <v>70</v>
      </c>
      <c r="AM190" s="104">
        <f t="shared" ref="AM190:AM200" si="68">AA190+20</f>
        <v>46010</v>
      </c>
      <c r="AN190" s="104">
        <f t="shared" si="34"/>
        <v>46010</v>
      </c>
      <c r="AO190" s="104">
        <f t="shared" si="65"/>
        <v>46375</v>
      </c>
      <c r="AP190" s="19" t="s">
        <v>619</v>
      </c>
      <c r="AQ190" s="148"/>
      <c r="AR190" s="148"/>
      <c r="AS190" s="148"/>
      <c r="AT190" s="148"/>
      <c r="AU190" s="148"/>
      <c r="AV190" s="148"/>
      <c r="AW190" s="148"/>
      <c r="AX190" s="148"/>
      <c r="AY190" s="148" t="s">
        <v>75</v>
      </c>
      <c r="AZ190" s="148"/>
      <c r="BA190" s="148"/>
      <c r="BB190" s="68" t="s">
        <v>248</v>
      </c>
      <c r="BC190" s="35" t="s">
        <v>928</v>
      </c>
    </row>
    <row r="191" spans="1:55" s="17" customFormat="1" ht="63" customHeight="1">
      <c r="A191" s="148" t="s">
        <v>714</v>
      </c>
      <c r="B191" s="19" t="s">
        <v>929</v>
      </c>
      <c r="C191" s="148" t="s">
        <v>58</v>
      </c>
      <c r="D191" s="148" t="s">
        <v>925</v>
      </c>
      <c r="E191" s="148" t="s">
        <v>277</v>
      </c>
      <c r="F191" s="249">
        <v>1</v>
      </c>
      <c r="G191" s="148" t="s">
        <v>930</v>
      </c>
      <c r="H191" s="148" t="s">
        <v>732</v>
      </c>
      <c r="I191" s="148" t="s">
        <v>927</v>
      </c>
      <c r="J191" s="249">
        <v>1</v>
      </c>
      <c r="K191" s="148"/>
      <c r="L191" s="148" t="s">
        <v>75</v>
      </c>
      <c r="M191" s="148"/>
      <c r="N191" s="148" t="s">
        <v>292</v>
      </c>
      <c r="O191" s="289">
        <v>434.84616</v>
      </c>
      <c r="P191" s="290">
        <f t="shared" si="64"/>
        <v>521.81539199999997</v>
      </c>
      <c r="Q191" s="289">
        <v>491.85446000000002</v>
      </c>
      <c r="R191" s="291">
        <f t="shared" si="67"/>
        <v>29.960931999999957</v>
      </c>
      <c r="S191" s="148"/>
      <c r="T191" s="148"/>
      <c r="U191" s="68"/>
      <c r="V191" s="68"/>
      <c r="W191" s="148" t="s">
        <v>66</v>
      </c>
      <c r="X191" s="68" t="s">
        <v>58</v>
      </c>
      <c r="Y191" s="148" t="s">
        <v>68</v>
      </c>
      <c r="Z191" s="104">
        <v>45945</v>
      </c>
      <c r="AA191" s="104">
        <f t="shared" si="66"/>
        <v>45990</v>
      </c>
      <c r="AB191" s="148"/>
      <c r="AC191" s="148"/>
      <c r="AD191" s="148"/>
      <c r="AE191" s="148"/>
      <c r="AF191" s="19" t="str">
        <f t="shared" si="59"/>
        <v>Предоставление канала связи (ПС Сут-Холь)</v>
      </c>
      <c r="AG191" s="148"/>
      <c r="AH191" s="249">
        <v>876</v>
      </c>
      <c r="AI191" s="148" t="s">
        <v>226</v>
      </c>
      <c r="AJ191" s="249">
        <v>1</v>
      </c>
      <c r="AK191" s="292">
        <v>93000000000</v>
      </c>
      <c r="AL191" s="148" t="s">
        <v>70</v>
      </c>
      <c r="AM191" s="104">
        <f t="shared" si="68"/>
        <v>46010</v>
      </c>
      <c r="AN191" s="104">
        <f t="shared" si="34"/>
        <v>46010</v>
      </c>
      <c r="AO191" s="104">
        <f t="shared" si="65"/>
        <v>46375</v>
      </c>
      <c r="AP191" s="19" t="s">
        <v>619</v>
      </c>
      <c r="AQ191" s="148"/>
      <c r="AR191" s="148"/>
      <c r="AS191" s="148"/>
      <c r="AT191" s="148"/>
      <c r="AU191" s="148"/>
      <c r="AV191" s="148"/>
      <c r="AW191" s="148"/>
      <c r="AX191" s="148"/>
      <c r="AY191" s="148" t="s">
        <v>75</v>
      </c>
      <c r="AZ191" s="148"/>
      <c r="BA191" s="148"/>
      <c r="BB191" s="68" t="s">
        <v>248</v>
      </c>
      <c r="BC191" s="35" t="s">
        <v>931</v>
      </c>
    </row>
    <row r="192" spans="1:55" s="17" customFormat="1" ht="63" customHeight="1">
      <c r="A192" s="148" t="s">
        <v>714</v>
      </c>
      <c r="B192" s="19" t="s">
        <v>932</v>
      </c>
      <c r="C192" s="148" t="s">
        <v>58</v>
      </c>
      <c r="D192" s="148" t="s">
        <v>925</v>
      </c>
      <c r="E192" s="148" t="s">
        <v>277</v>
      </c>
      <c r="F192" s="249">
        <v>1</v>
      </c>
      <c r="G192" s="148" t="s">
        <v>933</v>
      </c>
      <c r="H192" s="148" t="s">
        <v>732</v>
      </c>
      <c r="I192" s="148" t="s">
        <v>927</v>
      </c>
      <c r="J192" s="249">
        <v>1</v>
      </c>
      <c r="K192" s="148"/>
      <c r="L192" s="148" t="s">
        <v>75</v>
      </c>
      <c r="M192" s="148"/>
      <c r="N192" s="148" t="s">
        <v>292</v>
      </c>
      <c r="O192" s="289">
        <v>307.51056</v>
      </c>
      <c r="P192" s="290">
        <f t="shared" si="64"/>
        <v>369.01267200000001</v>
      </c>
      <c r="Q192" s="289">
        <v>342.91381999999999</v>
      </c>
      <c r="R192" s="291">
        <f t="shared" si="67"/>
        <v>26.098852000000022</v>
      </c>
      <c r="S192" s="148"/>
      <c r="T192" s="148"/>
      <c r="U192" s="68"/>
      <c r="V192" s="68"/>
      <c r="W192" s="148" t="s">
        <v>66</v>
      </c>
      <c r="X192" s="68" t="s">
        <v>58</v>
      </c>
      <c r="Y192" s="148" t="s">
        <v>68</v>
      </c>
      <c r="Z192" s="104">
        <v>45945</v>
      </c>
      <c r="AA192" s="104">
        <f t="shared" si="66"/>
        <v>45990</v>
      </c>
      <c r="AB192" s="148"/>
      <c r="AC192" s="148"/>
      <c r="AD192" s="148"/>
      <c r="AE192" s="148"/>
      <c r="AF192" s="19" t="str">
        <f t="shared" si="59"/>
        <v>Предоставление канала связи (ПС Уюк)</v>
      </c>
      <c r="AG192" s="148"/>
      <c r="AH192" s="249">
        <v>876</v>
      </c>
      <c r="AI192" s="148" t="s">
        <v>226</v>
      </c>
      <c r="AJ192" s="249">
        <v>1</v>
      </c>
      <c r="AK192" s="292">
        <v>93000000000</v>
      </c>
      <c r="AL192" s="148" t="s">
        <v>70</v>
      </c>
      <c r="AM192" s="104">
        <f t="shared" si="68"/>
        <v>46010</v>
      </c>
      <c r="AN192" s="104">
        <f t="shared" si="34"/>
        <v>46010</v>
      </c>
      <c r="AO192" s="104">
        <f t="shared" si="65"/>
        <v>46375</v>
      </c>
      <c r="AP192" s="19" t="s">
        <v>619</v>
      </c>
      <c r="AQ192" s="148"/>
      <c r="AR192" s="148"/>
      <c r="AS192" s="148"/>
      <c r="AT192" s="148"/>
      <c r="AU192" s="148"/>
      <c r="AV192" s="148"/>
      <c r="AW192" s="148"/>
      <c r="AX192" s="148"/>
      <c r="AY192" s="148" t="s">
        <v>75</v>
      </c>
      <c r="AZ192" s="148"/>
      <c r="BA192" s="148"/>
      <c r="BB192" s="148" t="s">
        <v>248</v>
      </c>
      <c r="BC192" s="35" t="s">
        <v>934</v>
      </c>
    </row>
    <row r="193" spans="1:55" s="17" customFormat="1" ht="63" customHeight="1">
      <c r="A193" s="148" t="s">
        <v>714</v>
      </c>
      <c r="B193" s="19" t="s">
        <v>935</v>
      </c>
      <c r="C193" s="148" t="s">
        <v>58</v>
      </c>
      <c r="D193" s="148" t="s">
        <v>925</v>
      </c>
      <c r="E193" s="148" t="s">
        <v>277</v>
      </c>
      <c r="F193" s="249">
        <v>1</v>
      </c>
      <c r="G193" s="148" t="s">
        <v>936</v>
      </c>
      <c r="H193" s="148" t="s">
        <v>732</v>
      </c>
      <c r="I193" s="148" t="s">
        <v>927</v>
      </c>
      <c r="J193" s="249">
        <v>1</v>
      </c>
      <c r="K193" s="148"/>
      <c r="L193" s="148" t="s">
        <v>75</v>
      </c>
      <c r="M193" s="148"/>
      <c r="N193" s="148" t="s">
        <v>292</v>
      </c>
      <c r="O193" s="289">
        <v>348.46938</v>
      </c>
      <c r="P193" s="290">
        <f t="shared" si="64"/>
        <v>418.16325599999999</v>
      </c>
      <c r="Q193" s="289">
        <v>388.20233000000002</v>
      </c>
      <c r="R193" s="291">
        <f t="shared" si="67"/>
        <v>29.960925999999972</v>
      </c>
      <c r="S193" s="148"/>
      <c r="T193" s="148"/>
      <c r="U193" s="68"/>
      <c r="V193" s="68"/>
      <c r="W193" s="148" t="s">
        <v>66</v>
      </c>
      <c r="X193" s="68" t="s">
        <v>58</v>
      </c>
      <c r="Y193" s="148" t="s">
        <v>68</v>
      </c>
      <c r="Z193" s="104">
        <v>45945</v>
      </c>
      <c r="AA193" s="104">
        <f t="shared" si="66"/>
        <v>45990</v>
      </c>
      <c r="AB193" s="148"/>
      <c r="AC193" s="148"/>
      <c r="AD193" s="148"/>
      <c r="AE193" s="148"/>
      <c r="AF193" s="19" t="str">
        <f t="shared" si="59"/>
        <v>Предоставление канала связи (ПС Бурен-Бай-Хаак)</v>
      </c>
      <c r="AG193" s="148"/>
      <c r="AH193" s="249">
        <v>876</v>
      </c>
      <c r="AI193" s="148" t="s">
        <v>226</v>
      </c>
      <c r="AJ193" s="249">
        <v>1</v>
      </c>
      <c r="AK193" s="292">
        <v>93000000000</v>
      </c>
      <c r="AL193" s="148" t="s">
        <v>70</v>
      </c>
      <c r="AM193" s="104">
        <f t="shared" si="68"/>
        <v>46010</v>
      </c>
      <c r="AN193" s="104">
        <f t="shared" si="34"/>
        <v>46010</v>
      </c>
      <c r="AO193" s="104">
        <f t="shared" si="65"/>
        <v>46375</v>
      </c>
      <c r="AP193" s="19" t="s">
        <v>619</v>
      </c>
      <c r="AQ193" s="148"/>
      <c r="AR193" s="148"/>
      <c r="AS193" s="148"/>
      <c r="AT193" s="148"/>
      <c r="AU193" s="148"/>
      <c r="AV193" s="148"/>
      <c r="AW193" s="148"/>
      <c r="AX193" s="148"/>
      <c r="AY193" s="148" t="s">
        <v>75</v>
      </c>
      <c r="AZ193" s="148"/>
      <c r="BA193" s="148"/>
      <c r="BB193" s="148" t="s">
        <v>248</v>
      </c>
      <c r="BC193" s="35" t="s">
        <v>937</v>
      </c>
    </row>
    <row r="194" spans="1:55" s="17" customFormat="1" ht="63" customHeight="1">
      <c r="A194" s="148" t="s">
        <v>714</v>
      </c>
      <c r="B194" s="19" t="s">
        <v>938</v>
      </c>
      <c r="C194" s="148" t="s">
        <v>58</v>
      </c>
      <c r="D194" s="148" t="s">
        <v>925</v>
      </c>
      <c r="E194" s="148" t="s">
        <v>277</v>
      </c>
      <c r="F194" s="249">
        <v>1</v>
      </c>
      <c r="G194" s="148" t="s">
        <v>939</v>
      </c>
      <c r="H194" s="148" t="s">
        <v>732</v>
      </c>
      <c r="I194" s="148" t="s">
        <v>927</v>
      </c>
      <c r="J194" s="249">
        <v>1</v>
      </c>
      <c r="K194" s="148"/>
      <c r="L194" s="148" t="s">
        <v>75</v>
      </c>
      <c r="M194" s="148"/>
      <c r="N194" s="148" t="s">
        <v>292</v>
      </c>
      <c r="O194" s="289">
        <v>180</v>
      </c>
      <c r="P194" s="290">
        <f t="shared" si="64"/>
        <v>216</v>
      </c>
      <c r="Q194" s="289">
        <v>180</v>
      </c>
      <c r="R194" s="291">
        <f t="shared" si="67"/>
        <v>36</v>
      </c>
      <c r="S194" s="148"/>
      <c r="T194" s="148"/>
      <c r="U194" s="68"/>
      <c r="V194" s="68"/>
      <c r="W194" s="148" t="s">
        <v>66</v>
      </c>
      <c r="X194" s="68" t="s">
        <v>58</v>
      </c>
      <c r="Y194" s="148" t="s">
        <v>68</v>
      </c>
      <c r="Z194" s="104">
        <v>45945</v>
      </c>
      <c r="AA194" s="104">
        <f t="shared" si="66"/>
        <v>45990</v>
      </c>
      <c r="AB194" s="148"/>
      <c r="AC194" s="148"/>
      <c r="AD194" s="148"/>
      <c r="AE194" s="148"/>
      <c r="AF194" s="19" t="str">
        <f t="shared" si="59"/>
        <v>Предоставление канала связи (Красноярск)</v>
      </c>
      <c r="AG194" s="148"/>
      <c r="AH194" s="249">
        <v>876</v>
      </c>
      <c r="AI194" s="148" t="s">
        <v>226</v>
      </c>
      <c r="AJ194" s="249">
        <v>1</v>
      </c>
      <c r="AK194" s="292">
        <v>93000000000</v>
      </c>
      <c r="AL194" s="148" t="s">
        <v>70</v>
      </c>
      <c r="AM194" s="104">
        <f t="shared" si="68"/>
        <v>46010</v>
      </c>
      <c r="AN194" s="104">
        <f t="shared" si="34"/>
        <v>46010</v>
      </c>
      <c r="AO194" s="104">
        <f t="shared" si="65"/>
        <v>46375</v>
      </c>
      <c r="AP194" s="19" t="s">
        <v>619</v>
      </c>
      <c r="AQ194" s="148"/>
      <c r="AR194" s="148"/>
      <c r="AS194" s="148"/>
      <c r="AT194" s="148"/>
      <c r="AU194" s="148"/>
      <c r="AV194" s="148"/>
      <c r="AW194" s="148"/>
      <c r="AX194" s="148"/>
      <c r="AY194" s="148" t="s">
        <v>75</v>
      </c>
      <c r="AZ194" s="148"/>
      <c r="BA194" s="148"/>
      <c r="BB194" s="148" t="s">
        <v>248</v>
      </c>
      <c r="BC194" s="35" t="s">
        <v>940</v>
      </c>
    </row>
    <row r="195" spans="1:55" s="17" customFormat="1" ht="63" customHeight="1">
      <c r="A195" s="148" t="s">
        <v>714</v>
      </c>
      <c r="B195" s="19" t="s">
        <v>941</v>
      </c>
      <c r="C195" s="148" t="s">
        <v>58</v>
      </c>
      <c r="D195" s="148" t="s">
        <v>925</v>
      </c>
      <c r="E195" s="148" t="s">
        <v>277</v>
      </c>
      <c r="F195" s="249">
        <v>1</v>
      </c>
      <c r="G195" s="148" t="s">
        <v>942</v>
      </c>
      <c r="H195" s="148" t="s">
        <v>732</v>
      </c>
      <c r="I195" s="148" t="s">
        <v>927</v>
      </c>
      <c r="J195" s="249">
        <v>1</v>
      </c>
      <c r="K195" s="148"/>
      <c r="L195" s="148" t="s">
        <v>75</v>
      </c>
      <c r="M195" s="148"/>
      <c r="N195" s="148" t="s">
        <v>292</v>
      </c>
      <c r="O195" s="289">
        <v>177.52199999999999</v>
      </c>
      <c r="P195" s="290">
        <f t="shared" si="64"/>
        <v>213.0264</v>
      </c>
      <c r="Q195" s="289">
        <v>177.55199999999999</v>
      </c>
      <c r="R195" s="291">
        <f t="shared" si="67"/>
        <v>35.474400000000003</v>
      </c>
      <c r="S195" s="148"/>
      <c r="T195" s="148"/>
      <c r="U195" s="68"/>
      <c r="V195" s="68"/>
      <c r="W195" s="148" t="s">
        <v>66</v>
      </c>
      <c r="X195" s="68" t="s">
        <v>58</v>
      </c>
      <c r="Y195" s="148" t="s">
        <v>68</v>
      </c>
      <c r="Z195" s="104">
        <v>45945</v>
      </c>
      <c r="AA195" s="104">
        <f t="shared" si="66"/>
        <v>45990</v>
      </c>
      <c r="AB195" s="148"/>
      <c r="AC195" s="148"/>
      <c r="AD195" s="148"/>
      <c r="AE195" s="148"/>
      <c r="AF195" s="19" t="str">
        <f t="shared" si="59"/>
        <v>Предоставление канала связи (ПС "Городская)</v>
      </c>
      <c r="AG195" s="148"/>
      <c r="AH195" s="249">
        <v>876</v>
      </c>
      <c r="AI195" s="148" t="s">
        <v>226</v>
      </c>
      <c r="AJ195" s="249">
        <v>1</v>
      </c>
      <c r="AK195" s="292">
        <v>93000000000</v>
      </c>
      <c r="AL195" s="148" t="s">
        <v>70</v>
      </c>
      <c r="AM195" s="104">
        <f t="shared" si="68"/>
        <v>46010</v>
      </c>
      <c r="AN195" s="104">
        <f t="shared" si="34"/>
        <v>46010</v>
      </c>
      <c r="AO195" s="104">
        <f t="shared" si="65"/>
        <v>46375</v>
      </c>
      <c r="AP195" s="19" t="s">
        <v>619</v>
      </c>
      <c r="AQ195" s="148"/>
      <c r="AR195" s="148"/>
      <c r="AS195" s="148"/>
      <c r="AT195" s="148"/>
      <c r="AU195" s="148"/>
      <c r="AV195" s="148"/>
      <c r="AW195" s="148"/>
      <c r="AX195" s="148"/>
      <c r="AY195" s="148" t="s">
        <v>75</v>
      </c>
      <c r="AZ195" s="148"/>
      <c r="BA195" s="148"/>
      <c r="BB195" s="148" t="s">
        <v>248</v>
      </c>
      <c r="BC195" s="35" t="s">
        <v>943</v>
      </c>
    </row>
    <row r="196" spans="1:55" s="17" customFormat="1" ht="63" customHeight="1">
      <c r="A196" s="148" t="s">
        <v>714</v>
      </c>
      <c r="B196" s="19" t="s">
        <v>944</v>
      </c>
      <c r="C196" s="148" t="s">
        <v>58</v>
      </c>
      <c r="D196" s="148" t="s">
        <v>925</v>
      </c>
      <c r="E196" s="148" t="s">
        <v>277</v>
      </c>
      <c r="F196" s="249">
        <v>1</v>
      </c>
      <c r="G196" s="148" t="s">
        <v>945</v>
      </c>
      <c r="H196" s="148" t="s">
        <v>732</v>
      </c>
      <c r="I196" s="148" t="s">
        <v>927</v>
      </c>
      <c r="J196" s="249">
        <v>1</v>
      </c>
      <c r="K196" s="148"/>
      <c r="L196" s="148" t="s">
        <v>75</v>
      </c>
      <c r="M196" s="148"/>
      <c r="N196" s="148" t="s">
        <v>292</v>
      </c>
      <c r="O196" s="289">
        <v>177.55199999999999</v>
      </c>
      <c r="P196" s="290">
        <f t="shared" si="64"/>
        <v>213.0624</v>
      </c>
      <c r="Q196" s="289">
        <v>177.55199999999999</v>
      </c>
      <c r="R196" s="291">
        <f t="shared" si="67"/>
        <v>35.510400000000004</v>
      </c>
      <c r="S196" s="148"/>
      <c r="T196" s="148"/>
      <c r="U196" s="68"/>
      <c r="V196" s="68"/>
      <c r="W196" s="148" t="s">
        <v>66</v>
      </c>
      <c r="X196" s="68" t="s">
        <v>58</v>
      </c>
      <c r="Y196" s="148" t="s">
        <v>68</v>
      </c>
      <c r="Z196" s="104">
        <v>45945</v>
      </c>
      <c r="AA196" s="104">
        <f t="shared" si="66"/>
        <v>45990</v>
      </c>
      <c r="AB196" s="148"/>
      <c r="AC196" s="148"/>
      <c r="AD196" s="148"/>
      <c r="AE196" s="148"/>
      <c r="AF196" s="19" t="str">
        <f t="shared" si="59"/>
        <v>Предоставление канала связи (ПС Вавилинская)</v>
      </c>
      <c r="AG196" s="148"/>
      <c r="AH196" s="249">
        <v>876</v>
      </c>
      <c r="AI196" s="148" t="s">
        <v>226</v>
      </c>
      <c r="AJ196" s="249">
        <v>1</v>
      </c>
      <c r="AK196" s="292">
        <v>93000000000</v>
      </c>
      <c r="AL196" s="148" t="s">
        <v>70</v>
      </c>
      <c r="AM196" s="104">
        <f t="shared" si="68"/>
        <v>46010</v>
      </c>
      <c r="AN196" s="104">
        <f t="shared" si="34"/>
        <v>46010</v>
      </c>
      <c r="AO196" s="104">
        <f t="shared" si="65"/>
        <v>46375</v>
      </c>
      <c r="AP196" s="19" t="s">
        <v>619</v>
      </c>
      <c r="AQ196" s="148"/>
      <c r="AR196" s="148"/>
      <c r="AS196" s="148"/>
      <c r="AT196" s="148"/>
      <c r="AU196" s="148"/>
      <c r="AV196" s="148"/>
      <c r="AW196" s="148"/>
      <c r="AX196" s="148"/>
      <c r="AY196" s="148" t="s">
        <v>75</v>
      </c>
      <c r="AZ196" s="148"/>
      <c r="BA196" s="148"/>
      <c r="BB196" s="148" t="s">
        <v>248</v>
      </c>
      <c r="BC196" s="35" t="s">
        <v>946</v>
      </c>
    </row>
    <row r="197" spans="1:55" s="17" customFormat="1" ht="63" customHeight="1">
      <c r="A197" s="148" t="s">
        <v>714</v>
      </c>
      <c r="B197" s="19" t="s">
        <v>947</v>
      </c>
      <c r="C197" s="148" t="s">
        <v>58</v>
      </c>
      <c r="D197" s="148" t="s">
        <v>925</v>
      </c>
      <c r="E197" s="148" t="s">
        <v>277</v>
      </c>
      <c r="F197" s="249">
        <v>1</v>
      </c>
      <c r="G197" s="148" t="s">
        <v>948</v>
      </c>
      <c r="H197" s="148" t="s">
        <v>732</v>
      </c>
      <c r="I197" s="148" t="s">
        <v>927</v>
      </c>
      <c r="J197" s="249">
        <v>1</v>
      </c>
      <c r="K197" s="148"/>
      <c r="L197" s="148" t="s">
        <v>75</v>
      </c>
      <c r="M197" s="148"/>
      <c r="N197" s="148" t="s">
        <v>292</v>
      </c>
      <c r="O197" s="289">
        <v>619.09271999999999</v>
      </c>
      <c r="P197" s="290">
        <f t="shared" si="64"/>
        <v>742.91126399999996</v>
      </c>
      <c r="Q197" s="289">
        <v>659.55514000000005</v>
      </c>
      <c r="R197" s="291">
        <f t="shared" si="67"/>
        <v>83.356123999999909</v>
      </c>
      <c r="S197" s="148"/>
      <c r="T197" s="148"/>
      <c r="U197" s="68"/>
      <c r="V197" s="68"/>
      <c r="W197" s="148" t="s">
        <v>66</v>
      </c>
      <c r="X197" s="68" t="s">
        <v>58</v>
      </c>
      <c r="Y197" s="148" t="s">
        <v>68</v>
      </c>
      <c r="Z197" s="104">
        <v>45945</v>
      </c>
      <c r="AA197" s="104">
        <f t="shared" si="66"/>
        <v>45990</v>
      </c>
      <c r="AB197" s="148"/>
      <c r="AC197" s="148"/>
      <c r="AD197" s="148"/>
      <c r="AE197" s="148"/>
      <c r="AF197" s="19" t="str">
        <f t="shared" si="59"/>
        <v>Предоставление канала связи (ПС Эрзин)</v>
      </c>
      <c r="AG197" s="148"/>
      <c r="AH197" s="249">
        <v>876</v>
      </c>
      <c r="AI197" s="148" t="s">
        <v>226</v>
      </c>
      <c r="AJ197" s="249">
        <v>1</v>
      </c>
      <c r="AK197" s="292">
        <v>93000000000</v>
      </c>
      <c r="AL197" s="148" t="s">
        <v>70</v>
      </c>
      <c r="AM197" s="104">
        <f t="shared" si="68"/>
        <v>46010</v>
      </c>
      <c r="AN197" s="104">
        <f t="shared" si="34"/>
        <v>46010</v>
      </c>
      <c r="AO197" s="104">
        <f t="shared" si="65"/>
        <v>46375</v>
      </c>
      <c r="AP197" s="19" t="s">
        <v>619</v>
      </c>
      <c r="AQ197" s="148"/>
      <c r="AR197" s="148"/>
      <c r="AS197" s="148"/>
      <c r="AT197" s="148"/>
      <c r="AU197" s="148"/>
      <c r="AV197" s="148"/>
      <c r="AW197" s="148"/>
      <c r="AX197" s="148"/>
      <c r="AY197" s="148" t="s">
        <v>75</v>
      </c>
      <c r="AZ197" s="148"/>
      <c r="BA197" s="148"/>
      <c r="BB197" s="148" t="s">
        <v>248</v>
      </c>
      <c r="BC197" s="35" t="s">
        <v>949</v>
      </c>
    </row>
    <row r="198" spans="1:55" s="17" customFormat="1" ht="63" customHeight="1">
      <c r="A198" s="148" t="s">
        <v>714</v>
      </c>
      <c r="B198" s="19" t="s">
        <v>950</v>
      </c>
      <c r="C198" s="148" t="s">
        <v>58</v>
      </c>
      <c r="D198" s="148" t="s">
        <v>925</v>
      </c>
      <c r="E198" s="148" t="s">
        <v>277</v>
      </c>
      <c r="F198" s="249">
        <v>1</v>
      </c>
      <c r="G198" s="148" t="s">
        <v>951</v>
      </c>
      <c r="H198" s="148" t="s">
        <v>732</v>
      </c>
      <c r="I198" s="148" t="s">
        <v>927</v>
      </c>
      <c r="J198" s="249">
        <v>1</v>
      </c>
      <c r="K198" s="148"/>
      <c r="L198" s="148" t="s">
        <v>75</v>
      </c>
      <c r="M198" s="148"/>
      <c r="N198" s="148" t="s">
        <v>292</v>
      </c>
      <c r="O198" s="289">
        <v>497.51280000000003</v>
      </c>
      <c r="P198" s="290">
        <f t="shared" si="64"/>
        <v>597.01535999999999</v>
      </c>
      <c r="Q198" s="289">
        <v>521.07235000000003</v>
      </c>
      <c r="R198" s="291">
        <f t="shared" si="67"/>
        <v>75.943009999999958</v>
      </c>
      <c r="S198" s="148"/>
      <c r="T198" s="148"/>
      <c r="U198" s="68"/>
      <c r="V198" s="68"/>
      <c r="W198" s="148" t="s">
        <v>66</v>
      </c>
      <c r="X198" s="68" t="s">
        <v>58</v>
      </c>
      <c r="Y198" s="148" t="s">
        <v>68</v>
      </c>
      <c r="Z198" s="104">
        <v>45945</v>
      </c>
      <c r="AA198" s="104">
        <f t="shared" si="66"/>
        <v>45990</v>
      </c>
      <c r="AB198" s="148"/>
      <c r="AC198" s="148"/>
      <c r="AD198" s="148"/>
      <c r="AE198" s="148"/>
      <c r="AF198" s="19" t="str">
        <f t="shared" si="59"/>
        <v>Предоставление канала связи (ПС Бурен-Хем)</v>
      </c>
      <c r="AG198" s="148"/>
      <c r="AH198" s="249">
        <v>876</v>
      </c>
      <c r="AI198" s="148" t="s">
        <v>226</v>
      </c>
      <c r="AJ198" s="249">
        <v>1</v>
      </c>
      <c r="AK198" s="292">
        <v>93000000000</v>
      </c>
      <c r="AL198" s="148" t="s">
        <v>70</v>
      </c>
      <c r="AM198" s="104">
        <f t="shared" si="68"/>
        <v>46010</v>
      </c>
      <c r="AN198" s="104">
        <f t="shared" si="34"/>
        <v>46010</v>
      </c>
      <c r="AO198" s="104">
        <f t="shared" si="65"/>
        <v>46375</v>
      </c>
      <c r="AP198" s="19" t="s">
        <v>619</v>
      </c>
      <c r="AQ198" s="148"/>
      <c r="AR198" s="148"/>
      <c r="AS198" s="148"/>
      <c r="AT198" s="148"/>
      <c r="AU198" s="148"/>
      <c r="AV198" s="148"/>
      <c r="AW198" s="148"/>
      <c r="AX198" s="148"/>
      <c r="AY198" s="148" t="s">
        <v>75</v>
      </c>
      <c r="AZ198" s="148"/>
      <c r="BA198" s="148"/>
      <c r="BB198" s="148" t="s">
        <v>248</v>
      </c>
      <c r="BC198" s="35" t="s">
        <v>952</v>
      </c>
    </row>
    <row r="199" spans="1:55" s="17" customFormat="1" ht="63" customHeight="1">
      <c r="A199" s="148" t="s">
        <v>714</v>
      </c>
      <c r="B199" s="19" t="s">
        <v>953</v>
      </c>
      <c r="C199" s="148" t="s">
        <v>58</v>
      </c>
      <c r="D199" s="148" t="s">
        <v>925</v>
      </c>
      <c r="E199" s="148" t="s">
        <v>277</v>
      </c>
      <c r="F199" s="249">
        <v>1</v>
      </c>
      <c r="G199" s="148" t="s">
        <v>936</v>
      </c>
      <c r="H199" s="148" t="s">
        <v>732</v>
      </c>
      <c r="I199" s="148" t="s">
        <v>927</v>
      </c>
      <c r="J199" s="249">
        <v>1</v>
      </c>
      <c r="K199" s="148"/>
      <c r="L199" s="148" t="s">
        <v>75</v>
      </c>
      <c r="M199" s="148"/>
      <c r="N199" s="148" t="s">
        <v>292</v>
      </c>
      <c r="O199" s="289">
        <v>728.00297999999998</v>
      </c>
      <c r="P199" s="290">
        <f t="shared" si="64"/>
        <v>873.60357599999998</v>
      </c>
      <c r="Q199" s="289">
        <v>767.73593000000005</v>
      </c>
      <c r="R199" s="291">
        <f t="shared" si="67"/>
        <v>105.86764599999992</v>
      </c>
      <c r="S199" s="148"/>
      <c r="T199" s="148"/>
      <c r="U199" s="68"/>
      <c r="V199" s="68"/>
      <c r="W199" s="148" t="s">
        <v>66</v>
      </c>
      <c r="X199" s="68" t="s">
        <v>58</v>
      </c>
      <c r="Y199" s="148" t="s">
        <v>68</v>
      </c>
      <c r="Z199" s="104">
        <v>45945</v>
      </c>
      <c r="AA199" s="104">
        <f t="shared" si="66"/>
        <v>45990</v>
      </c>
      <c r="AB199" s="148"/>
      <c r="AC199" s="148"/>
      <c r="AD199" s="148"/>
      <c r="AE199" s="148"/>
      <c r="AF199" s="19" t="str">
        <f t="shared" si="59"/>
        <v>Предоставление канала связи (ПС Бурен-Бай-Хаак)</v>
      </c>
      <c r="AG199" s="148"/>
      <c r="AH199" s="249">
        <v>876</v>
      </c>
      <c r="AI199" s="148" t="s">
        <v>226</v>
      </c>
      <c r="AJ199" s="249">
        <v>1</v>
      </c>
      <c r="AK199" s="292">
        <v>93000000000</v>
      </c>
      <c r="AL199" s="148" t="s">
        <v>70</v>
      </c>
      <c r="AM199" s="104">
        <f t="shared" si="68"/>
        <v>46010</v>
      </c>
      <c r="AN199" s="104">
        <f t="shared" si="34"/>
        <v>46010</v>
      </c>
      <c r="AO199" s="104">
        <f t="shared" si="65"/>
        <v>46375</v>
      </c>
      <c r="AP199" s="19" t="s">
        <v>619</v>
      </c>
      <c r="AQ199" s="148"/>
      <c r="AR199" s="148"/>
      <c r="AS199" s="148"/>
      <c r="AT199" s="148"/>
      <c r="AU199" s="148"/>
      <c r="AV199" s="148"/>
      <c r="AW199" s="148"/>
      <c r="AX199" s="148"/>
      <c r="AY199" s="148" t="s">
        <v>75</v>
      </c>
      <c r="AZ199" s="148"/>
      <c r="BA199" s="148"/>
      <c r="BB199" s="148" t="s">
        <v>248</v>
      </c>
      <c r="BC199" s="35" t="s">
        <v>954</v>
      </c>
    </row>
    <row r="200" spans="1:55" s="17" customFormat="1" ht="63" customHeight="1">
      <c r="A200" s="148" t="s">
        <v>714</v>
      </c>
      <c r="B200" s="19" t="s">
        <v>955</v>
      </c>
      <c r="C200" s="148" t="s">
        <v>58</v>
      </c>
      <c r="D200" s="148" t="s">
        <v>925</v>
      </c>
      <c r="E200" s="148" t="s">
        <v>277</v>
      </c>
      <c r="F200" s="249">
        <v>1</v>
      </c>
      <c r="G200" s="148" t="s">
        <v>956</v>
      </c>
      <c r="H200" s="148" t="s">
        <v>732</v>
      </c>
      <c r="I200" s="148" t="s">
        <v>927</v>
      </c>
      <c r="J200" s="249">
        <v>1</v>
      </c>
      <c r="K200" s="148"/>
      <c r="L200" s="148" t="s">
        <v>75</v>
      </c>
      <c r="M200" s="148"/>
      <c r="N200" s="148" t="s">
        <v>292</v>
      </c>
      <c r="O200" s="289">
        <v>614.01</v>
      </c>
      <c r="P200" s="290">
        <f t="shared" si="64"/>
        <v>736.81200000000001</v>
      </c>
      <c r="Q200" s="289">
        <v>661.03440000000001</v>
      </c>
      <c r="R200" s="291">
        <f t="shared" si="67"/>
        <v>75.777600000000007</v>
      </c>
      <c r="S200" s="148"/>
      <c r="T200" s="148"/>
      <c r="U200" s="68"/>
      <c r="V200" s="68"/>
      <c r="W200" s="148" t="s">
        <v>66</v>
      </c>
      <c r="X200" s="68" t="s">
        <v>58</v>
      </c>
      <c r="Y200" s="148" t="s">
        <v>68</v>
      </c>
      <c r="Z200" s="104">
        <v>45945</v>
      </c>
      <c r="AA200" s="104">
        <f t="shared" si="66"/>
        <v>45990</v>
      </c>
      <c r="AB200" s="148"/>
      <c r="AC200" s="148"/>
      <c r="AD200" s="148"/>
      <c r="AE200" s="148"/>
      <c r="AF200" s="19" t="str">
        <f t="shared" si="59"/>
        <v>Предоставление канала связи (ПС Элегест)</v>
      </c>
      <c r="AG200" s="148"/>
      <c r="AH200" s="249">
        <v>876</v>
      </c>
      <c r="AI200" s="148" t="s">
        <v>226</v>
      </c>
      <c r="AJ200" s="249">
        <v>1</v>
      </c>
      <c r="AK200" s="292">
        <v>93000000000</v>
      </c>
      <c r="AL200" s="148" t="s">
        <v>70</v>
      </c>
      <c r="AM200" s="104">
        <f t="shared" si="68"/>
        <v>46010</v>
      </c>
      <c r="AN200" s="104">
        <f t="shared" si="34"/>
        <v>46010</v>
      </c>
      <c r="AO200" s="104">
        <f t="shared" si="65"/>
        <v>46375</v>
      </c>
      <c r="AP200" s="19" t="s">
        <v>619</v>
      </c>
      <c r="AQ200" s="148"/>
      <c r="AR200" s="148"/>
      <c r="AS200" s="148"/>
      <c r="AT200" s="148"/>
      <c r="AU200" s="148"/>
      <c r="AV200" s="148"/>
      <c r="AW200" s="148"/>
      <c r="AX200" s="148"/>
      <c r="AY200" s="148" t="s">
        <v>75</v>
      </c>
      <c r="AZ200" s="148"/>
      <c r="BA200" s="148"/>
      <c r="BB200" s="148" t="s">
        <v>248</v>
      </c>
      <c r="BC200" s="35" t="s">
        <v>957</v>
      </c>
    </row>
    <row r="201" spans="1:55" s="17" customFormat="1" ht="98.25" customHeight="1">
      <c r="A201" s="19" t="s">
        <v>714</v>
      </c>
      <c r="B201" s="19" t="s">
        <v>958</v>
      </c>
      <c r="C201" s="19" t="s">
        <v>58</v>
      </c>
      <c r="D201" s="19" t="s">
        <v>959</v>
      </c>
      <c r="E201" s="19" t="s">
        <v>808</v>
      </c>
      <c r="F201" s="19">
        <v>1</v>
      </c>
      <c r="G201" s="19" t="s">
        <v>960</v>
      </c>
      <c r="H201" s="19" t="s">
        <v>363</v>
      </c>
      <c r="I201" s="19" t="s">
        <v>363</v>
      </c>
      <c r="J201" s="19">
        <v>1</v>
      </c>
      <c r="K201" s="19"/>
      <c r="L201" s="19" t="s">
        <v>64</v>
      </c>
      <c r="M201" s="19"/>
      <c r="N201" s="19" t="s">
        <v>961</v>
      </c>
      <c r="O201" s="116">
        <v>4320</v>
      </c>
      <c r="P201" s="112">
        <v>5184</v>
      </c>
      <c r="Q201" s="116">
        <v>5184</v>
      </c>
      <c r="R201" s="291"/>
      <c r="S201" s="148"/>
      <c r="T201" s="148"/>
      <c r="U201" s="68"/>
      <c r="V201" s="68"/>
      <c r="W201" s="148" t="s">
        <v>66</v>
      </c>
      <c r="X201" s="19" t="s">
        <v>67</v>
      </c>
      <c r="Y201" s="19" t="s">
        <v>68</v>
      </c>
      <c r="Z201" s="104">
        <v>46006</v>
      </c>
      <c r="AA201" s="104">
        <f t="shared" si="66"/>
        <v>46051</v>
      </c>
      <c r="AB201" s="293"/>
      <c r="AC201" s="294"/>
      <c r="AD201" s="19"/>
      <c r="AE201" s="19"/>
      <c r="AF201" s="19" t="s">
        <v>960</v>
      </c>
      <c r="AG201" s="19" t="s">
        <v>962</v>
      </c>
      <c r="AH201" s="19">
        <v>876</v>
      </c>
      <c r="AI201" s="19" t="s">
        <v>340</v>
      </c>
      <c r="AJ201" s="19">
        <v>1</v>
      </c>
      <c r="AK201" s="237">
        <v>93000000000</v>
      </c>
      <c r="AL201" s="237" t="s">
        <v>70</v>
      </c>
      <c r="AM201" s="104">
        <f>AA201</f>
        <v>46051</v>
      </c>
      <c r="AN201" s="104">
        <f t="shared" si="34"/>
        <v>46051</v>
      </c>
      <c r="AO201" s="104">
        <f>AN201+30</f>
        <v>46081</v>
      </c>
      <c r="AP201" s="19">
        <v>2025</v>
      </c>
      <c r="AQ201" s="148"/>
      <c r="AR201" s="148"/>
      <c r="AS201" s="148"/>
      <c r="AT201" s="148"/>
      <c r="AU201" s="148"/>
      <c r="AV201" s="148"/>
      <c r="AW201" s="148"/>
      <c r="AX201" s="148"/>
      <c r="AY201" s="148"/>
      <c r="AZ201" s="148"/>
      <c r="BA201" s="148"/>
      <c r="BB201" s="148" t="s">
        <v>248</v>
      </c>
      <c r="BC201" s="35" t="s">
        <v>963</v>
      </c>
    </row>
    <row r="202" spans="1:55" s="295" customFormat="1" ht="106.5" customHeight="1">
      <c r="A202" s="182" t="s">
        <v>231</v>
      </c>
      <c r="B202" s="55" t="s">
        <v>964</v>
      </c>
      <c r="C202" s="55" t="s">
        <v>58</v>
      </c>
      <c r="D202" s="55" t="s">
        <v>965</v>
      </c>
      <c r="E202" s="55" t="s">
        <v>808</v>
      </c>
      <c r="F202" s="55">
        <v>1</v>
      </c>
      <c r="G202" s="55" t="s">
        <v>966</v>
      </c>
      <c r="H202" s="38" t="s">
        <v>244</v>
      </c>
      <c r="I202" s="80" t="s">
        <v>967</v>
      </c>
      <c r="J202" s="38">
        <v>2</v>
      </c>
      <c r="K202" s="38"/>
      <c r="L202" s="38" t="s">
        <v>64</v>
      </c>
      <c r="M202" s="38" t="s">
        <v>968</v>
      </c>
      <c r="N202" s="38" t="s">
        <v>292</v>
      </c>
      <c r="O202" s="77">
        <v>8334.5216249999994</v>
      </c>
      <c r="P202" s="296">
        <v>10001.425949999999</v>
      </c>
      <c r="Q202" s="297">
        <v>10001.425949999999</v>
      </c>
      <c r="R202" s="47"/>
      <c r="S202" s="47"/>
      <c r="T202" s="47"/>
      <c r="U202" s="298"/>
      <c r="V202" s="298"/>
      <c r="W202" s="232" t="s">
        <v>969</v>
      </c>
      <c r="X202" s="232" t="s">
        <v>58</v>
      </c>
      <c r="Y202" s="232" t="s">
        <v>68</v>
      </c>
      <c r="Z202" s="258">
        <v>45797</v>
      </c>
      <c r="AA202" s="299">
        <f>Z202+40</f>
        <v>45837</v>
      </c>
      <c r="AB202" s="232"/>
      <c r="AC202" s="232"/>
      <c r="AD202" s="232"/>
      <c r="AE202" s="232"/>
      <c r="AF202" s="232" t="str">
        <f t="shared" si="59"/>
        <v>Замена приборов учета электроэнергии в МКД в Республике Тыва во исполнение требований ФЗ №522 от 27.12.2018 (сбыт). Лот 73</v>
      </c>
      <c r="AG202" s="232" t="s">
        <v>294</v>
      </c>
      <c r="AH202" s="232">
        <v>876</v>
      </c>
      <c r="AI202" s="232" t="s">
        <v>295</v>
      </c>
      <c r="AJ202" s="232">
        <v>1</v>
      </c>
      <c r="AK202" s="300">
        <v>93000000000</v>
      </c>
      <c r="AL202" s="232" t="s">
        <v>70</v>
      </c>
      <c r="AM202" s="258">
        <f>AA202+20</f>
        <v>45857</v>
      </c>
      <c r="AN202" s="258">
        <f t="shared" si="34"/>
        <v>45857</v>
      </c>
      <c r="AO202" s="258">
        <v>46022</v>
      </c>
      <c r="AP202" s="232">
        <v>2025</v>
      </c>
      <c r="AQ202" s="232"/>
      <c r="AR202" s="38" t="s">
        <v>970</v>
      </c>
      <c r="AS202" s="37" t="s">
        <v>971</v>
      </c>
      <c r="AT202" s="75" t="s">
        <v>972</v>
      </c>
      <c r="AU202" s="37">
        <v>2025</v>
      </c>
      <c r="AV202" s="37">
        <v>2025</v>
      </c>
      <c r="AW202" s="288">
        <v>10.00142595</v>
      </c>
      <c r="AX202" s="288">
        <v>10.00142595</v>
      </c>
      <c r="AY202" s="38" t="s">
        <v>75</v>
      </c>
      <c r="AZ202" s="38" t="s">
        <v>75</v>
      </c>
      <c r="BA202" s="298"/>
      <c r="BB202" s="74" t="s">
        <v>973</v>
      </c>
      <c r="BC202" s="56" t="s">
        <v>974</v>
      </c>
    </row>
    <row r="203" spans="1:55" s="115" customFormat="1" ht="108.75" customHeight="1">
      <c r="A203" s="41" t="s">
        <v>975</v>
      </c>
      <c r="B203" s="38" t="s">
        <v>976</v>
      </c>
      <c r="C203" s="75" t="s">
        <v>58</v>
      </c>
      <c r="D203" s="50" t="s">
        <v>615</v>
      </c>
      <c r="E203" s="38" t="s">
        <v>60</v>
      </c>
      <c r="F203" s="72"/>
      <c r="G203" s="38" t="s">
        <v>561</v>
      </c>
      <c r="H203" s="72" t="s">
        <v>977</v>
      </c>
      <c r="I203" s="72" t="s">
        <v>978</v>
      </c>
      <c r="J203" s="38">
        <v>2</v>
      </c>
      <c r="K203" s="38"/>
      <c r="L203" s="38" t="s">
        <v>75</v>
      </c>
      <c r="M203" s="38"/>
      <c r="N203" s="39" t="s">
        <v>65</v>
      </c>
      <c r="O203" s="261">
        <v>1099.7705699999999</v>
      </c>
      <c r="P203" s="262">
        <v>1319.7246839999998</v>
      </c>
      <c r="Q203" s="261">
        <v>1319.7246839999998</v>
      </c>
      <c r="R203" s="38"/>
      <c r="S203" s="38"/>
      <c r="T203" s="38"/>
      <c r="U203" s="75"/>
      <c r="V203" s="75"/>
      <c r="W203" s="38" t="s">
        <v>108</v>
      </c>
      <c r="X203" s="38" t="s">
        <v>58</v>
      </c>
      <c r="Y203" s="38" t="s">
        <v>68</v>
      </c>
      <c r="Z203" s="226">
        <v>45868</v>
      </c>
      <c r="AA203" s="49">
        <v>45898</v>
      </c>
      <c r="AB203" s="38"/>
      <c r="AC203" s="38"/>
      <c r="AD203" s="38"/>
      <c r="AE203" s="38"/>
      <c r="AF203" s="38" t="s">
        <v>561</v>
      </c>
      <c r="AG203" s="75"/>
      <c r="AH203" s="39" t="s">
        <v>979</v>
      </c>
      <c r="AI203" s="227" t="s">
        <v>980</v>
      </c>
      <c r="AJ203" s="38" t="s">
        <v>981</v>
      </c>
      <c r="AK203" s="228" t="s">
        <v>982</v>
      </c>
      <c r="AL203" s="37" t="s">
        <v>983</v>
      </c>
      <c r="AM203" s="226">
        <v>45913</v>
      </c>
      <c r="AN203" s="49">
        <v>45913</v>
      </c>
      <c r="AO203" s="49">
        <v>45943</v>
      </c>
      <c r="AP203" s="38">
        <v>2025</v>
      </c>
      <c r="AQ203" s="38"/>
      <c r="AR203" s="38"/>
      <c r="AS203" s="38"/>
      <c r="AT203" s="38"/>
      <c r="AU203" s="226"/>
      <c r="AV203" s="229"/>
      <c r="AW203" s="230"/>
      <c r="AX203" s="38"/>
      <c r="AY203" s="38" t="s">
        <v>64</v>
      </c>
      <c r="AZ203" s="38"/>
      <c r="BA203" s="38"/>
      <c r="BB203" s="38" t="s">
        <v>984</v>
      </c>
      <c r="BC203" s="233" t="s">
        <v>985</v>
      </c>
    </row>
    <row r="204" spans="1:55" s="17" customFormat="1" ht="67.5" customHeight="1">
      <c r="A204" s="65" t="s">
        <v>975</v>
      </c>
      <c r="B204" s="19" t="s">
        <v>986</v>
      </c>
      <c r="C204" s="65" t="s">
        <v>58</v>
      </c>
      <c r="D204" s="65" t="s">
        <v>749</v>
      </c>
      <c r="E204" s="65" t="s">
        <v>60</v>
      </c>
      <c r="F204" s="65" t="s">
        <v>496</v>
      </c>
      <c r="G204" s="65" t="s">
        <v>493</v>
      </c>
      <c r="H204" s="65" t="s">
        <v>494</v>
      </c>
      <c r="I204" s="65" t="s">
        <v>495</v>
      </c>
      <c r="J204" s="65" t="s">
        <v>496</v>
      </c>
      <c r="K204" s="18">
        <v>31</v>
      </c>
      <c r="L204" s="19" t="s">
        <v>75</v>
      </c>
      <c r="M204" s="65"/>
      <c r="N204" s="20" t="s">
        <v>65</v>
      </c>
      <c r="O204" s="205">
        <v>3602.8228799999997</v>
      </c>
      <c r="P204" s="206">
        <f t="shared" si="64"/>
        <v>4323.3874559999995</v>
      </c>
      <c r="Q204" s="205">
        <f t="shared" ref="Q204:Q210" si="69">P204</f>
        <v>4323.3874559999995</v>
      </c>
      <c r="R204" s="65"/>
      <c r="S204" s="65"/>
      <c r="T204" s="65"/>
      <c r="U204" s="68"/>
      <c r="V204" s="68"/>
      <c r="W204" s="65" t="s">
        <v>66</v>
      </c>
      <c r="X204" s="19" t="s">
        <v>67</v>
      </c>
      <c r="Y204" s="65" t="s">
        <v>68</v>
      </c>
      <c r="Z204" s="30">
        <v>45996</v>
      </c>
      <c r="AA204" s="30">
        <f t="shared" si="66"/>
        <v>46041</v>
      </c>
      <c r="AB204" s="30"/>
      <c r="AC204" s="65"/>
      <c r="AD204" s="65"/>
      <c r="AE204" s="65"/>
      <c r="AF204" s="19" t="str">
        <f t="shared" si="59"/>
        <v>Поставка приборов учета электроэнергии</v>
      </c>
      <c r="AG204" s="65"/>
      <c r="AH204" s="65" t="s">
        <v>183</v>
      </c>
      <c r="AI204" s="68" t="s">
        <v>136</v>
      </c>
      <c r="AJ204" s="202">
        <v>172</v>
      </c>
      <c r="AK204" s="65">
        <v>93000000000</v>
      </c>
      <c r="AL204" s="65" t="s">
        <v>70</v>
      </c>
      <c r="AM204" s="30">
        <f t="shared" ref="AM204:AM218" si="70">AA204+20</f>
        <v>46061</v>
      </c>
      <c r="AN204" s="29">
        <f t="shared" ref="AN204:AN246" si="71">AM204</f>
        <v>46061</v>
      </c>
      <c r="AO204" s="30">
        <f t="shared" ref="AO204:AO210" si="72">AN204+30</f>
        <v>46091</v>
      </c>
      <c r="AP204" s="65" t="s">
        <v>752</v>
      </c>
      <c r="AQ204" s="22"/>
      <c r="AR204" s="65"/>
      <c r="AS204" s="65"/>
      <c r="AT204" s="65"/>
      <c r="AU204" s="65"/>
      <c r="AV204" s="65"/>
      <c r="AW204" s="65"/>
      <c r="AX204" s="65"/>
      <c r="AY204" s="65"/>
      <c r="AZ204" s="65" t="s">
        <v>75</v>
      </c>
      <c r="BA204" s="19"/>
      <c r="BB204" s="19" t="s">
        <v>886</v>
      </c>
      <c r="BC204" s="35" t="s">
        <v>987</v>
      </c>
    </row>
    <row r="205" spans="1:55" s="17" customFormat="1" ht="94.5" customHeight="1">
      <c r="A205" s="65" t="s">
        <v>975</v>
      </c>
      <c r="B205" s="19" t="s">
        <v>988</v>
      </c>
      <c r="C205" s="65" t="s">
        <v>58</v>
      </c>
      <c r="D205" s="65" t="s">
        <v>749</v>
      </c>
      <c r="E205" s="65" t="s">
        <v>60</v>
      </c>
      <c r="F205" s="65" t="s">
        <v>496</v>
      </c>
      <c r="G205" s="65" t="s">
        <v>989</v>
      </c>
      <c r="H205" s="65" t="s">
        <v>106</v>
      </c>
      <c r="I205" s="65" t="s">
        <v>120</v>
      </c>
      <c r="J205" s="65" t="s">
        <v>476</v>
      </c>
      <c r="K205" s="65"/>
      <c r="L205" s="19" t="s">
        <v>75</v>
      </c>
      <c r="M205" s="65"/>
      <c r="N205" s="20" t="s">
        <v>65</v>
      </c>
      <c r="O205" s="205">
        <v>2580.6999999999998</v>
      </c>
      <c r="P205" s="206">
        <f t="shared" si="64"/>
        <v>3096.8399999999997</v>
      </c>
      <c r="Q205" s="205">
        <f t="shared" si="69"/>
        <v>3096.8399999999997</v>
      </c>
      <c r="R205" s="65"/>
      <c r="S205" s="65"/>
      <c r="T205" s="65"/>
      <c r="U205" s="68"/>
      <c r="V205" s="68"/>
      <c r="W205" s="65" t="s">
        <v>108</v>
      </c>
      <c r="X205" s="19" t="s">
        <v>67</v>
      </c>
      <c r="Y205" s="65" t="s">
        <v>68</v>
      </c>
      <c r="Z205" s="30">
        <v>45996</v>
      </c>
      <c r="AA205" s="30">
        <f t="shared" si="66"/>
        <v>46041</v>
      </c>
      <c r="AB205" s="30"/>
      <c r="AC205" s="65"/>
      <c r="AD205" s="65"/>
      <c r="AE205" s="65"/>
      <c r="AF205" s="19" t="str">
        <f t="shared" si="59"/>
        <v xml:space="preserve"> Поставка самонесущего изолированного провода (СИП) на напряжение до 35 кВ</v>
      </c>
      <c r="AG205" s="65"/>
      <c r="AH205" s="65" t="s">
        <v>109</v>
      </c>
      <c r="AI205" s="65" t="s">
        <v>110</v>
      </c>
      <c r="AJ205" s="202">
        <v>35000</v>
      </c>
      <c r="AK205" s="65">
        <v>93000000000</v>
      </c>
      <c r="AL205" s="65" t="s">
        <v>70</v>
      </c>
      <c r="AM205" s="30">
        <f t="shared" si="70"/>
        <v>46061</v>
      </c>
      <c r="AN205" s="29">
        <f t="shared" si="71"/>
        <v>46061</v>
      </c>
      <c r="AO205" s="30">
        <f t="shared" si="72"/>
        <v>46091</v>
      </c>
      <c r="AP205" s="65" t="s">
        <v>752</v>
      </c>
      <c r="AQ205" s="22"/>
      <c r="AR205" s="65"/>
      <c r="AS205" s="65"/>
      <c r="AT205" s="65"/>
      <c r="AU205" s="65"/>
      <c r="AV205" s="65"/>
      <c r="AW205" s="65"/>
      <c r="AX205" s="65"/>
      <c r="AY205" s="65"/>
      <c r="AZ205" s="65" t="s">
        <v>75</v>
      </c>
      <c r="BA205" s="22"/>
      <c r="BB205" s="22" t="s">
        <v>990</v>
      </c>
      <c r="BC205" s="35" t="s">
        <v>991</v>
      </c>
    </row>
    <row r="206" spans="1:55" s="17" customFormat="1" ht="110.25" customHeight="1">
      <c r="A206" s="65" t="s">
        <v>975</v>
      </c>
      <c r="B206" s="19" t="s">
        <v>992</v>
      </c>
      <c r="C206" s="65" t="s">
        <v>58</v>
      </c>
      <c r="D206" s="65" t="s">
        <v>749</v>
      </c>
      <c r="E206" s="65" t="s">
        <v>60</v>
      </c>
      <c r="F206" s="65" t="s">
        <v>496</v>
      </c>
      <c r="G206" s="65" t="s">
        <v>993</v>
      </c>
      <c r="H206" s="65" t="s">
        <v>994</v>
      </c>
      <c r="I206" s="65" t="s">
        <v>995</v>
      </c>
      <c r="J206" s="65" t="s">
        <v>496</v>
      </c>
      <c r="K206" s="65"/>
      <c r="L206" s="19" t="s">
        <v>75</v>
      </c>
      <c r="M206" s="65"/>
      <c r="N206" s="20" t="s">
        <v>65</v>
      </c>
      <c r="O206" s="205">
        <v>172.38936000000001</v>
      </c>
      <c r="P206" s="206">
        <f t="shared" si="64"/>
        <v>206.867232</v>
      </c>
      <c r="Q206" s="205">
        <f t="shared" si="69"/>
        <v>206.867232</v>
      </c>
      <c r="R206" s="30"/>
      <c r="S206" s="65"/>
      <c r="T206" s="68"/>
      <c r="U206" s="68"/>
      <c r="V206" s="68"/>
      <c r="W206" s="65" t="s">
        <v>309</v>
      </c>
      <c r="X206" s="19" t="s">
        <v>58</v>
      </c>
      <c r="Y206" s="65" t="s">
        <v>68</v>
      </c>
      <c r="Z206" s="30">
        <v>45996</v>
      </c>
      <c r="AA206" s="30">
        <f t="shared" si="66"/>
        <v>46041</v>
      </c>
      <c r="AB206" s="30"/>
      <c r="AC206" s="68"/>
      <c r="AD206" s="68"/>
      <c r="AE206" s="65"/>
      <c r="AF206" s="19" t="str">
        <f t="shared" si="59"/>
        <v xml:space="preserve"> Поставка трансформаторов тока до 1 кВ</v>
      </c>
      <c r="AG206" s="65"/>
      <c r="AH206" s="65" t="s">
        <v>183</v>
      </c>
      <c r="AI206" s="68" t="s">
        <v>136</v>
      </c>
      <c r="AJ206" s="202">
        <v>180</v>
      </c>
      <c r="AK206" s="65">
        <v>93000000000</v>
      </c>
      <c r="AL206" s="65" t="s">
        <v>70</v>
      </c>
      <c r="AM206" s="30">
        <f t="shared" si="70"/>
        <v>46061</v>
      </c>
      <c r="AN206" s="29">
        <f t="shared" si="71"/>
        <v>46061</v>
      </c>
      <c r="AO206" s="30">
        <f t="shared" si="72"/>
        <v>46091</v>
      </c>
      <c r="AP206" s="65" t="s">
        <v>752</v>
      </c>
      <c r="AQ206" s="22"/>
      <c r="AR206" s="22"/>
      <c r="AS206" s="22"/>
      <c r="AT206" s="22"/>
      <c r="AU206" s="22"/>
      <c r="AV206" s="22"/>
      <c r="AW206" s="22"/>
      <c r="AX206" s="22"/>
      <c r="AY206" s="22"/>
      <c r="AZ206" s="65" t="s">
        <v>75</v>
      </c>
      <c r="BA206" s="68"/>
      <c r="BB206" s="68" t="s">
        <v>990</v>
      </c>
      <c r="BC206" s="35" t="s">
        <v>996</v>
      </c>
    </row>
    <row r="207" spans="1:55" s="17" customFormat="1" ht="97.5" customHeight="1">
      <c r="A207" s="65" t="s">
        <v>975</v>
      </c>
      <c r="B207" s="19" t="s">
        <v>997</v>
      </c>
      <c r="C207" s="65" t="s">
        <v>58</v>
      </c>
      <c r="D207" s="65" t="s">
        <v>749</v>
      </c>
      <c r="E207" s="65" t="s">
        <v>60</v>
      </c>
      <c r="F207" s="65" t="s">
        <v>496</v>
      </c>
      <c r="G207" s="65" t="s">
        <v>998</v>
      </c>
      <c r="H207" s="65" t="s">
        <v>489</v>
      </c>
      <c r="I207" s="65" t="s">
        <v>494</v>
      </c>
      <c r="J207" s="65" t="s">
        <v>476</v>
      </c>
      <c r="K207" s="65"/>
      <c r="L207" s="19" t="s">
        <v>75</v>
      </c>
      <c r="M207" s="65"/>
      <c r="N207" s="20" t="s">
        <v>65</v>
      </c>
      <c r="O207" s="205">
        <v>265.57403999999997</v>
      </c>
      <c r="P207" s="206">
        <f t="shared" si="64"/>
        <v>318.68884799999995</v>
      </c>
      <c r="Q207" s="205">
        <f t="shared" si="69"/>
        <v>318.68884799999995</v>
      </c>
      <c r="R207" s="65"/>
      <c r="S207" s="65"/>
      <c r="T207" s="65"/>
      <c r="U207" s="68"/>
      <c r="V207" s="68"/>
      <c r="W207" s="65" t="s">
        <v>108</v>
      </c>
      <c r="X207" s="19" t="s">
        <v>58</v>
      </c>
      <c r="Y207" s="65" t="s">
        <v>68</v>
      </c>
      <c r="Z207" s="30">
        <v>45996</v>
      </c>
      <c r="AA207" s="30">
        <f t="shared" si="66"/>
        <v>46041</v>
      </c>
      <c r="AB207" s="30"/>
      <c r="AC207" s="65"/>
      <c r="AD207" s="65"/>
      <c r="AE207" s="65"/>
      <c r="AF207" s="19" t="str">
        <f t="shared" si="59"/>
        <v>Поставка приборов измерения электрических величин, контроля и проверки электрооборудования</v>
      </c>
      <c r="AG207" s="65"/>
      <c r="AH207" s="65" t="s">
        <v>183</v>
      </c>
      <c r="AI207" s="68" t="s">
        <v>136</v>
      </c>
      <c r="AJ207" s="202">
        <v>24</v>
      </c>
      <c r="AK207" s="65">
        <v>93000000000</v>
      </c>
      <c r="AL207" s="65" t="s">
        <v>70</v>
      </c>
      <c r="AM207" s="30">
        <f t="shared" si="70"/>
        <v>46061</v>
      </c>
      <c r="AN207" s="29">
        <f t="shared" si="71"/>
        <v>46061</v>
      </c>
      <c r="AO207" s="30">
        <f t="shared" si="72"/>
        <v>46091</v>
      </c>
      <c r="AP207" s="65" t="s">
        <v>752</v>
      </c>
      <c r="AQ207" s="22"/>
      <c r="AR207" s="65"/>
      <c r="AS207" s="65"/>
      <c r="AT207" s="65"/>
      <c r="AU207" s="65"/>
      <c r="AV207" s="65"/>
      <c r="AW207" s="65"/>
      <c r="AX207" s="65"/>
      <c r="AY207" s="65"/>
      <c r="AZ207" s="65" t="s">
        <v>75</v>
      </c>
      <c r="BA207" s="22"/>
      <c r="BB207" s="22" t="s">
        <v>990</v>
      </c>
      <c r="BC207" s="35" t="s">
        <v>999</v>
      </c>
    </row>
    <row r="208" spans="1:55" s="17" customFormat="1" ht="105" customHeight="1">
      <c r="A208" s="65" t="s">
        <v>975</v>
      </c>
      <c r="B208" s="19" t="s">
        <v>1000</v>
      </c>
      <c r="C208" s="65" t="s">
        <v>58</v>
      </c>
      <c r="D208" s="65" t="s">
        <v>749</v>
      </c>
      <c r="E208" s="65" t="s">
        <v>60</v>
      </c>
      <c r="F208" s="65" t="s">
        <v>496</v>
      </c>
      <c r="G208" s="65" t="s">
        <v>473</v>
      </c>
      <c r="H208" s="22" t="s">
        <v>474</v>
      </c>
      <c r="I208" s="22" t="s">
        <v>475</v>
      </c>
      <c r="J208" s="65" t="s">
        <v>476</v>
      </c>
      <c r="K208" s="65"/>
      <c r="L208" s="19" t="s">
        <v>75</v>
      </c>
      <c r="M208" s="65"/>
      <c r="N208" s="20" t="s">
        <v>65</v>
      </c>
      <c r="O208" s="205">
        <v>329.65600000000001</v>
      </c>
      <c r="P208" s="206">
        <f t="shared" si="64"/>
        <v>395.5872</v>
      </c>
      <c r="Q208" s="205">
        <f t="shared" si="69"/>
        <v>395.5872</v>
      </c>
      <c r="R208" s="65"/>
      <c r="S208" s="65"/>
      <c r="T208" s="65"/>
      <c r="U208" s="68"/>
      <c r="V208" s="68"/>
      <c r="W208" s="65" t="s">
        <v>108</v>
      </c>
      <c r="X208" s="19" t="s">
        <v>58</v>
      </c>
      <c r="Y208" s="18" t="s">
        <v>68</v>
      </c>
      <c r="Z208" s="30">
        <v>45996</v>
      </c>
      <c r="AA208" s="30">
        <f t="shared" si="66"/>
        <v>46041</v>
      </c>
      <c r="AB208" s="30"/>
      <c r="AC208" s="65"/>
      <c r="AD208" s="65"/>
      <c r="AE208" s="65"/>
      <c r="AF208" s="19" t="str">
        <f t="shared" si="59"/>
        <v>Поставка оборудования связи</v>
      </c>
      <c r="AG208" s="65"/>
      <c r="AH208" s="65" t="s">
        <v>183</v>
      </c>
      <c r="AI208" s="68" t="s">
        <v>136</v>
      </c>
      <c r="AJ208" s="202">
        <v>10</v>
      </c>
      <c r="AK208" s="65">
        <v>93000000000</v>
      </c>
      <c r="AL208" s="65" t="s">
        <v>70</v>
      </c>
      <c r="AM208" s="30">
        <f t="shared" si="70"/>
        <v>46061</v>
      </c>
      <c r="AN208" s="29">
        <f t="shared" si="71"/>
        <v>46061</v>
      </c>
      <c r="AO208" s="30">
        <f t="shared" si="72"/>
        <v>46091</v>
      </c>
      <c r="AP208" s="65" t="s">
        <v>752</v>
      </c>
      <c r="AQ208" s="22"/>
      <c r="AR208" s="65"/>
      <c r="AS208" s="65"/>
      <c r="AT208" s="65"/>
      <c r="AU208" s="65"/>
      <c r="AV208" s="65"/>
      <c r="AW208" s="65"/>
      <c r="AX208" s="65"/>
      <c r="AY208" s="65"/>
      <c r="AZ208" s="65" t="s">
        <v>75</v>
      </c>
      <c r="BA208" s="22"/>
      <c r="BB208" s="22" t="s">
        <v>990</v>
      </c>
      <c r="BC208" s="35" t="s">
        <v>1001</v>
      </c>
    </row>
    <row r="209" spans="1:55" s="17" customFormat="1" ht="47.25" customHeight="1">
      <c r="A209" s="65" t="s">
        <v>975</v>
      </c>
      <c r="B209" s="19" t="s">
        <v>1002</v>
      </c>
      <c r="C209" s="65" t="s">
        <v>58</v>
      </c>
      <c r="D209" s="65" t="s">
        <v>749</v>
      </c>
      <c r="E209" s="65" t="s">
        <v>60</v>
      </c>
      <c r="F209" s="65" t="s">
        <v>496</v>
      </c>
      <c r="G209" s="65" t="s">
        <v>163</v>
      </c>
      <c r="H209" s="65" t="s">
        <v>150</v>
      </c>
      <c r="I209" s="65" t="s">
        <v>151</v>
      </c>
      <c r="J209" s="65" t="s">
        <v>476</v>
      </c>
      <c r="K209" s="65"/>
      <c r="L209" s="19" t="s">
        <v>75</v>
      </c>
      <c r="M209" s="65"/>
      <c r="N209" s="20" t="s">
        <v>65</v>
      </c>
      <c r="O209" s="205">
        <v>1135.5148700000002</v>
      </c>
      <c r="P209" s="206">
        <f t="shared" si="64"/>
        <v>1362.6178440000001</v>
      </c>
      <c r="Q209" s="205">
        <f t="shared" si="69"/>
        <v>1362.6178440000001</v>
      </c>
      <c r="R209" s="65"/>
      <c r="S209" s="65"/>
      <c r="T209" s="65"/>
      <c r="U209" s="68"/>
      <c r="V209" s="68"/>
      <c r="W209" s="65" t="s">
        <v>108</v>
      </c>
      <c r="X209" s="19" t="s">
        <v>67</v>
      </c>
      <c r="Y209" s="18" t="s">
        <v>68</v>
      </c>
      <c r="Z209" s="30">
        <v>45996</v>
      </c>
      <c r="AA209" s="30">
        <f t="shared" si="66"/>
        <v>46041</v>
      </c>
      <c r="AB209" s="30"/>
      <c r="AC209" s="65"/>
      <c r="AD209" s="65"/>
      <c r="AE209" s="65"/>
      <c r="AF209" s="19" t="str">
        <f t="shared" si="59"/>
        <v>Поставка арматуры к самонесущему изолированному проводу (СИП) до 1 кВ</v>
      </c>
      <c r="AG209" s="65"/>
      <c r="AH209" s="65" t="s">
        <v>183</v>
      </c>
      <c r="AI209" s="148" t="s">
        <v>226</v>
      </c>
      <c r="AJ209" s="202">
        <v>1</v>
      </c>
      <c r="AK209" s="65">
        <v>93000000000</v>
      </c>
      <c r="AL209" s="65" t="s">
        <v>70</v>
      </c>
      <c r="AM209" s="30">
        <f t="shared" si="70"/>
        <v>46061</v>
      </c>
      <c r="AN209" s="29">
        <f t="shared" si="71"/>
        <v>46061</v>
      </c>
      <c r="AO209" s="30">
        <f t="shared" si="72"/>
        <v>46091</v>
      </c>
      <c r="AP209" s="65" t="s">
        <v>752</v>
      </c>
      <c r="AQ209" s="22"/>
      <c r="AR209" s="65"/>
      <c r="AS209" s="65"/>
      <c r="AT209" s="65"/>
      <c r="AU209" s="65"/>
      <c r="AV209" s="65"/>
      <c r="AW209" s="65"/>
      <c r="AX209" s="65"/>
      <c r="AY209" s="65"/>
      <c r="AZ209" s="65" t="s">
        <v>75</v>
      </c>
      <c r="BA209" s="22"/>
      <c r="BB209" s="22" t="s">
        <v>1003</v>
      </c>
      <c r="BC209" s="35" t="s">
        <v>1004</v>
      </c>
    </row>
    <row r="210" spans="1:55" s="17" customFormat="1" ht="47.25" customHeight="1">
      <c r="A210" s="65" t="s">
        <v>975</v>
      </c>
      <c r="B210" s="19" t="s">
        <v>1005</v>
      </c>
      <c r="C210" s="65" t="s">
        <v>58</v>
      </c>
      <c r="D210" s="65" t="s">
        <v>749</v>
      </c>
      <c r="E210" s="65" t="s">
        <v>60</v>
      </c>
      <c r="F210" s="65" t="s">
        <v>496</v>
      </c>
      <c r="G210" s="65" t="s">
        <v>1006</v>
      </c>
      <c r="H210" s="65" t="s">
        <v>1007</v>
      </c>
      <c r="I210" s="65" t="s">
        <v>1008</v>
      </c>
      <c r="J210" s="65" t="s">
        <v>476</v>
      </c>
      <c r="K210" s="65"/>
      <c r="L210" s="19" t="s">
        <v>75</v>
      </c>
      <c r="M210" s="65"/>
      <c r="N210" s="20" t="s">
        <v>65</v>
      </c>
      <c r="O210" s="205">
        <v>114.72648000000001</v>
      </c>
      <c r="P210" s="206">
        <f t="shared" si="64"/>
        <v>137.67177599999999</v>
      </c>
      <c r="Q210" s="205">
        <f t="shared" si="69"/>
        <v>137.67177599999999</v>
      </c>
      <c r="R210" s="65"/>
      <c r="S210" s="65"/>
      <c r="T210" s="65"/>
      <c r="U210" s="68"/>
      <c r="V210" s="68"/>
      <c r="W210" s="65" t="s">
        <v>108</v>
      </c>
      <c r="X210" s="19" t="s">
        <v>58</v>
      </c>
      <c r="Y210" s="18" t="s">
        <v>68</v>
      </c>
      <c r="Z210" s="30">
        <v>45996</v>
      </c>
      <c r="AA210" s="30">
        <f t="shared" si="66"/>
        <v>46041</v>
      </c>
      <c r="AB210" s="30"/>
      <c r="AC210" s="65"/>
      <c r="AD210" s="65"/>
      <c r="AE210" s="65"/>
      <c r="AF210" s="19" t="str">
        <f t="shared" si="59"/>
        <v>Поставка материалов пломбировочных</v>
      </c>
      <c r="AG210" s="65"/>
      <c r="AH210" s="65" t="s">
        <v>109</v>
      </c>
      <c r="AI210" s="148" t="s">
        <v>226</v>
      </c>
      <c r="AJ210" s="202">
        <v>1</v>
      </c>
      <c r="AK210" s="65">
        <v>93000000000</v>
      </c>
      <c r="AL210" s="65" t="s">
        <v>70</v>
      </c>
      <c r="AM210" s="30">
        <f t="shared" si="70"/>
        <v>46061</v>
      </c>
      <c r="AN210" s="29">
        <f t="shared" si="71"/>
        <v>46061</v>
      </c>
      <c r="AO210" s="30">
        <f t="shared" si="72"/>
        <v>46091</v>
      </c>
      <c r="AP210" s="65" t="s">
        <v>752</v>
      </c>
      <c r="AQ210" s="22"/>
      <c r="AR210" s="65"/>
      <c r="AS210" s="65"/>
      <c r="AT210" s="65"/>
      <c r="AU210" s="65"/>
      <c r="AV210" s="65"/>
      <c r="AW210" s="65"/>
      <c r="AX210" s="65"/>
      <c r="AY210" s="65"/>
      <c r="AZ210" s="65" t="s">
        <v>75</v>
      </c>
      <c r="BA210" s="22"/>
      <c r="BB210" s="22" t="s">
        <v>1003</v>
      </c>
      <c r="BC210" s="35" t="s">
        <v>1009</v>
      </c>
    </row>
    <row r="211" spans="1:55" s="36" customFormat="1" ht="47.25" customHeight="1">
      <c r="A211" s="55" t="s">
        <v>975</v>
      </c>
      <c r="B211" s="55" t="s">
        <v>1010</v>
      </c>
      <c r="C211" s="195" t="s">
        <v>58</v>
      </c>
      <c r="D211" s="55" t="s">
        <v>780</v>
      </c>
      <c r="E211" s="55" t="s">
        <v>60</v>
      </c>
      <c r="F211" s="195">
        <v>1</v>
      </c>
      <c r="G211" s="195" t="s">
        <v>1011</v>
      </c>
      <c r="H211" s="106" t="s">
        <v>1012</v>
      </c>
      <c r="I211" s="106" t="s">
        <v>1013</v>
      </c>
      <c r="J211" s="19">
        <v>2</v>
      </c>
      <c r="K211" s="18"/>
      <c r="L211" s="19" t="s">
        <v>75</v>
      </c>
      <c r="M211" s="19"/>
      <c r="N211" s="20" t="s">
        <v>65</v>
      </c>
      <c r="O211" s="248">
        <v>765.875</v>
      </c>
      <c r="P211" s="25">
        <f t="shared" si="64"/>
        <v>919.05</v>
      </c>
      <c r="Q211" s="248">
        <f t="shared" ref="Q211:Q218" si="73">O211*1.2</f>
        <v>919.05</v>
      </c>
      <c r="R211" s="18"/>
      <c r="S211" s="18"/>
      <c r="T211" s="18"/>
      <c r="U211" s="68"/>
      <c r="V211" s="68"/>
      <c r="W211" s="19" t="s">
        <v>108</v>
      </c>
      <c r="X211" s="249" t="s">
        <v>58</v>
      </c>
      <c r="Y211" s="19" t="s">
        <v>771</v>
      </c>
      <c r="Z211" s="180">
        <v>45719</v>
      </c>
      <c r="AA211" s="29">
        <f t="shared" ref="AA211:AA212" si="74">Z211+30</f>
        <v>45749</v>
      </c>
      <c r="AB211" s="18"/>
      <c r="AC211" s="18"/>
      <c r="AD211" s="18"/>
      <c r="AE211" s="18"/>
      <c r="AF211" s="19" t="str">
        <f t="shared" si="59"/>
        <v>Поставка бумаги для оргтехники</v>
      </c>
      <c r="AG211" s="18"/>
      <c r="AH211" s="19">
        <v>728</v>
      </c>
      <c r="AI211" s="18" t="s">
        <v>1014</v>
      </c>
      <c r="AJ211" s="18">
        <v>2500</v>
      </c>
      <c r="AK211" s="19" t="s">
        <v>186</v>
      </c>
      <c r="AL211" s="19" t="s">
        <v>70</v>
      </c>
      <c r="AM211" s="29">
        <f t="shared" si="70"/>
        <v>45769</v>
      </c>
      <c r="AN211" s="29">
        <f t="shared" si="71"/>
        <v>45769</v>
      </c>
      <c r="AO211" s="29">
        <f t="shared" ref="AO211:AO212" si="75">AN211+365</f>
        <v>46134</v>
      </c>
      <c r="AP211" s="18">
        <v>2025</v>
      </c>
      <c r="AQ211" s="18"/>
      <c r="AR211" s="18"/>
      <c r="AS211" s="18"/>
      <c r="AT211" s="18"/>
      <c r="AU211" s="18"/>
      <c r="AV211" s="18"/>
      <c r="AW211" s="18"/>
      <c r="AX211" s="18"/>
      <c r="AY211" s="18"/>
      <c r="AZ211" s="18"/>
      <c r="BA211" s="18"/>
      <c r="BB211" s="195" t="s">
        <v>1015</v>
      </c>
      <c r="BC211" s="56" t="s">
        <v>1016</v>
      </c>
    </row>
    <row r="212" spans="1:55" s="36" customFormat="1" ht="47.25" customHeight="1">
      <c r="A212" s="55" t="s">
        <v>975</v>
      </c>
      <c r="B212" s="55" t="s">
        <v>1017</v>
      </c>
      <c r="C212" s="195" t="s">
        <v>58</v>
      </c>
      <c r="D212" s="55" t="s">
        <v>780</v>
      </c>
      <c r="E212" s="55" t="s">
        <v>60</v>
      </c>
      <c r="F212" s="55">
        <v>1</v>
      </c>
      <c r="G212" s="183" t="s">
        <v>1018</v>
      </c>
      <c r="H212" s="19" t="s">
        <v>1019</v>
      </c>
      <c r="I212" s="19" t="s">
        <v>1020</v>
      </c>
      <c r="J212" s="19">
        <v>2</v>
      </c>
      <c r="K212" s="19"/>
      <c r="L212" s="19" t="s">
        <v>75</v>
      </c>
      <c r="M212" s="19"/>
      <c r="N212" s="20" t="s">
        <v>65</v>
      </c>
      <c r="O212" s="116">
        <v>719.31643999999994</v>
      </c>
      <c r="P212" s="112">
        <f t="shared" si="64"/>
        <v>863.17972799999995</v>
      </c>
      <c r="Q212" s="248">
        <f t="shared" si="73"/>
        <v>863.17972799999995</v>
      </c>
      <c r="R212" s="28"/>
      <c r="S212" s="28"/>
      <c r="T212" s="28"/>
      <c r="U212" s="68"/>
      <c r="V212" s="68"/>
      <c r="W212" s="19" t="s">
        <v>108</v>
      </c>
      <c r="X212" s="249" t="s">
        <v>58</v>
      </c>
      <c r="Y212" s="19" t="s">
        <v>771</v>
      </c>
      <c r="Z212" s="180">
        <v>45719</v>
      </c>
      <c r="AA212" s="104">
        <f t="shared" si="74"/>
        <v>45749</v>
      </c>
      <c r="AB212" s="19"/>
      <c r="AC212" s="19"/>
      <c r="AD212" s="19"/>
      <c r="AE212" s="19"/>
      <c r="AF212" s="19" t="str">
        <f t="shared" si="59"/>
        <v>Поставка канцелярских товаров</v>
      </c>
      <c r="AG212" s="19"/>
      <c r="AH212" s="19" t="s">
        <v>1021</v>
      </c>
      <c r="AI212" s="148" t="s">
        <v>1022</v>
      </c>
      <c r="AJ212" s="19" t="s">
        <v>1023</v>
      </c>
      <c r="AK212" s="19" t="s">
        <v>1024</v>
      </c>
      <c r="AL212" s="19" t="s">
        <v>1025</v>
      </c>
      <c r="AM212" s="104">
        <f t="shared" si="70"/>
        <v>45769</v>
      </c>
      <c r="AN212" s="104">
        <f t="shared" si="71"/>
        <v>45769</v>
      </c>
      <c r="AO212" s="104">
        <f t="shared" si="75"/>
        <v>46134</v>
      </c>
      <c r="AP212" s="18">
        <v>2025</v>
      </c>
      <c r="AQ212" s="19"/>
      <c r="AR212" s="19"/>
      <c r="AS212" s="19"/>
      <c r="AT212" s="19"/>
      <c r="AU212" s="104"/>
      <c r="AV212" s="173"/>
      <c r="AW212" s="174"/>
      <c r="AX212" s="19"/>
      <c r="AY212" s="19"/>
      <c r="AZ212" s="19"/>
      <c r="BA212" s="19"/>
      <c r="BB212" s="195" t="s">
        <v>1026</v>
      </c>
      <c r="BC212" s="56" t="s">
        <v>1027</v>
      </c>
    </row>
    <row r="213" spans="1:55" s="17" customFormat="1" ht="47.25" customHeight="1">
      <c r="A213" s="19" t="s">
        <v>975</v>
      </c>
      <c r="B213" s="19" t="s">
        <v>1028</v>
      </c>
      <c r="C213" s="18" t="s">
        <v>58</v>
      </c>
      <c r="D213" s="19" t="s">
        <v>780</v>
      </c>
      <c r="E213" s="19" t="s">
        <v>60</v>
      </c>
      <c r="F213" s="19">
        <v>1</v>
      </c>
      <c r="G213" s="22" t="s">
        <v>1029</v>
      </c>
      <c r="H213" s="19" t="s">
        <v>1030</v>
      </c>
      <c r="I213" s="19" t="s">
        <v>1031</v>
      </c>
      <c r="J213" s="19">
        <v>2</v>
      </c>
      <c r="K213" s="19"/>
      <c r="L213" s="19" t="s">
        <v>75</v>
      </c>
      <c r="M213" s="19"/>
      <c r="N213" s="20" t="s">
        <v>65</v>
      </c>
      <c r="O213" s="116">
        <v>392.68</v>
      </c>
      <c r="P213" s="112">
        <f t="shared" si="64"/>
        <v>471.21600000000001</v>
      </c>
      <c r="Q213" s="248">
        <f t="shared" si="73"/>
        <v>471.21600000000001</v>
      </c>
      <c r="R213" s="139"/>
      <c r="S213" s="28"/>
      <c r="T213" s="28"/>
      <c r="U213" s="68"/>
      <c r="V213" s="68"/>
      <c r="W213" s="19" t="s">
        <v>108</v>
      </c>
      <c r="X213" s="249" t="s">
        <v>58</v>
      </c>
      <c r="Y213" s="19" t="s">
        <v>771</v>
      </c>
      <c r="Z213" s="104">
        <v>45945</v>
      </c>
      <c r="AA213" s="104">
        <f t="shared" ref="AA213:AA215" si="76">Z213+45</f>
        <v>45990</v>
      </c>
      <c r="AB213" s="19"/>
      <c r="AC213" s="19"/>
      <c r="AD213" s="19"/>
      <c r="AE213" s="19"/>
      <c r="AF213" s="19" t="str">
        <f t="shared" si="59"/>
        <v>Поставка товаров и инвентаря хозяйственного</v>
      </c>
      <c r="AG213" s="19"/>
      <c r="AH213" s="19">
        <v>876</v>
      </c>
      <c r="AI213" s="148" t="s">
        <v>226</v>
      </c>
      <c r="AJ213" s="19">
        <v>9084</v>
      </c>
      <c r="AK213" s="19" t="s">
        <v>186</v>
      </c>
      <c r="AL213" s="19" t="s">
        <v>70</v>
      </c>
      <c r="AM213" s="104">
        <f t="shared" si="70"/>
        <v>46010</v>
      </c>
      <c r="AN213" s="104">
        <f t="shared" si="71"/>
        <v>46010</v>
      </c>
      <c r="AO213" s="104">
        <f t="shared" ref="AO213:AO218" si="77">AN213+30</f>
        <v>46040</v>
      </c>
      <c r="AP213" s="18">
        <v>2025</v>
      </c>
      <c r="AQ213" s="19"/>
      <c r="AR213" s="19"/>
      <c r="AS213" s="19"/>
      <c r="AT213" s="19"/>
      <c r="AU213" s="104"/>
      <c r="AV213" s="173"/>
      <c r="AW213" s="174"/>
      <c r="AX213" s="19"/>
      <c r="AY213" s="19"/>
      <c r="AZ213" s="19"/>
      <c r="BA213" s="19"/>
      <c r="BB213" s="19" t="s">
        <v>248</v>
      </c>
      <c r="BC213" s="35" t="s">
        <v>1032</v>
      </c>
    </row>
    <row r="214" spans="1:55" s="17" customFormat="1" ht="47.25" customHeight="1">
      <c r="A214" s="19" t="s">
        <v>975</v>
      </c>
      <c r="B214" s="19" t="s">
        <v>1033</v>
      </c>
      <c r="C214" s="18" t="s">
        <v>58</v>
      </c>
      <c r="D214" s="19" t="s">
        <v>780</v>
      </c>
      <c r="E214" s="19" t="s">
        <v>60</v>
      </c>
      <c r="F214" s="19">
        <v>1</v>
      </c>
      <c r="G214" s="22" t="s">
        <v>1034</v>
      </c>
      <c r="H214" s="19" t="s">
        <v>1035</v>
      </c>
      <c r="I214" s="19" t="s">
        <v>1036</v>
      </c>
      <c r="J214" s="19">
        <v>2</v>
      </c>
      <c r="K214" s="19"/>
      <c r="L214" s="19" t="s">
        <v>75</v>
      </c>
      <c r="M214" s="19"/>
      <c r="N214" s="20" t="s">
        <v>65</v>
      </c>
      <c r="O214" s="116">
        <v>99.84</v>
      </c>
      <c r="P214" s="112">
        <f t="shared" si="64"/>
        <v>119.80799999999999</v>
      </c>
      <c r="Q214" s="248">
        <f t="shared" si="73"/>
        <v>119.80799999999999</v>
      </c>
      <c r="R214" s="139"/>
      <c r="S214" s="28"/>
      <c r="T214" s="28"/>
      <c r="U214" s="68"/>
      <c r="V214" s="68"/>
      <c r="W214" s="19" t="s">
        <v>108</v>
      </c>
      <c r="X214" s="249" t="s">
        <v>58</v>
      </c>
      <c r="Y214" s="19" t="s">
        <v>771</v>
      </c>
      <c r="Z214" s="104">
        <v>45945</v>
      </c>
      <c r="AA214" s="104">
        <f t="shared" si="76"/>
        <v>45990</v>
      </c>
      <c r="AB214" s="19"/>
      <c r="AC214" s="19"/>
      <c r="AD214" s="19"/>
      <c r="AE214" s="19"/>
      <c r="AF214" s="19" t="str">
        <f t="shared" si="59"/>
        <v>Поставка средств моющих</v>
      </c>
      <c r="AG214" s="19"/>
      <c r="AH214" s="19">
        <v>876</v>
      </c>
      <c r="AI214" s="148" t="s">
        <v>226</v>
      </c>
      <c r="AJ214" s="19">
        <v>808</v>
      </c>
      <c r="AK214" s="19" t="s">
        <v>186</v>
      </c>
      <c r="AL214" s="19" t="s">
        <v>70</v>
      </c>
      <c r="AM214" s="104">
        <f t="shared" si="70"/>
        <v>46010</v>
      </c>
      <c r="AN214" s="104">
        <f t="shared" si="71"/>
        <v>46010</v>
      </c>
      <c r="AO214" s="104">
        <f t="shared" si="77"/>
        <v>46040</v>
      </c>
      <c r="AP214" s="18">
        <v>2025</v>
      </c>
      <c r="AQ214" s="19"/>
      <c r="AR214" s="19"/>
      <c r="AS214" s="19"/>
      <c r="AT214" s="19"/>
      <c r="AU214" s="104"/>
      <c r="AV214" s="173"/>
      <c r="AW214" s="174"/>
      <c r="AX214" s="19"/>
      <c r="AY214" s="19"/>
      <c r="AZ214" s="19"/>
      <c r="BA214" s="19"/>
      <c r="BB214" s="19" t="s">
        <v>248</v>
      </c>
      <c r="BC214" s="35" t="s">
        <v>1037</v>
      </c>
    </row>
    <row r="215" spans="1:55" s="36" customFormat="1" ht="47.25" customHeight="1">
      <c r="A215" s="55" t="s">
        <v>975</v>
      </c>
      <c r="B215" s="55" t="s">
        <v>1038</v>
      </c>
      <c r="C215" s="195" t="s">
        <v>58</v>
      </c>
      <c r="D215" s="55" t="s">
        <v>780</v>
      </c>
      <c r="E215" s="55" t="s">
        <v>60</v>
      </c>
      <c r="F215" s="55">
        <v>1</v>
      </c>
      <c r="G215" s="183" t="s">
        <v>1039</v>
      </c>
      <c r="H215" s="301" t="s">
        <v>1040</v>
      </c>
      <c r="I215" s="104" t="s">
        <v>1041</v>
      </c>
      <c r="J215" s="19">
        <v>2</v>
      </c>
      <c r="K215" s="19"/>
      <c r="L215" s="19" t="s">
        <v>75</v>
      </c>
      <c r="M215" s="19"/>
      <c r="N215" s="20" t="s">
        <v>65</v>
      </c>
      <c r="O215" s="116">
        <v>1199.5015599999999</v>
      </c>
      <c r="P215" s="112">
        <f t="shared" si="64"/>
        <v>1439.4018719999999</v>
      </c>
      <c r="Q215" s="248">
        <f t="shared" si="73"/>
        <v>1439.4018719999999</v>
      </c>
      <c r="R215" s="28"/>
      <c r="S215" s="28"/>
      <c r="T215" s="28"/>
      <c r="U215" s="68"/>
      <c r="V215" s="68"/>
      <c r="W215" s="19" t="s">
        <v>108</v>
      </c>
      <c r="X215" s="19" t="s">
        <v>67</v>
      </c>
      <c r="Y215" s="19" t="s">
        <v>771</v>
      </c>
      <c r="Z215" s="180">
        <v>45719</v>
      </c>
      <c r="AA215" s="104">
        <f t="shared" si="76"/>
        <v>45764</v>
      </c>
      <c r="AB215" s="19"/>
      <c r="AC215" s="19"/>
      <c r="AD215" s="19"/>
      <c r="AE215" s="19"/>
      <c r="AF215" s="19" t="str">
        <f t="shared" si="59"/>
        <v>Поставка мебели</v>
      </c>
      <c r="AG215" s="19"/>
      <c r="AH215" s="19" t="s">
        <v>1042</v>
      </c>
      <c r="AI215" s="68" t="s">
        <v>1043</v>
      </c>
      <c r="AJ215" s="19" t="s">
        <v>1044</v>
      </c>
      <c r="AK215" s="19" t="s">
        <v>1045</v>
      </c>
      <c r="AL215" s="19" t="s">
        <v>1046</v>
      </c>
      <c r="AM215" s="104">
        <f t="shared" si="70"/>
        <v>45784</v>
      </c>
      <c r="AN215" s="104">
        <f t="shared" si="71"/>
        <v>45784</v>
      </c>
      <c r="AO215" s="104">
        <f t="shared" si="77"/>
        <v>45814</v>
      </c>
      <c r="AP215" s="18">
        <v>2025</v>
      </c>
      <c r="AQ215" s="19"/>
      <c r="AR215" s="19"/>
      <c r="AS215" s="19"/>
      <c r="AT215" s="19"/>
      <c r="AU215" s="104"/>
      <c r="AV215" s="173"/>
      <c r="AW215" s="174"/>
      <c r="AX215" s="19"/>
      <c r="AY215" s="19"/>
      <c r="AZ215" s="19"/>
      <c r="BA215" s="19"/>
      <c r="BB215" s="55" t="s">
        <v>1047</v>
      </c>
      <c r="BC215" s="56" t="s">
        <v>1048</v>
      </c>
    </row>
    <row r="216" spans="1:55" s="36" customFormat="1" ht="47.25" customHeight="1">
      <c r="A216" s="55" t="s">
        <v>975</v>
      </c>
      <c r="B216" s="55" t="s">
        <v>1049</v>
      </c>
      <c r="C216" s="195" t="s">
        <v>58</v>
      </c>
      <c r="D216" s="55" t="s">
        <v>780</v>
      </c>
      <c r="E216" s="55" t="s">
        <v>60</v>
      </c>
      <c r="F216" s="55">
        <v>1</v>
      </c>
      <c r="G216" s="183" t="s">
        <v>1050</v>
      </c>
      <c r="H216" s="19" t="s">
        <v>1051</v>
      </c>
      <c r="I216" s="19" t="s">
        <v>1052</v>
      </c>
      <c r="J216" s="19">
        <v>2</v>
      </c>
      <c r="K216" s="19"/>
      <c r="L216" s="19" t="s">
        <v>75</v>
      </c>
      <c r="M216" s="19"/>
      <c r="N216" s="19" t="s">
        <v>1053</v>
      </c>
      <c r="O216" s="116">
        <v>94.9221</v>
      </c>
      <c r="P216" s="112">
        <f t="shared" si="64"/>
        <v>113.90652</v>
      </c>
      <c r="Q216" s="248">
        <f t="shared" si="73"/>
        <v>113.90652</v>
      </c>
      <c r="R216" s="28"/>
      <c r="S216" s="28"/>
      <c r="T216" s="28"/>
      <c r="U216" s="68"/>
      <c r="V216" s="68"/>
      <c r="W216" s="19" t="s">
        <v>108</v>
      </c>
      <c r="X216" s="249" t="s">
        <v>58</v>
      </c>
      <c r="Y216" s="19" t="s">
        <v>771</v>
      </c>
      <c r="Z216" s="180">
        <v>45719</v>
      </c>
      <c r="AA216" s="104">
        <f>Z216+30</f>
        <v>45749</v>
      </c>
      <c r="AB216" s="19"/>
      <c r="AC216" s="19"/>
      <c r="AD216" s="19"/>
      <c r="AE216" s="19"/>
      <c r="AF216" s="19" t="str">
        <f t="shared" si="59"/>
        <v>Поставка климатического оборудования</v>
      </c>
      <c r="AG216" s="19"/>
      <c r="AH216" s="19" t="s">
        <v>979</v>
      </c>
      <c r="AI216" s="68" t="s">
        <v>980</v>
      </c>
      <c r="AJ216" s="19" t="s">
        <v>1054</v>
      </c>
      <c r="AK216" s="19" t="s">
        <v>982</v>
      </c>
      <c r="AL216" s="19" t="s">
        <v>983</v>
      </c>
      <c r="AM216" s="104">
        <f t="shared" si="70"/>
        <v>45769</v>
      </c>
      <c r="AN216" s="104">
        <f t="shared" si="71"/>
        <v>45769</v>
      </c>
      <c r="AO216" s="104">
        <f t="shared" si="77"/>
        <v>45799</v>
      </c>
      <c r="AP216" s="18">
        <v>2025</v>
      </c>
      <c r="AQ216" s="19"/>
      <c r="AR216" s="19"/>
      <c r="AS216" s="19"/>
      <c r="AT216" s="19"/>
      <c r="AU216" s="104"/>
      <c r="AV216" s="173"/>
      <c r="AW216" s="174"/>
      <c r="AX216" s="19"/>
      <c r="AY216" s="19"/>
      <c r="AZ216" s="19"/>
      <c r="BA216" s="19"/>
      <c r="BB216" s="55" t="s">
        <v>1055</v>
      </c>
      <c r="BC216" s="56" t="s">
        <v>1056</v>
      </c>
    </row>
    <row r="217" spans="1:55" s="36" customFormat="1" ht="47.25" customHeight="1">
      <c r="A217" s="55" t="s">
        <v>975</v>
      </c>
      <c r="B217" s="55" t="s">
        <v>1057</v>
      </c>
      <c r="C217" s="195" t="s">
        <v>58</v>
      </c>
      <c r="D217" s="55" t="s">
        <v>780</v>
      </c>
      <c r="E217" s="55" t="s">
        <v>60</v>
      </c>
      <c r="F217" s="55">
        <v>1</v>
      </c>
      <c r="G217" s="183" t="s">
        <v>1058</v>
      </c>
      <c r="H217" s="19" t="s">
        <v>1059</v>
      </c>
      <c r="I217" s="19" t="s">
        <v>1060</v>
      </c>
      <c r="J217" s="19">
        <v>2</v>
      </c>
      <c r="K217" s="19"/>
      <c r="L217" s="19" t="s">
        <v>75</v>
      </c>
      <c r="M217" s="19"/>
      <c r="N217" s="19" t="s">
        <v>225</v>
      </c>
      <c r="O217" s="116">
        <v>99.87</v>
      </c>
      <c r="P217" s="112">
        <f t="shared" si="64"/>
        <v>119.84399999999999</v>
      </c>
      <c r="Q217" s="248">
        <f t="shared" si="73"/>
        <v>119.84399999999999</v>
      </c>
      <c r="R217" s="28"/>
      <c r="S217" s="28"/>
      <c r="T217" s="28"/>
      <c r="U217" s="68"/>
      <c r="V217" s="68"/>
      <c r="W217" s="19" t="s">
        <v>108</v>
      </c>
      <c r="X217" s="249" t="s">
        <v>58</v>
      </c>
      <c r="Y217" s="19" t="s">
        <v>771</v>
      </c>
      <c r="Z217" s="180">
        <v>45733</v>
      </c>
      <c r="AA217" s="104">
        <f>Z217+45</f>
        <v>45778</v>
      </c>
      <c r="AB217" s="19"/>
      <c r="AC217" s="19"/>
      <c r="AD217" s="19"/>
      <c r="AE217" s="19"/>
      <c r="AF217" s="19" t="str">
        <f t="shared" si="59"/>
        <v>Поставка жалюзи</v>
      </c>
      <c r="AG217" s="19"/>
      <c r="AH217" s="19">
        <v>876</v>
      </c>
      <c r="AI217" s="148" t="s">
        <v>226</v>
      </c>
      <c r="AJ217" s="19">
        <v>41.4</v>
      </c>
      <c r="AK217" s="19" t="s">
        <v>186</v>
      </c>
      <c r="AL217" s="19" t="s">
        <v>70</v>
      </c>
      <c r="AM217" s="104">
        <f t="shared" si="70"/>
        <v>45798</v>
      </c>
      <c r="AN217" s="104">
        <f t="shared" si="71"/>
        <v>45798</v>
      </c>
      <c r="AO217" s="104">
        <f t="shared" si="77"/>
        <v>45828</v>
      </c>
      <c r="AP217" s="18">
        <v>2025</v>
      </c>
      <c r="AQ217" s="19"/>
      <c r="AR217" s="19"/>
      <c r="AS217" s="19"/>
      <c r="AT217" s="19"/>
      <c r="AU217" s="104"/>
      <c r="AV217" s="173"/>
      <c r="AW217" s="174"/>
      <c r="AX217" s="19"/>
      <c r="AY217" s="19"/>
      <c r="AZ217" s="19"/>
      <c r="BA217" s="19"/>
      <c r="BB217" s="55" t="s">
        <v>796</v>
      </c>
      <c r="BC217" s="56" t="s">
        <v>1061</v>
      </c>
    </row>
    <row r="218" spans="1:55" s="36" customFormat="1" ht="47.25" customHeight="1">
      <c r="A218" s="55" t="s">
        <v>975</v>
      </c>
      <c r="B218" s="55" t="s">
        <v>1062</v>
      </c>
      <c r="C218" s="195" t="s">
        <v>58</v>
      </c>
      <c r="D218" s="55" t="s">
        <v>780</v>
      </c>
      <c r="E218" s="55" t="s">
        <v>60</v>
      </c>
      <c r="F218" s="55">
        <v>1</v>
      </c>
      <c r="G218" s="183" t="s">
        <v>1063</v>
      </c>
      <c r="H218" s="19" t="s">
        <v>1064</v>
      </c>
      <c r="I218" s="19" t="s">
        <v>1065</v>
      </c>
      <c r="J218" s="19">
        <v>2</v>
      </c>
      <c r="K218" s="19"/>
      <c r="L218" s="19" t="s">
        <v>75</v>
      </c>
      <c r="M218" s="19"/>
      <c r="N218" s="20" t="s">
        <v>65</v>
      </c>
      <c r="O218" s="116">
        <v>126.242</v>
      </c>
      <c r="P218" s="112">
        <f t="shared" si="64"/>
        <v>151.49039999999999</v>
      </c>
      <c r="Q218" s="248">
        <f t="shared" si="73"/>
        <v>151.49039999999999</v>
      </c>
      <c r="R218" s="28"/>
      <c r="S218" s="28"/>
      <c r="T218" s="28"/>
      <c r="U218" s="68"/>
      <c r="V218" s="68"/>
      <c r="W218" s="19" t="s">
        <v>108</v>
      </c>
      <c r="X218" s="249" t="s">
        <v>58</v>
      </c>
      <c r="Y218" s="19" t="s">
        <v>771</v>
      </c>
      <c r="Z218" s="180">
        <v>45719</v>
      </c>
      <c r="AA218" s="104">
        <f t="shared" ref="AA218:AA225" si="78">Z218+30</f>
        <v>45749</v>
      </c>
      <c r="AB218" s="19"/>
      <c r="AC218" s="19"/>
      <c r="AD218" s="19"/>
      <c r="AE218" s="19"/>
      <c r="AF218" s="19" t="str">
        <f t="shared" si="59"/>
        <v>Поставка почтовой полиграфии</v>
      </c>
      <c r="AG218" s="19"/>
      <c r="AH218" s="19">
        <v>796</v>
      </c>
      <c r="AI218" s="68" t="s">
        <v>136</v>
      </c>
      <c r="AJ218" s="19">
        <v>39950</v>
      </c>
      <c r="AK218" s="19" t="s">
        <v>186</v>
      </c>
      <c r="AL218" s="19" t="s">
        <v>70</v>
      </c>
      <c r="AM218" s="104">
        <f t="shared" si="70"/>
        <v>45769</v>
      </c>
      <c r="AN218" s="104">
        <f t="shared" si="71"/>
        <v>45769</v>
      </c>
      <c r="AO218" s="104">
        <f t="shared" si="77"/>
        <v>45799</v>
      </c>
      <c r="AP218" s="18">
        <v>2025</v>
      </c>
      <c r="AQ218" s="19"/>
      <c r="AR218" s="19"/>
      <c r="AS218" s="19"/>
      <c r="AT218" s="19"/>
      <c r="AU218" s="104"/>
      <c r="AV218" s="173"/>
      <c r="AW218" s="174"/>
      <c r="AX218" s="19"/>
      <c r="AY218" s="19"/>
      <c r="AZ218" s="19"/>
      <c r="BA218" s="19"/>
      <c r="BB218" s="55" t="s">
        <v>1066</v>
      </c>
      <c r="BC218" s="56" t="s">
        <v>1067</v>
      </c>
    </row>
    <row r="219" spans="1:55" s="36" customFormat="1" ht="47.25" customHeight="1">
      <c r="A219" s="182" t="s">
        <v>975</v>
      </c>
      <c r="B219" s="55" t="s">
        <v>1068</v>
      </c>
      <c r="C219" s="55" t="s">
        <v>767</v>
      </c>
      <c r="D219" s="55" t="s">
        <v>799</v>
      </c>
      <c r="E219" s="55" t="s">
        <v>60</v>
      </c>
      <c r="F219" s="55">
        <v>1</v>
      </c>
      <c r="G219" s="55" t="s">
        <v>1018</v>
      </c>
      <c r="H219" s="84" t="s">
        <v>1064</v>
      </c>
      <c r="I219" s="84" t="s">
        <v>1069</v>
      </c>
      <c r="J219" s="200">
        <v>2</v>
      </c>
      <c r="K219" s="19"/>
      <c r="L219" s="19" t="s">
        <v>75</v>
      </c>
      <c r="M219" s="19"/>
      <c r="N219" s="20" t="s">
        <v>65</v>
      </c>
      <c r="O219" s="116">
        <v>434.88763</v>
      </c>
      <c r="P219" s="112">
        <f t="shared" si="64"/>
        <v>521.86515599999996</v>
      </c>
      <c r="Q219" s="116">
        <f t="shared" ref="Q219:Q221" si="79">P219</f>
        <v>521.86515599999996</v>
      </c>
      <c r="R219" s="302"/>
      <c r="S219" s="28"/>
      <c r="T219" s="28"/>
      <c r="U219" s="68"/>
      <c r="V219" s="68"/>
      <c r="W219" s="19" t="s">
        <v>108</v>
      </c>
      <c r="X219" s="19" t="s">
        <v>767</v>
      </c>
      <c r="Y219" s="19" t="s">
        <v>771</v>
      </c>
      <c r="Z219" s="180">
        <v>45748</v>
      </c>
      <c r="AA219" s="104">
        <f t="shared" si="78"/>
        <v>45778</v>
      </c>
      <c r="AB219" s="19"/>
      <c r="AC219" s="19"/>
      <c r="AD219" s="19"/>
      <c r="AE219" s="19"/>
      <c r="AF219" s="19" t="str">
        <f t="shared" si="59"/>
        <v>Поставка канцелярских товаров</v>
      </c>
      <c r="AG219" s="19"/>
      <c r="AH219" s="19">
        <v>876</v>
      </c>
      <c r="AI219" s="148" t="s">
        <v>226</v>
      </c>
      <c r="AJ219" s="19">
        <v>4</v>
      </c>
      <c r="AK219" s="250">
        <v>93000000000</v>
      </c>
      <c r="AL219" s="19" t="s">
        <v>70</v>
      </c>
      <c r="AM219" s="104">
        <f t="shared" ref="AM219:AM231" si="80">AA219+15</f>
        <v>45793</v>
      </c>
      <c r="AN219" s="104">
        <f t="shared" si="71"/>
        <v>45793</v>
      </c>
      <c r="AO219" s="104">
        <f t="shared" ref="AO219:AO223" si="81">AN219+365</f>
        <v>46158</v>
      </c>
      <c r="AP219" s="19">
        <v>2025</v>
      </c>
      <c r="AQ219" s="19"/>
      <c r="AR219" s="19"/>
      <c r="AS219" s="19"/>
      <c r="AT219" s="19"/>
      <c r="AU219" s="104"/>
      <c r="AV219" s="173"/>
      <c r="AW219" s="174"/>
      <c r="AX219" s="19"/>
      <c r="AY219" s="19"/>
      <c r="AZ219" s="19"/>
      <c r="BA219" s="68"/>
      <c r="BB219" s="55" t="s">
        <v>1070</v>
      </c>
      <c r="BC219" s="56" t="s">
        <v>1071</v>
      </c>
    </row>
    <row r="220" spans="1:55" s="36" customFormat="1" ht="47.25" customHeight="1">
      <c r="A220" s="182" t="s">
        <v>975</v>
      </c>
      <c r="B220" s="55" t="s">
        <v>1072</v>
      </c>
      <c r="C220" s="55" t="s">
        <v>767</v>
      </c>
      <c r="D220" s="55" t="s">
        <v>799</v>
      </c>
      <c r="E220" s="55" t="s">
        <v>60</v>
      </c>
      <c r="F220" s="55">
        <v>1</v>
      </c>
      <c r="G220" s="55" t="s">
        <v>1011</v>
      </c>
      <c r="H220" s="84" t="s">
        <v>1073</v>
      </c>
      <c r="I220" s="84" t="s">
        <v>1013</v>
      </c>
      <c r="J220" s="200">
        <v>2</v>
      </c>
      <c r="K220" s="19"/>
      <c r="L220" s="19" t="s">
        <v>75</v>
      </c>
      <c r="M220" s="19"/>
      <c r="N220" s="20" t="s">
        <v>65</v>
      </c>
      <c r="O220" s="116">
        <v>1206.5390500000001</v>
      </c>
      <c r="P220" s="112">
        <f t="shared" si="64"/>
        <v>1447.8468600000001</v>
      </c>
      <c r="Q220" s="116">
        <f t="shared" si="79"/>
        <v>1447.8468600000001</v>
      </c>
      <c r="R220" s="28"/>
      <c r="S220" s="28"/>
      <c r="T220" s="28"/>
      <c r="U220" s="68"/>
      <c r="V220" s="68"/>
      <c r="W220" s="19" t="s">
        <v>108</v>
      </c>
      <c r="X220" s="19" t="s">
        <v>67</v>
      </c>
      <c r="Y220" s="19" t="s">
        <v>771</v>
      </c>
      <c r="Z220" s="180">
        <v>45736</v>
      </c>
      <c r="AA220" s="104">
        <f t="shared" si="78"/>
        <v>45766</v>
      </c>
      <c r="AB220" s="19"/>
      <c r="AC220" s="19"/>
      <c r="AD220" s="19"/>
      <c r="AE220" s="19"/>
      <c r="AF220" s="19" t="str">
        <f t="shared" si="59"/>
        <v>Поставка бумаги для оргтехники</v>
      </c>
      <c r="AG220" s="19"/>
      <c r="AH220" s="19">
        <v>796</v>
      </c>
      <c r="AI220" s="148" t="s">
        <v>136</v>
      </c>
      <c r="AJ220" s="19">
        <v>4003</v>
      </c>
      <c r="AK220" s="250">
        <v>93000000000</v>
      </c>
      <c r="AL220" s="19" t="s">
        <v>70</v>
      </c>
      <c r="AM220" s="104">
        <f t="shared" si="80"/>
        <v>45781</v>
      </c>
      <c r="AN220" s="104">
        <f t="shared" si="71"/>
        <v>45781</v>
      </c>
      <c r="AO220" s="104">
        <f t="shared" si="81"/>
        <v>46146</v>
      </c>
      <c r="AP220" s="19" t="s">
        <v>619</v>
      </c>
      <c r="AQ220" s="19"/>
      <c r="AR220" s="19"/>
      <c r="AS220" s="19"/>
      <c r="AT220" s="19"/>
      <c r="AU220" s="104"/>
      <c r="AV220" s="173"/>
      <c r="AW220" s="174"/>
      <c r="AX220" s="19"/>
      <c r="AY220" s="19"/>
      <c r="AZ220" s="19"/>
      <c r="BA220" s="68"/>
      <c r="BB220" s="55" t="s">
        <v>1074</v>
      </c>
      <c r="BC220" s="56" t="s">
        <v>1075</v>
      </c>
    </row>
    <row r="221" spans="1:55" s="36" customFormat="1" ht="47.25" customHeight="1">
      <c r="A221" s="55" t="s">
        <v>975</v>
      </c>
      <c r="B221" s="55" t="s">
        <v>1076</v>
      </c>
      <c r="C221" s="55" t="s">
        <v>58</v>
      </c>
      <c r="D221" s="55" t="s">
        <v>799</v>
      </c>
      <c r="E221" s="55" t="s">
        <v>60</v>
      </c>
      <c r="F221" s="55">
        <v>1</v>
      </c>
      <c r="G221" s="55" t="s">
        <v>1029</v>
      </c>
      <c r="H221" s="19" t="s">
        <v>1077</v>
      </c>
      <c r="I221" s="19" t="s">
        <v>1078</v>
      </c>
      <c r="J221" s="19">
        <v>2</v>
      </c>
      <c r="K221" s="19"/>
      <c r="L221" s="19" t="s">
        <v>75</v>
      </c>
      <c r="M221" s="19"/>
      <c r="N221" s="20" t="s">
        <v>65</v>
      </c>
      <c r="O221" s="116">
        <v>227.68672000000001</v>
      </c>
      <c r="P221" s="112">
        <f t="shared" si="64"/>
        <v>273.224064</v>
      </c>
      <c r="Q221" s="116">
        <f t="shared" si="79"/>
        <v>273.224064</v>
      </c>
      <c r="R221" s="28"/>
      <c r="S221" s="28"/>
      <c r="T221" s="28"/>
      <c r="U221" s="68"/>
      <c r="V221" s="68"/>
      <c r="W221" s="19" t="s">
        <v>108</v>
      </c>
      <c r="X221" s="19" t="s">
        <v>767</v>
      </c>
      <c r="Y221" s="19" t="s">
        <v>771</v>
      </c>
      <c r="Z221" s="180">
        <v>45719</v>
      </c>
      <c r="AA221" s="104">
        <f t="shared" si="78"/>
        <v>45749</v>
      </c>
      <c r="AB221" s="19"/>
      <c r="AC221" s="19"/>
      <c r="AD221" s="19"/>
      <c r="AE221" s="19"/>
      <c r="AF221" s="19" t="str">
        <f t="shared" si="59"/>
        <v>Поставка товаров и инвентаря хозяйственного</v>
      </c>
      <c r="AG221" s="19"/>
      <c r="AH221" s="19" t="s">
        <v>1079</v>
      </c>
      <c r="AI221" s="148" t="s">
        <v>1080</v>
      </c>
      <c r="AJ221" s="19" t="s">
        <v>1081</v>
      </c>
      <c r="AK221" s="68" t="s">
        <v>1024</v>
      </c>
      <c r="AL221" s="303" t="s">
        <v>1082</v>
      </c>
      <c r="AM221" s="104">
        <f t="shared" si="80"/>
        <v>45764</v>
      </c>
      <c r="AN221" s="104">
        <v>45809</v>
      </c>
      <c r="AO221" s="104">
        <v>45823</v>
      </c>
      <c r="AP221" s="19">
        <v>2025</v>
      </c>
      <c r="AQ221" s="19"/>
      <c r="AR221" s="19"/>
      <c r="AS221" s="19"/>
      <c r="AT221" s="19"/>
      <c r="AU221" s="104"/>
      <c r="AV221" s="173"/>
      <c r="AW221" s="174"/>
      <c r="AX221" s="19"/>
      <c r="AY221" s="19"/>
      <c r="AZ221" s="19"/>
      <c r="BA221" s="68"/>
      <c r="BB221" s="55" t="s">
        <v>1083</v>
      </c>
      <c r="BC221" s="56" t="s">
        <v>1084</v>
      </c>
    </row>
    <row r="222" spans="1:55" s="36" customFormat="1" ht="78.75" customHeight="1">
      <c r="A222" s="182" t="s">
        <v>975</v>
      </c>
      <c r="B222" s="55" t="s">
        <v>1085</v>
      </c>
      <c r="C222" s="55" t="s">
        <v>767</v>
      </c>
      <c r="D222" s="55" t="s">
        <v>799</v>
      </c>
      <c r="E222" s="55" t="s">
        <v>60</v>
      </c>
      <c r="F222" s="55">
        <v>1</v>
      </c>
      <c r="G222" s="55" t="s">
        <v>1086</v>
      </c>
      <c r="H222" s="84" t="s">
        <v>404</v>
      </c>
      <c r="I222" s="84" t="s">
        <v>405</v>
      </c>
      <c r="J222" s="19">
        <v>1</v>
      </c>
      <c r="K222" s="19"/>
      <c r="L222" s="19" t="s">
        <v>75</v>
      </c>
      <c r="M222" s="19"/>
      <c r="N222" s="68" t="s">
        <v>65</v>
      </c>
      <c r="O222" s="116">
        <v>229.36799999999999</v>
      </c>
      <c r="P222" s="112">
        <v>275.24200000000002</v>
      </c>
      <c r="Q222" s="116">
        <f t="shared" ref="Q222:Q223" si="82">P222/12*10</f>
        <v>229.36833333333337</v>
      </c>
      <c r="R222" s="28">
        <f t="shared" si="67"/>
        <v>45.873666666666651</v>
      </c>
      <c r="S222" s="28"/>
      <c r="T222" s="28"/>
      <c r="U222" s="68"/>
      <c r="V222" s="68"/>
      <c r="W222" s="19" t="s">
        <v>66</v>
      </c>
      <c r="X222" s="19" t="s">
        <v>767</v>
      </c>
      <c r="Y222" s="19" t="s">
        <v>771</v>
      </c>
      <c r="Z222" s="180">
        <v>45748</v>
      </c>
      <c r="AA222" s="104">
        <f t="shared" si="78"/>
        <v>45778</v>
      </c>
      <c r="AB222" s="19"/>
      <c r="AC222" s="19"/>
      <c r="AD222" s="19"/>
      <c r="AE222" s="19"/>
      <c r="AF222" s="19" t="str">
        <f t="shared" si="59"/>
        <v>Поставка запасных частей к автомобилям ГАЗ, ПАЗ и  двигателям УМЗ для прайсовых заказов</v>
      </c>
      <c r="AG222" s="19"/>
      <c r="AH222" s="19">
        <v>876</v>
      </c>
      <c r="AI222" s="148" t="s">
        <v>226</v>
      </c>
      <c r="AJ222" s="19">
        <v>1</v>
      </c>
      <c r="AK222" s="250">
        <v>93000000000</v>
      </c>
      <c r="AL222" s="19" t="s">
        <v>70</v>
      </c>
      <c r="AM222" s="104">
        <f t="shared" si="80"/>
        <v>45793</v>
      </c>
      <c r="AN222" s="104">
        <f t="shared" si="71"/>
        <v>45793</v>
      </c>
      <c r="AO222" s="104">
        <f t="shared" si="81"/>
        <v>46158</v>
      </c>
      <c r="AP222" s="19" t="s">
        <v>619</v>
      </c>
      <c r="AQ222" s="19"/>
      <c r="AR222" s="19"/>
      <c r="AS222" s="19"/>
      <c r="AT222" s="19"/>
      <c r="AU222" s="104"/>
      <c r="AV222" s="173"/>
      <c r="AW222" s="18"/>
      <c r="AX222" s="18"/>
      <c r="AY222" s="19"/>
      <c r="AZ222" s="18"/>
      <c r="BA222" s="19"/>
      <c r="BB222" s="74" t="s">
        <v>1070</v>
      </c>
      <c r="BC222" s="56" t="s">
        <v>1087</v>
      </c>
    </row>
    <row r="223" spans="1:55" s="36" customFormat="1" ht="47.25" customHeight="1">
      <c r="A223" s="182" t="s">
        <v>975</v>
      </c>
      <c r="B223" s="55" t="s">
        <v>1088</v>
      </c>
      <c r="C223" s="55" t="s">
        <v>767</v>
      </c>
      <c r="D223" s="55" t="s">
        <v>799</v>
      </c>
      <c r="E223" s="55" t="s">
        <v>60</v>
      </c>
      <c r="F223" s="55">
        <v>1</v>
      </c>
      <c r="G223" s="55" t="s">
        <v>1089</v>
      </c>
      <c r="H223" s="84" t="s">
        <v>404</v>
      </c>
      <c r="I223" s="84" t="s">
        <v>405</v>
      </c>
      <c r="J223" s="19">
        <v>1</v>
      </c>
      <c r="K223" s="19"/>
      <c r="L223" s="19" t="s">
        <v>75</v>
      </c>
      <c r="M223" s="19"/>
      <c r="N223" s="68" t="s">
        <v>65</v>
      </c>
      <c r="O223" s="116">
        <v>229.36799999999999</v>
      </c>
      <c r="P223" s="112">
        <v>275.24200000000002</v>
      </c>
      <c r="Q223" s="116">
        <f t="shared" si="82"/>
        <v>229.36833333333337</v>
      </c>
      <c r="R223" s="28">
        <f t="shared" si="67"/>
        <v>45.873666666666651</v>
      </c>
      <c r="S223" s="28"/>
      <c r="T223" s="28"/>
      <c r="U223" s="68"/>
      <c r="V223" s="68"/>
      <c r="W223" s="19" t="s">
        <v>66</v>
      </c>
      <c r="X223" s="19" t="s">
        <v>767</v>
      </c>
      <c r="Y223" s="19" t="s">
        <v>771</v>
      </c>
      <c r="Z223" s="180">
        <v>45748</v>
      </c>
      <c r="AA223" s="104">
        <f t="shared" si="78"/>
        <v>45778</v>
      </c>
      <c r="AB223" s="19"/>
      <c r="AC223" s="19"/>
      <c r="AD223" s="19"/>
      <c r="AE223" s="19"/>
      <c r="AF223" s="19" t="str">
        <f t="shared" si="59"/>
        <v>Поставка запасных частей к автомобилям УАЗ и двигателям ЗМЗ для прайсовых заказов</v>
      </c>
      <c r="AG223" s="19"/>
      <c r="AH223" s="19">
        <v>876</v>
      </c>
      <c r="AI223" s="148" t="s">
        <v>226</v>
      </c>
      <c r="AJ223" s="19">
        <v>1</v>
      </c>
      <c r="AK223" s="250">
        <v>93000000000</v>
      </c>
      <c r="AL223" s="19" t="s">
        <v>70</v>
      </c>
      <c r="AM223" s="104">
        <f t="shared" si="80"/>
        <v>45793</v>
      </c>
      <c r="AN223" s="104">
        <f t="shared" si="71"/>
        <v>45793</v>
      </c>
      <c r="AO223" s="104">
        <f t="shared" si="81"/>
        <v>46158</v>
      </c>
      <c r="AP223" s="19" t="s">
        <v>619</v>
      </c>
      <c r="AQ223" s="19"/>
      <c r="AR223" s="19"/>
      <c r="AS223" s="19"/>
      <c r="AT223" s="19"/>
      <c r="AU223" s="104"/>
      <c r="AV223" s="173"/>
      <c r="AW223" s="174"/>
      <c r="AX223" s="19"/>
      <c r="AY223" s="19"/>
      <c r="AZ223" s="19"/>
      <c r="BA223" s="68"/>
      <c r="BB223" s="55" t="s">
        <v>1070</v>
      </c>
      <c r="BC223" s="56" t="s">
        <v>1090</v>
      </c>
    </row>
    <row r="224" spans="1:55" s="36" customFormat="1" ht="47.25" customHeight="1">
      <c r="A224" s="182" t="s">
        <v>975</v>
      </c>
      <c r="B224" s="55" t="s">
        <v>1091</v>
      </c>
      <c r="C224" s="55" t="s">
        <v>767</v>
      </c>
      <c r="D224" s="55" t="s">
        <v>799</v>
      </c>
      <c r="E224" s="55" t="s">
        <v>60</v>
      </c>
      <c r="F224" s="55">
        <v>1</v>
      </c>
      <c r="G224" s="55" t="s">
        <v>1039</v>
      </c>
      <c r="H224" s="84" t="s">
        <v>1092</v>
      </c>
      <c r="I224" s="84" t="s">
        <v>1093</v>
      </c>
      <c r="J224" s="200">
        <v>2</v>
      </c>
      <c r="K224" s="19"/>
      <c r="L224" s="19" t="s">
        <v>75</v>
      </c>
      <c r="M224" s="19"/>
      <c r="N224" s="68" t="s">
        <v>65</v>
      </c>
      <c r="O224" s="116">
        <v>802.81470999999999</v>
      </c>
      <c r="P224" s="112">
        <f t="shared" si="64"/>
        <v>963.3776519999999</v>
      </c>
      <c r="Q224" s="116">
        <f>P224</f>
        <v>963.3776519999999</v>
      </c>
      <c r="R224" s="28"/>
      <c r="S224" s="28"/>
      <c r="T224" s="28"/>
      <c r="U224" s="68"/>
      <c r="V224" s="68"/>
      <c r="W224" s="19" t="s">
        <v>108</v>
      </c>
      <c r="X224" s="19" t="s">
        <v>767</v>
      </c>
      <c r="Y224" s="19" t="s">
        <v>771</v>
      </c>
      <c r="Z224" s="180">
        <v>45748</v>
      </c>
      <c r="AA224" s="104">
        <f t="shared" si="78"/>
        <v>45778</v>
      </c>
      <c r="AB224" s="19"/>
      <c r="AC224" s="19"/>
      <c r="AD224" s="19"/>
      <c r="AE224" s="19"/>
      <c r="AF224" s="19" t="str">
        <f t="shared" si="59"/>
        <v>Поставка мебели</v>
      </c>
      <c r="AG224" s="19"/>
      <c r="AH224" s="19" t="s">
        <v>1094</v>
      </c>
      <c r="AI224" s="148" t="s">
        <v>1095</v>
      </c>
      <c r="AJ224" s="19" t="s">
        <v>1096</v>
      </c>
      <c r="AK224" s="250" t="s">
        <v>1097</v>
      </c>
      <c r="AL224" s="19" t="s">
        <v>1098</v>
      </c>
      <c r="AM224" s="104">
        <f t="shared" si="80"/>
        <v>45793</v>
      </c>
      <c r="AN224" s="104">
        <f t="shared" si="71"/>
        <v>45793</v>
      </c>
      <c r="AO224" s="104">
        <f>AN224+30</f>
        <v>45823</v>
      </c>
      <c r="AP224" s="19">
        <v>2025</v>
      </c>
      <c r="AQ224" s="19"/>
      <c r="AR224" s="19"/>
      <c r="AS224" s="19"/>
      <c r="AT224" s="19"/>
      <c r="AU224" s="104"/>
      <c r="AV224" s="173"/>
      <c r="AW224" s="174"/>
      <c r="AX224" s="19"/>
      <c r="AY224" s="19"/>
      <c r="AZ224" s="19"/>
      <c r="BA224" s="68"/>
      <c r="BB224" s="55" t="s">
        <v>1070</v>
      </c>
      <c r="BC224" s="56" t="s">
        <v>1099</v>
      </c>
    </row>
    <row r="225" spans="1:55" s="36" customFormat="1" ht="47.25" customHeight="1">
      <c r="A225" s="182" t="s">
        <v>975</v>
      </c>
      <c r="B225" s="55" t="s">
        <v>1100</v>
      </c>
      <c r="C225" s="55" t="s">
        <v>767</v>
      </c>
      <c r="D225" s="55" t="s">
        <v>799</v>
      </c>
      <c r="E225" s="55" t="s">
        <v>60</v>
      </c>
      <c r="F225" s="55">
        <v>1</v>
      </c>
      <c r="G225" s="55" t="s">
        <v>1101</v>
      </c>
      <c r="H225" s="84" t="s">
        <v>1102</v>
      </c>
      <c r="I225" s="84" t="s">
        <v>1103</v>
      </c>
      <c r="J225" s="200">
        <v>2</v>
      </c>
      <c r="K225" s="19"/>
      <c r="L225" s="19" t="s">
        <v>75</v>
      </c>
      <c r="M225" s="19"/>
      <c r="N225" s="68" t="s">
        <v>65</v>
      </c>
      <c r="O225" s="116">
        <v>299.97735</v>
      </c>
      <c r="P225" s="112">
        <f t="shared" si="64"/>
        <v>359.97282000000001</v>
      </c>
      <c r="Q225" s="116">
        <f>P225/12*8</f>
        <v>239.98188000000002</v>
      </c>
      <c r="R225" s="28">
        <f t="shared" si="67"/>
        <v>119.99093999999999</v>
      </c>
      <c r="S225" s="28"/>
      <c r="T225" s="28"/>
      <c r="U225" s="68"/>
      <c r="V225" s="68"/>
      <c r="W225" s="19" t="s">
        <v>108</v>
      </c>
      <c r="X225" s="19" t="s">
        <v>767</v>
      </c>
      <c r="Y225" s="19" t="s">
        <v>771</v>
      </c>
      <c r="Z225" s="180">
        <v>45748</v>
      </c>
      <c r="AA225" s="104">
        <f t="shared" si="78"/>
        <v>45778</v>
      </c>
      <c r="AB225" s="19"/>
      <c r="AC225" s="19"/>
      <c r="AD225" s="19"/>
      <c r="AE225" s="19"/>
      <c r="AF225" s="19" t="str">
        <f t="shared" si="59"/>
        <v>Поставка питьевой бутилированной воды</v>
      </c>
      <c r="AG225" s="19"/>
      <c r="AH225" s="19">
        <v>796</v>
      </c>
      <c r="AI225" s="148" t="s">
        <v>1104</v>
      </c>
      <c r="AJ225" s="19">
        <v>1455</v>
      </c>
      <c r="AK225" s="250">
        <v>93000000000</v>
      </c>
      <c r="AL225" s="19" t="s">
        <v>70</v>
      </c>
      <c r="AM225" s="104">
        <f t="shared" si="80"/>
        <v>45793</v>
      </c>
      <c r="AN225" s="104">
        <f t="shared" si="71"/>
        <v>45793</v>
      </c>
      <c r="AO225" s="104">
        <f t="shared" ref="AO225:AO231" si="83">AN225+365</f>
        <v>46158</v>
      </c>
      <c r="AP225" s="19" t="s">
        <v>619</v>
      </c>
      <c r="AQ225" s="19"/>
      <c r="AR225" s="19"/>
      <c r="AS225" s="19"/>
      <c r="AT225" s="19"/>
      <c r="AU225" s="104"/>
      <c r="AV225" s="173"/>
      <c r="AW225" s="174"/>
      <c r="AX225" s="19"/>
      <c r="AY225" s="19"/>
      <c r="AZ225" s="19"/>
      <c r="BA225" s="68"/>
      <c r="BB225" s="55" t="s">
        <v>1070</v>
      </c>
      <c r="BC225" s="56" t="s">
        <v>1105</v>
      </c>
    </row>
    <row r="226" spans="1:55" s="17" customFormat="1" ht="47.25" customHeight="1">
      <c r="A226" s="106" t="s">
        <v>975</v>
      </c>
      <c r="B226" s="19" t="s">
        <v>1106</v>
      </c>
      <c r="C226" s="19" t="s">
        <v>767</v>
      </c>
      <c r="D226" s="19" t="s">
        <v>799</v>
      </c>
      <c r="E226" s="19" t="s">
        <v>60</v>
      </c>
      <c r="F226" s="19">
        <v>1</v>
      </c>
      <c r="G226" s="19" t="s">
        <v>1107</v>
      </c>
      <c r="H226" s="84" t="s">
        <v>62</v>
      </c>
      <c r="I226" s="84" t="s">
        <v>63</v>
      </c>
      <c r="J226" s="200">
        <v>1</v>
      </c>
      <c r="K226" s="19"/>
      <c r="L226" s="19" t="s">
        <v>75</v>
      </c>
      <c r="M226" s="19"/>
      <c r="N226" s="20" t="s">
        <v>65</v>
      </c>
      <c r="O226" s="116">
        <v>4130.8760000000002</v>
      </c>
      <c r="P226" s="112">
        <f t="shared" si="64"/>
        <v>4957.0511999999999</v>
      </c>
      <c r="Q226" s="116"/>
      <c r="R226" s="28">
        <f t="shared" ref="R226:R279" si="84">P226</f>
        <v>4957.0511999999999</v>
      </c>
      <c r="S226" s="28"/>
      <c r="T226" s="28"/>
      <c r="U226" s="68"/>
      <c r="V226" s="68"/>
      <c r="W226" s="19" t="s">
        <v>66</v>
      </c>
      <c r="X226" s="19" t="s">
        <v>67</v>
      </c>
      <c r="Y226" s="19" t="s">
        <v>771</v>
      </c>
      <c r="Z226" s="104">
        <v>45937</v>
      </c>
      <c r="AA226" s="104">
        <f t="shared" ref="AA226:AA246" si="85">Z226+45</f>
        <v>45982</v>
      </c>
      <c r="AB226" s="19"/>
      <c r="AC226" s="19"/>
      <c r="AD226" s="19"/>
      <c r="AE226" s="19"/>
      <c r="AF226" s="19" t="str">
        <f t="shared" si="59"/>
        <v>Поставка ГСМ в г. Кызыл Республики Тыва</v>
      </c>
      <c r="AG226" s="19"/>
      <c r="AH226" s="19">
        <v>876</v>
      </c>
      <c r="AI226" s="148" t="s">
        <v>226</v>
      </c>
      <c r="AJ226" s="19">
        <v>13</v>
      </c>
      <c r="AK226" s="250">
        <v>93000000000</v>
      </c>
      <c r="AL226" s="19" t="s">
        <v>70</v>
      </c>
      <c r="AM226" s="104">
        <f t="shared" si="80"/>
        <v>45997</v>
      </c>
      <c r="AN226" s="104">
        <f t="shared" si="71"/>
        <v>45997</v>
      </c>
      <c r="AO226" s="104">
        <f t="shared" si="83"/>
        <v>46362</v>
      </c>
      <c r="AP226" s="19">
        <v>2026</v>
      </c>
      <c r="AQ226" s="19"/>
      <c r="AR226" s="19"/>
      <c r="AS226" s="19"/>
      <c r="AT226" s="19"/>
      <c r="AU226" s="104"/>
      <c r="AV226" s="173"/>
      <c r="AW226" s="174"/>
      <c r="AX226" s="19"/>
      <c r="AY226" s="19"/>
      <c r="AZ226" s="19"/>
      <c r="BA226" s="68"/>
      <c r="BB226" s="19"/>
      <c r="BC226" s="35" t="s">
        <v>1108</v>
      </c>
    </row>
    <row r="227" spans="1:55" s="17" customFormat="1" ht="47.25" customHeight="1">
      <c r="A227" s="106" t="s">
        <v>975</v>
      </c>
      <c r="B227" s="19" t="s">
        <v>1109</v>
      </c>
      <c r="C227" s="19" t="s">
        <v>767</v>
      </c>
      <c r="D227" s="19" t="s">
        <v>799</v>
      </c>
      <c r="E227" s="19" t="s">
        <v>60</v>
      </c>
      <c r="F227" s="19">
        <v>1</v>
      </c>
      <c r="G227" s="19" t="s">
        <v>1110</v>
      </c>
      <c r="H227" s="84" t="s">
        <v>62</v>
      </c>
      <c r="I227" s="84" t="s">
        <v>63</v>
      </c>
      <c r="J227" s="200">
        <v>1</v>
      </c>
      <c r="K227" s="19"/>
      <c r="L227" s="19" t="s">
        <v>75</v>
      </c>
      <c r="M227" s="19"/>
      <c r="N227" s="68" t="s">
        <v>65</v>
      </c>
      <c r="O227" s="116">
        <v>233.18799999999999</v>
      </c>
      <c r="P227" s="112">
        <v>279.82499999999999</v>
      </c>
      <c r="Q227" s="116"/>
      <c r="R227" s="28">
        <f t="shared" si="84"/>
        <v>279.82499999999999</v>
      </c>
      <c r="S227" s="28"/>
      <c r="T227" s="28"/>
      <c r="U227" s="68"/>
      <c r="V227" s="68"/>
      <c r="W227" s="19" t="s">
        <v>66</v>
      </c>
      <c r="X227" s="19" t="s">
        <v>767</v>
      </c>
      <c r="Y227" s="19" t="s">
        <v>771</v>
      </c>
      <c r="Z227" s="104">
        <v>45937</v>
      </c>
      <c r="AA227" s="104">
        <f t="shared" si="85"/>
        <v>45982</v>
      </c>
      <c r="AB227" s="19"/>
      <c r="AC227" s="19"/>
      <c r="AD227" s="19"/>
      <c r="AE227" s="19"/>
      <c r="AF227" s="19" t="str">
        <f t="shared" si="59"/>
        <v>Поставка ГСМ в с. Бай-Хаак Республики Тыва</v>
      </c>
      <c r="AG227" s="19"/>
      <c r="AH227" s="19">
        <v>876</v>
      </c>
      <c r="AI227" s="148" t="s">
        <v>226</v>
      </c>
      <c r="AJ227" s="19">
        <v>13</v>
      </c>
      <c r="AK227" s="250">
        <v>93000000000</v>
      </c>
      <c r="AL227" s="19" t="s">
        <v>70</v>
      </c>
      <c r="AM227" s="104">
        <f t="shared" si="80"/>
        <v>45997</v>
      </c>
      <c r="AN227" s="104">
        <f t="shared" si="71"/>
        <v>45997</v>
      </c>
      <c r="AO227" s="104">
        <f t="shared" si="83"/>
        <v>46362</v>
      </c>
      <c r="AP227" s="19">
        <v>2026</v>
      </c>
      <c r="AQ227" s="19"/>
      <c r="AR227" s="19"/>
      <c r="AS227" s="19"/>
      <c r="AT227" s="19"/>
      <c r="AU227" s="104"/>
      <c r="AV227" s="173"/>
      <c r="AW227" s="174"/>
      <c r="AX227" s="19"/>
      <c r="AY227" s="19"/>
      <c r="AZ227" s="19"/>
      <c r="BA227" s="68"/>
      <c r="BB227" s="19"/>
      <c r="BC227" s="35" t="s">
        <v>1111</v>
      </c>
    </row>
    <row r="228" spans="1:55" s="17" customFormat="1" ht="47.25" customHeight="1">
      <c r="A228" s="106" t="s">
        <v>975</v>
      </c>
      <c r="B228" s="19" t="s">
        <v>1112</v>
      </c>
      <c r="C228" s="19" t="s">
        <v>767</v>
      </c>
      <c r="D228" s="19" t="s">
        <v>799</v>
      </c>
      <c r="E228" s="19" t="s">
        <v>60</v>
      </c>
      <c r="F228" s="19">
        <v>1</v>
      </c>
      <c r="G228" s="19" t="s">
        <v>1113</v>
      </c>
      <c r="H228" s="84" t="s">
        <v>62</v>
      </c>
      <c r="I228" s="84" t="s">
        <v>63</v>
      </c>
      <c r="J228" s="200">
        <v>1</v>
      </c>
      <c r="K228" s="19"/>
      <c r="L228" s="19" t="s">
        <v>75</v>
      </c>
      <c r="M228" s="19"/>
      <c r="N228" s="68" t="s">
        <v>65</v>
      </c>
      <c r="O228" s="116">
        <v>174.89099999999999</v>
      </c>
      <c r="P228" s="112">
        <v>209.869</v>
      </c>
      <c r="Q228" s="116"/>
      <c r="R228" s="28">
        <f t="shared" si="84"/>
        <v>209.869</v>
      </c>
      <c r="S228" s="28"/>
      <c r="T228" s="28"/>
      <c r="U228" s="68"/>
      <c r="V228" s="68"/>
      <c r="W228" s="19" t="s">
        <v>66</v>
      </c>
      <c r="X228" s="19" t="s">
        <v>767</v>
      </c>
      <c r="Y228" s="19" t="s">
        <v>771</v>
      </c>
      <c r="Z228" s="104">
        <v>45937</v>
      </c>
      <c r="AA228" s="104">
        <f t="shared" si="85"/>
        <v>45982</v>
      </c>
      <c r="AB228" s="19"/>
      <c r="AC228" s="19"/>
      <c r="AD228" s="19"/>
      <c r="AE228" s="19"/>
      <c r="AF228" s="19" t="str">
        <f t="shared" si="59"/>
        <v>Поставка ГСМ в г. Ак-Довурак Республики Тыва</v>
      </c>
      <c r="AG228" s="19"/>
      <c r="AH228" s="19">
        <v>876</v>
      </c>
      <c r="AI228" s="148" t="s">
        <v>226</v>
      </c>
      <c r="AJ228" s="19">
        <v>13</v>
      </c>
      <c r="AK228" s="250">
        <v>93000000000</v>
      </c>
      <c r="AL228" s="19" t="s">
        <v>70</v>
      </c>
      <c r="AM228" s="104">
        <f t="shared" si="80"/>
        <v>45997</v>
      </c>
      <c r="AN228" s="104">
        <f t="shared" si="71"/>
        <v>45997</v>
      </c>
      <c r="AO228" s="104">
        <f t="shared" si="83"/>
        <v>46362</v>
      </c>
      <c r="AP228" s="19">
        <v>2026</v>
      </c>
      <c r="AQ228" s="19"/>
      <c r="AR228" s="19"/>
      <c r="AS228" s="19"/>
      <c r="AT228" s="19"/>
      <c r="AU228" s="104"/>
      <c r="AV228" s="173"/>
      <c r="AW228" s="174"/>
      <c r="AX228" s="19"/>
      <c r="AY228" s="19"/>
      <c r="AZ228" s="19"/>
      <c r="BA228" s="68"/>
      <c r="BB228" s="19"/>
      <c r="BC228" s="35" t="s">
        <v>1114</v>
      </c>
    </row>
    <row r="229" spans="1:55" s="17" customFormat="1" ht="47.25" customHeight="1">
      <c r="A229" s="106" t="s">
        <v>975</v>
      </c>
      <c r="B229" s="19" t="s">
        <v>1115</v>
      </c>
      <c r="C229" s="19" t="s">
        <v>767</v>
      </c>
      <c r="D229" s="19" t="s">
        <v>799</v>
      </c>
      <c r="E229" s="19" t="s">
        <v>60</v>
      </c>
      <c r="F229" s="19">
        <v>1</v>
      </c>
      <c r="G229" s="19" t="s">
        <v>1116</v>
      </c>
      <c r="H229" s="84" t="s">
        <v>62</v>
      </c>
      <c r="I229" s="84" t="s">
        <v>63</v>
      </c>
      <c r="J229" s="200">
        <v>1</v>
      </c>
      <c r="K229" s="19"/>
      <c r="L229" s="19" t="s">
        <v>75</v>
      </c>
      <c r="M229" s="19"/>
      <c r="N229" s="68" t="s">
        <v>65</v>
      </c>
      <c r="O229" s="116">
        <v>233.18799999999999</v>
      </c>
      <c r="P229" s="112">
        <v>279.82499999999999</v>
      </c>
      <c r="Q229" s="116"/>
      <c r="R229" s="28">
        <f t="shared" si="84"/>
        <v>279.82499999999999</v>
      </c>
      <c r="S229" s="28"/>
      <c r="T229" s="28"/>
      <c r="U229" s="68"/>
      <c r="V229" s="68"/>
      <c r="W229" s="19" t="s">
        <v>66</v>
      </c>
      <c r="X229" s="19" t="s">
        <v>767</v>
      </c>
      <c r="Y229" s="19" t="s">
        <v>771</v>
      </c>
      <c r="Z229" s="104">
        <v>45937</v>
      </c>
      <c r="AA229" s="104">
        <f t="shared" si="85"/>
        <v>45982</v>
      </c>
      <c r="AB229" s="19"/>
      <c r="AC229" s="19"/>
      <c r="AD229" s="19"/>
      <c r="AE229" s="19"/>
      <c r="AF229" s="19" t="str">
        <f t="shared" si="59"/>
        <v>Поставка ГСМ в г. Чадан Республики Тыва</v>
      </c>
      <c r="AG229" s="19"/>
      <c r="AH229" s="19">
        <v>876</v>
      </c>
      <c r="AI229" s="148" t="s">
        <v>226</v>
      </c>
      <c r="AJ229" s="19">
        <v>13</v>
      </c>
      <c r="AK229" s="250">
        <v>93000000000</v>
      </c>
      <c r="AL229" s="19" t="s">
        <v>70</v>
      </c>
      <c r="AM229" s="104">
        <f t="shared" si="80"/>
        <v>45997</v>
      </c>
      <c r="AN229" s="104">
        <f t="shared" si="71"/>
        <v>45997</v>
      </c>
      <c r="AO229" s="104">
        <f t="shared" si="83"/>
        <v>46362</v>
      </c>
      <c r="AP229" s="19">
        <v>2026</v>
      </c>
      <c r="AQ229" s="19"/>
      <c r="AR229" s="19"/>
      <c r="AS229" s="19"/>
      <c r="AT229" s="19"/>
      <c r="AU229" s="104"/>
      <c r="AV229" s="173"/>
      <c r="AW229" s="174"/>
      <c r="AX229" s="19"/>
      <c r="AY229" s="19"/>
      <c r="AZ229" s="19"/>
      <c r="BA229" s="68"/>
      <c r="BB229" s="19"/>
      <c r="BC229" s="35" t="s">
        <v>1117</v>
      </c>
    </row>
    <row r="230" spans="1:55" s="17" customFormat="1" ht="47.25" customHeight="1">
      <c r="A230" s="106" t="s">
        <v>975</v>
      </c>
      <c r="B230" s="19" t="s">
        <v>1118</v>
      </c>
      <c r="C230" s="19" t="s">
        <v>767</v>
      </c>
      <c r="D230" s="19" t="s">
        <v>799</v>
      </c>
      <c r="E230" s="19" t="s">
        <v>60</v>
      </c>
      <c r="F230" s="19">
        <v>1</v>
      </c>
      <c r="G230" s="19" t="s">
        <v>1119</v>
      </c>
      <c r="H230" s="84" t="s">
        <v>62</v>
      </c>
      <c r="I230" s="84" t="s">
        <v>63</v>
      </c>
      <c r="J230" s="200">
        <v>1</v>
      </c>
      <c r="K230" s="19"/>
      <c r="L230" s="19" t="s">
        <v>75</v>
      </c>
      <c r="M230" s="19"/>
      <c r="N230" s="68" t="s">
        <v>65</v>
      </c>
      <c r="O230" s="116">
        <v>233.18799999999999</v>
      </c>
      <c r="P230" s="112">
        <v>279.82499999999999</v>
      </c>
      <c r="Q230" s="116"/>
      <c r="R230" s="28">
        <f t="shared" si="84"/>
        <v>279.82499999999999</v>
      </c>
      <c r="S230" s="28"/>
      <c r="T230" s="28"/>
      <c r="U230" s="68"/>
      <c r="V230" s="68"/>
      <c r="W230" s="19" t="s">
        <v>66</v>
      </c>
      <c r="X230" s="19" t="s">
        <v>767</v>
      </c>
      <c r="Y230" s="19" t="s">
        <v>771</v>
      </c>
      <c r="Z230" s="104">
        <v>45937</v>
      </c>
      <c r="AA230" s="104">
        <f t="shared" si="85"/>
        <v>45982</v>
      </c>
      <c r="AB230" s="19"/>
      <c r="AC230" s="19"/>
      <c r="AD230" s="19"/>
      <c r="AE230" s="19"/>
      <c r="AF230" s="19" t="str">
        <f t="shared" si="59"/>
        <v>Поставка ГСМ в г. Шагонар Республики Тыва</v>
      </c>
      <c r="AG230" s="19"/>
      <c r="AH230" s="19">
        <v>876</v>
      </c>
      <c r="AI230" s="148" t="s">
        <v>226</v>
      </c>
      <c r="AJ230" s="19">
        <v>13</v>
      </c>
      <c r="AK230" s="250">
        <v>93000000000</v>
      </c>
      <c r="AL230" s="19" t="s">
        <v>70</v>
      </c>
      <c r="AM230" s="104">
        <f t="shared" si="80"/>
        <v>45997</v>
      </c>
      <c r="AN230" s="104">
        <f t="shared" si="71"/>
        <v>45997</v>
      </c>
      <c r="AO230" s="104">
        <f t="shared" si="83"/>
        <v>46362</v>
      </c>
      <c r="AP230" s="19">
        <v>2026</v>
      </c>
      <c r="AQ230" s="19"/>
      <c r="AR230" s="19"/>
      <c r="AS230" s="19"/>
      <c r="AT230" s="19"/>
      <c r="AU230" s="104"/>
      <c r="AV230" s="173"/>
      <c r="AW230" s="174"/>
      <c r="AX230" s="19"/>
      <c r="AY230" s="19"/>
      <c r="AZ230" s="19"/>
      <c r="BA230" s="68"/>
      <c r="BB230" s="19"/>
      <c r="BC230" s="35" t="s">
        <v>1120</v>
      </c>
    </row>
    <row r="231" spans="1:55" s="17" customFormat="1" ht="47.25" customHeight="1">
      <c r="A231" s="106" t="s">
        <v>975</v>
      </c>
      <c r="B231" s="19" t="s">
        <v>1121</v>
      </c>
      <c r="C231" s="19" t="s">
        <v>767</v>
      </c>
      <c r="D231" s="19" t="s">
        <v>799</v>
      </c>
      <c r="E231" s="19" t="s">
        <v>60</v>
      </c>
      <c r="F231" s="19">
        <v>1</v>
      </c>
      <c r="G231" s="19" t="s">
        <v>1122</v>
      </c>
      <c r="H231" s="84" t="s">
        <v>62</v>
      </c>
      <c r="I231" s="84" t="s">
        <v>63</v>
      </c>
      <c r="J231" s="200">
        <v>1</v>
      </c>
      <c r="K231" s="19"/>
      <c r="L231" s="19" t="s">
        <v>75</v>
      </c>
      <c r="M231" s="19"/>
      <c r="N231" s="68" t="s">
        <v>65</v>
      </c>
      <c r="O231" s="116">
        <v>145.74199999999999</v>
      </c>
      <c r="P231" s="112">
        <f t="shared" si="64"/>
        <v>174.89039999999997</v>
      </c>
      <c r="Q231" s="116"/>
      <c r="R231" s="28">
        <f t="shared" si="84"/>
        <v>174.89039999999997</v>
      </c>
      <c r="S231" s="28"/>
      <c r="T231" s="28"/>
      <c r="U231" s="68"/>
      <c r="V231" s="68"/>
      <c r="W231" s="19" t="s">
        <v>66</v>
      </c>
      <c r="X231" s="19" t="s">
        <v>767</v>
      </c>
      <c r="Y231" s="19" t="s">
        <v>771</v>
      </c>
      <c r="Z231" s="104">
        <v>45937</v>
      </c>
      <c r="AA231" s="104">
        <f t="shared" si="85"/>
        <v>45982</v>
      </c>
      <c r="AB231" s="19"/>
      <c r="AC231" s="19"/>
      <c r="AD231" s="19"/>
      <c r="AE231" s="19"/>
      <c r="AF231" s="19" t="str">
        <f t="shared" si="59"/>
        <v>Поставка ГСМ в с. Самагалтай Республики Тыва</v>
      </c>
      <c r="AG231" s="19"/>
      <c r="AH231" s="19">
        <v>876</v>
      </c>
      <c r="AI231" s="148" t="s">
        <v>226</v>
      </c>
      <c r="AJ231" s="19">
        <v>13</v>
      </c>
      <c r="AK231" s="250">
        <v>93000000000</v>
      </c>
      <c r="AL231" s="19" t="s">
        <v>70</v>
      </c>
      <c r="AM231" s="104">
        <f t="shared" si="80"/>
        <v>45997</v>
      </c>
      <c r="AN231" s="104">
        <f t="shared" si="71"/>
        <v>45997</v>
      </c>
      <c r="AO231" s="104">
        <f t="shared" si="83"/>
        <v>46362</v>
      </c>
      <c r="AP231" s="19">
        <v>2026</v>
      </c>
      <c r="AQ231" s="19"/>
      <c r="AR231" s="19"/>
      <c r="AS231" s="19"/>
      <c r="AT231" s="19"/>
      <c r="AU231" s="104"/>
      <c r="AV231" s="173"/>
      <c r="AW231" s="174"/>
      <c r="AX231" s="19"/>
      <c r="AY231" s="19"/>
      <c r="AZ231" s="19"/>
      <c r="BA231" s="68"/>
      <c r="BB231" s="19"/>
      <c r="BC231" s="35" t="s">
        <v>1123</v>
      </c>
    </row>
    <row r="232" spans="1:55" s="36" customFormat="1" ht="47.25" customHeight="1">
      <c r="A232" s="304" t="s">
        <v>975</v>
      </c>
      <c r="B232" s="181" t="s">
        <v>1124</v>
      </c>
      <c r="C232" s="305" t="s">
        <v>58</v>
      </c>
      <c r="D232" s="306" t="s">
        <v>1125</v>
      </c>
      <c r="E232" s="306" t="s">
        <v>60</v>
      </c>
      <c r="F232" s="306">
        <v>1</v>
      </c>
      <c r="G232" s="306" t="s">
        <v>1126</v>
      </c>
      <c r="H232" s="307" t="s">
        <v>1127</v>
      </c>
      <c r="I232" s="307" t="s">
        <v>1128</v>
      </c>
      <c r="J232" s="306">
        <v>2</v>
      </c>
      <c r="K232" s="306"/>
      <c r="L232" s="232" t="s">
        <v>64</v>
      </c>
      <c r="M232" s="306" t="s">
        <v>1129</v>
      </c>
      <c r="N232" s="308" t="s">
        <v>1130</v>
      </c>
      <c r="O232" s="309">
        <v>562.93453</v>
      </c>
      <c r="P232" s="257">
        <f t="shared" si="64"/>
        <v>675.52143599999999</v>
      </c>
      <c r="Q232" s="310">
        <f t="shared" ref="Q232:Q295" si="86">P232</f>
        <v>675.52143599999999</v>
      </c>
      <c r="R232" s="74"/>
      <c r="S232" s="74"/>
      <c r="T232" s="74"/>
      <c r="U232" s="74"/>
      <c r="V232" s="74"/>
      <c r="W232" s="232" t="s">
        <v>108</v>
      </c>
      <c r="X232" s="232" t="s">
        <v>58</v>
      </c>
      <c r="Y232" s="232" t="s">
        <v>68</v>
      </c>
      <c r="Z232" s="258">
        <v>45807</v>
      </c>
      <c r="AA232" s="311">
        <f t="shared" ref="AA232:AA234" si="87">Z232+30</f>
        <v>45837</v>
      </c>
      <c r="AB232" s="312"/>
      <c r="AC232" s="312"/>
      <c r="AD232" s="312"/>
      <c r="AE232" s="312"/>
      <c r="AF232" s="306" t="str">
        <f t="shared" si="59"/>
        <v xml:space="preserve">Поставка специальной обуви </v>
      </c>
      <c r="AG232" s="313"/>
      <c r="AH232" s="313" t="s">
        <v>183</v>
      </c>
      <c r="AI232" s="312" t="s">
        <v>136</v>
      </c>
      <c r="AJ232" s="313" t="s">
        <v>350</v>
      </c>
      <c r="AK232" s="313" t="s">
        <v>186</v>
      </c>
      <c r="AL232" s="313" t="s">
        <v>70</v>
      </c>
      <c r="AM232" s="258">
        <f t="shared" ref="AM232:AM278" si="88">AA232+20</f>
        <v>45857</v>
      </c>
      <c r="AN232" s="258">
        <f t="shared" si="71"/>
        <v>45857</v>
      </c>
      <c r="AO232" s="258">
        <v>46001</v>
      </c>
      <c r="AP232" s="305" t="s">
        <v>752</v>
      </c>
      <c r="AQ232" s="74"/>
      <c r="AR232" s="74"/>
      <c r="AS232" s="74"/>
      <c r="AT232" s="75"/>
      <c r="AU232" s="74"/>
      <c r="AV232" s="74"/>
      <c r="AW232" s="74"/>
      <c r="AX232" s="74"/>
      <c r="AY232" s="74"/>
      <c r="AZ232" s="74"/>
      <c r="BA232" s="74"/>
      <c r="BB232" s="55" t="s">
        <v>1131</v>
      </c>
      <c r="BC232" s="56" t="s">
        <v>1132</v>
      </c>
    </row>
    <row r="233" spans="1:55" s="115" customFormat="1" ht="47.25" customHeight="1">
      <c r="A233" s="304" t="s">
        <v>975</v>
      </c>
      <c r="B233" s="232" t="s">
        <v>1133</v>
      </c>
      <c r="C233" s="305" t="s">
        <v>58</v>
      </c>
      <c r="D233" s="306" t="s">
        <v>1125</v>
      </c>
      <c r="E233" s="306" t="s">
        <v>60</v>
      </c>
      <c r="F233" s="306">
        <v>1</v>
      </c>
      <c r="G233" s="306" t="s">
        <v>1134</v>
      </c>
      <c r="H233" s="307" t="s">
        <v>1135</v>
      </c>
      <c r="I233" s="307" t="s">
        <v>1136</v>
      </c>
      <c r="J233" s="306">
        <v>2</v>
      </c>
      <c r="K233" s="306"/>
      <c r="L233" s="232" t="s">
        <v>64</v>
      </c>
      <c r="M233" s="306" t="s">
        <v>1129</v>
      </c>
      <c r="N233" s="308" t="s">
        <v>1130</v>
      </c>
      <c r="O233" s="309">
        <v>1315.5483099999999</v>
      </c>
      <c r="P233" s="257">
        <f t="shared" si="64"/>
        <v>1578.6579719999997</v>
      </c>
      <c r="Q233" s="310">
        <f t="shared" si="86"/>
        <v>1578.6579719999997</v>
      </c>
      <c r="R233" s="75"/>
      <c r="S233" s="75"/>
      <c r="T233" s="75"/>
      <c r="U233" s="75"/>
      <c r="V233" s="75"/>
      <c r="W233" s="232" t="s">
        <v>108</v>
      </c>
      <c r="X233" s="232" t="s">
        <v>58</v>
      </c>
      <c r="Y233" s="232" t="s">
        <v>68</v>
      </c>
      <c r="Z233" s="258">
        <v>45792</v>
      </c>
      <c r="AA233" s="311">
        <f t="shared" si="87"/>
        <v>45822</v>
      </c>
      <c r="AB233" s="312"/>
      <c r="AC233" s="312"/>
      <c r="AD233" s="312"/>
      <c r="AE233" s="312"/>
      <c r="AF233" s="306" t="str">
        <f t="shared" ref="AF233:AF234" si="89">I233</f>
        <v>14.12.11.120;14.12.30.110;14.12.30.131;14.12.30.140</v>
      </c>
      <c r="AG233" s="313"/>
      <c r="AH233" s="313" t="s">
        <v>1137</v>
      </c>
      <c r="AI233" s="308" t="s">
        <v>1138</v>
      </c>
      <c r="AJ233" s="313" t="s">
        <v>1139</v>
      </c>
      <c r="AK233" s="313" t="s">
        <v>1140</v>
      </c>
      <c r="AL233" s="313" t="s">
        <v>1141</v>
      </c>
      <c r="AM233" s="258">
        <f t="shared" si="88"/>
        <v>45842</v>
      </c>
      <c r="AN233" s="258">
        <f t="shared" si="71"/>
        <v>45842</v>
      </c>
      <c r="AO233" s="258">
        <v>46001</v>
      </c>
      <c r="AP233" s="305" t="s">
        <v>752</v>
      </c>
      <c r="AQ233" s="75"/>
      <c r="AR233" s="75"/>
      <c r="AS233" s="75"/>
      <c r="AT233" s="75"/>
      <c r="AU233" s="75"/>
      <c r="AV233" s="75"/>
      <c r="AW233" s="75"/>
      <c r="AX233" s="75"/>
      <c r="AY233" s="75"/>
      <c r="AZ233" s="75"/>
      <c r="BA233" s="75"/>
      <c r="BB233" s="75" t="s">
        <v>1142</v>
      </c>
      <c r="BC233" s="233" t="s">
        <v>1143</v>
      </c>
    </row>
    <row r="234" spans="1:55" s="115" customFormat="1" ht="47.25" customHeight="1">
      <c r="A234" s="304" t="s">
        <v>975</v>
      </c>
      <c r="B234" s="38" t="s">
        <v>1144</v>
      </c>
      <c r="C234" s="305" t="s">
        <v>58</v>
      </c>
      <c r="D234" s="306" t="s">
        <v>1125</v>
      </c>
      <c r="E234" s="306" t="s">
        <v>60</v>
      </c>
      <c r="F234" s="306">
        <v>1</v>
      </c>
      <c r="G234" s="37" t="s">
        <v>1145</v>
      </c>
      <c r="H234" s="72" t="s">
        <v>1146</v>
      </c>
      <c r="I234" s="72" t="s">
        <v>1147</v>
      </c>
      <c r="J234" s="306">
        <v>2</v>
      </c>
      <c r="K234" s="306"/>
      <c r="L234" s="232" t="s">
        <v>64</v>
      </c>
      <c r="M234" s="306" t="s">
        <v>1129</v>
      </c>
      <c r="N234" s="308" t="s">
        <v>1130</v>
      </c>
      <c r="O234" s="309">
        <v>134.3031</v>
      </c>
      <c r="P234" s="257">
        <f t="shared" si="64"/>
        <v>161.16371999999998</v>
      </c>
      <c r="Q234" s="310">
        <f t="shared" si="86"/>
        <v>161.16371999999998</v>
      </c>
      <c r="R234" s="75"/>
      <c r="S234" s="75"/>
      <c r="T234" s="75"/>
      <c r="U234" s="75"/>
      <c r="V234" s="75"/>
      <c r="W234" s="232" t="s">
        <v>108</v>
      </c>
      <c r="X234" s="232" t="s">
        <v>58</v>
      </c>
      <c r="Y234" s="232" t="s">
        <v>68</v>
      </c>
      <c r="Z234" s="258">
        <v>45792</v>
      </c>
      <c r="AA234" s="311">
        <f t="shared" si="87"/>
        <v>45822</v>
      </c>
      <c r="AB234" s="312"/>
      <c r="AC234" s="312"/>
      <c r="AD234" s="312"/>
      <c r="AE234" s="312"/>
      <c r="AF234" s="306" t="str">
        <f t="shared" si="89"/>
        <v>14.12.30.150;22.19.60.110;32.99.11.120;32.99.11.160;32.99.11.170</v>
      </c>
      <c r="AG234" s="313"/>
      <c r="AH234" s="313" t="s">
        <v>1148</v>
      </c>
      <c r="AI234" s="308" t="s">
        <v>1149</v>
      </c>
      <c r="AJ234" s="313" t="s">
        <v>1150</v>
      </c>
      <c r="AK234" s="313" t="s">
        <v>1151</v>
      </c>
      <c r="AL234" s="313" t="s">
        <v>1152</v>
      </c>
      <c r="AM234" s="258">
        <f t="shared" si="88"/>
        <v>45842</v>
      </c>
      <c r="AN234" s="258">
        <f t="shared" si="71"/>
        <v>45842</v>
      </c>
      <c r="AO234" s="258">
        <f>AN234+30</f>
        <v>45872</v>
      </c>
      <c r="AP234" s="305" t="s">
        <v>752</v>
      </c>
      <c r="AQ234" s="75"/>
      <c r="AR234" s="75"/>
      <c r="AS234" s="75"/>
      <c r="AT234" s="75"/>
      <c r="AU234" s="75"/>
      <c r="AV234" s="75"/>
      <c r="AW234" s="75"/>
      <c r="AX234" s="75"/>
      <c r="AY234" s="75"/>
      <c r="AZ234" s="75"/>
      <c r="BA234" s="75"/>
      <c r="BB234" s="75" t="s">
        <v>1153</v>
      </c>
      <c r="BC234" s="233" t="s">
        <v>1154</v>
      </c>
    </row>
    <row r="235" spans="1:55" s="17" customFormat="1" ht="117" customHeight="1">
      <c r="A235" s="314" t="s">
        <v>975</v>
      </c>
      <c r="B235" s="38" t="s">
        <v>1155</v>
      </c>
      <c r="C235" s="72" t="s">
        <v>58</v>
      </c>
      <c r="D235" s="37" t="s">
        <v>839</v>
      </c>
      <c r="E235" s="37" t="s">
        <v>60</v>
      </c>
      <c r="F235" s="37">
        <v>1</v>
      </c>
      <c r="G235" s="37" t="s">
        <v>1156</v>
      </c>
      <c r="H235" s="72" t="s">
        <v>1157</v>
      </c>
      <c r="I235" s="72" t="s">
        <v>1157</v>
      </c>
      <c r="J235" s="37">
        <v>1</v>
      </c>
      <c r="K235" s="37"/>
      <c r="L235" s="38" t="s">
        <v>75</v>
      </c>
      <c r="M235" s="75"/>
      <c r="N235" s="38" t="s">
        <v>65</v>
      </c>
      <c r="O235" s="73">
        <v>36501.213000000003</v>
      </c>
      <c r="P235" s="44">
        <v>43801.455600000001</v>
      </c>
      <c r="Q235" s="286"/>
      <c r="R235" s="315">
        <v>21092.013599999998</v>
      </c>
      <c r="S235" s="315">
        <v>22709.441999999999</v>
      </c>
      <c r="T235" s="315"/>
      <c r="U235" s="315"/>
      <c r="V235" s="315"/>
      <c r="W235" s="38" t="s">
        <v>108</v>
      </c>
      <c r="X235" s="38" t="s">
        <v>684</v>
      </c>
      <c r="Y235" s="38" t="s">
        <v>68</v>
      </c>
      <c r="Z235" s="226">
        <v>45861</v>
      </c>
      <c r="AA235" s="316">
        <v>45900</v>
      </c>
      <c r="AB235" s="75"/>
      <c r="AC235" s="75"/>
      <c r="AD235" s="75"/>
      <c r="AE235" s="75"/>
      <c r="AF235" s="38" t="s">
        <v>1156</v>
      </c>
      <c r="AG235" s="80" t="s">
        <v>1158</v>
      </c>
      <c r="AH235" s="80" t="s">
        <v>842</v>
      </c>
      <c r="AI235" s="75" t="s">
        <v>340</v>
      </c>
      <c r="AJ235" s="80" t="s">
        <v>1159</v>
      </c>
      <c r="AK235" s="80" t="s">
        <v>186</v>
      </c>
      <c r="AL235" s="80" t="s">
        <v>70</v>
      </c>
      <c r="AM235" s="226">
        <v>45920</v>
      </c>
      <c r="AN235" s="226">
        <v>46032</v>
      </c>
      <c r="AO235" s="226">
        <v>46750</v>
      </c>
      <c r="AP235" s="38" t="s">
        <v>891</v>
      </c>
      <c r="AQ235" s="75"/>
      <c r="AR235" s="75"/>
      <c r="AS235" s="75"/>
      <c r="AT235" s="75"/>
      <c r="AU235" s="75"/>
      <c r="AV235" s="75"/>
      <c r="AW235" s="75"/>
      <c r="AX235" s="75"/>
      <c r="AY235" s="75"/>
      <c r="AZ235" s="75"/>
      <c r="BA235" s="75"/>
      <c r="BB235" s="75" t="s">
        <v>1160</v>
      </c>
      <c r="BC235" s="35" t="s">
        <v>1161</v>
      </c>
    </row>
    <row r="236" spans="1:55" s="36" customFormat="1" ht="47.25" customHeight="1">
      <c r="A236" s="317" t="s">
        <v>975</v>
      </c>
      <c r="B236" s="55" t="s">
        <v>1162</v>
      </c>
      <c r="C236" s="177" t="s">
        <v>58</v>
      </c>
      <c r="D236" s="195" t="s">
        <v>839</v>
      </c>
      <c r="E236" s="195" t="s">
        <v>60</v>
      </c>
      <c r="F236" s="195">
        <v>1</v>
      </c>
      <c r="G236" s="195" t="s">
        <v>1163</v>
      </c>
      <c r="H236" s="37" t="s">
        <v>1164</v>
      </c>
      <c r="I236" s="37" t="s">
        <v>1165</v>
      </c>
      <c r="J236" s="37">
        <v>2</v>
      </c>
      <c r="K236" s="37"/>
      <c r="L236" s="38" t="s">
        <v>75</v>
      </c>
      <c r="M236" s="75"/>
      <c r="N236" s="38" t="s">
        <v>65</v>
      </c>
      <c r="O236" s="73">
        <v>1993.6459400000001</v>
      </c>
      <c r="P236" s="44">
        <v>2392.3751280000001</v>
      </c>
      <c r="Q236" s="286">
        <f t="shared" si="86"/>
        <v>2392.3751280000001</v>
      </c>
      <c r="R236" s="75"/>
      <c r="S236" s="75"/>
      <c r="T236" s="75"/>
      <c r="U236" s="75"/>
      <c r="V236" s="75"/>
      <c r="W236" s="38" t="s">
        <v>108</v>
      </c>
      <c r="X236" s="38" t="s">
        <v>67</v>
      </c>
      <c r="Y236" s="38" t="s">
        <v>68</v>
      </c>
      <c r="Z236" s="180">
        <v>45702</v>
      </c>
      <c r="AA236" s="316">
        <v>45732</v>
      </c>
      <c r="AB236" s="75"/>
      <c r="AC236" s="75"/>
      <c r="AD236" s="75"/>
      <c r="AE236" s="75"/>
      <c r="AF236" s="38" t="str">
        <f t="shared" si="59"/>
        <v>поставка средств защиты от поражения электрическим током</v>
      </c>
      <c r="AG236" s="80" t="s">
        <v>1158</v>
      </c>
      <c r="AH236" s="80" t="s">
        <v>1166</v>
      </c>
      <c r="AI236" s="75" t="s">
        <v>1167</v>
      </c>
      <c r="AJ236" s="80" t="s">
        <v>1168</v>
      </c>
      <c r="AK236" s="80" t="s">
        <v>1169</v>
      </c>
      <c r="AL236" s="80" t="s">
        <v>1170</v>
      </c>
      <c r="AM236" s="226">
        <v>45747</v>
      </c>
      <c r="AN236" s="226">
        <v>45748</v>
      </c>
      <c r="AO236" s="226">
        <v>45778</v>
      </c>
      <c r="AP236" s="38">
        <v>2025</v>
      </c>
      <c r="AQ236" s="75"/>
      <c r="AR236" s="75"/>
      <c r="AS236" s="75"/>
      <c r="AT236" s="75"/>
      <c r="AU236" s="75"/>
      <c r="AV236" s="75"/>
      <c r="AW236" s="75"/>
      <c r="AX236" s="75"/>
      <c r="AY236" s="75"/>
      <c r="AZ236" s="75"/>
      <c r="BA236" s="75"/>
      <c r="BB236" s="74"/>
      <c r="BC236" s="56" t="s">
        <v>1171</v>
      </c>
    </row>
    <row r="237" spans="1:55" s="17" customFormat="1" ht="47.25" customHeight="1">
      <c r="A237" s="318" t="s">
        <v>975</v>
      </c>
      <c r="B237" s="19" t="s">
        <v>1172</v>
      </c>
      <c r="C237" s="23" t="s">
        <v>58</v>
      </c>
      <c r="D237" s="18" t="s">
        <v>839</v>
      </c>
      <c r="E237" s="18" t="s">
        <v>60</v>
      </c>
      <c r="F237" s="18">
        <v>1</v>
      </c>
      <c r="G237" s="18" t="s">
        <v>1173</v>
      </c>
      <c r="H237" s="18" t="s">
        <v>1030</v>
      </c>
      <c r="I237" s="18" t="s">
        <v>1174</v>
      </c>
      <c r="J237" s="18">
        <v>2</v>
      </c>
      <c r="K237" s="18"/>
      <c r="L237" s="19" t="s">
        <v>75</v>
      </c>
      <c r="M237" s="68"/>
      <c r="N237" s="19" t="s">
        <v>65</v>
      </c>
      <c r="O237" s="248">
        <v>2000</v>
      </c>
      <c r="P237" s="112">
        <f t="shared" si="64"/>
        <v>2400</v>
      </c>
      <c r="Q237" s="246">
        <f t="shared" si="86"/>
        <v>2400</v>
      </c>
      <c r="R237" s="68"/>
      <c r="S237" s="68"/>
      <c r="T237" s="68"/>
      <c r="U237" s="68"/>
      <c r="V237" s="68"/>
      <c r="W237" s="19" t="s">
        <v>108</v>
      </c>
      <c r="X237" s="19" t="s">
        <v>67</v>
      </c>
      <c r="Y237" s="19" t="s">
        <v>68</v>
      </c>
      <c r="Z237" s="104">
        <v>45947</v>
      </c>
      <c r="AA237" s="319">
        <f t="shared" si="85"/>
        <v>45992</v>
      </c>
      <c r="AB237" s="68"/>
      <c r="AC237" s="68"/>
      <c r="AD237" s="68"/>
      <c r="AE237" s="68"/>
      <c r="AF237" s="19" t="str">
        <f t="shared" si="59"/>
        <v>поставка средств защиты, приспособлений и инструм. для работы на высоте</v>
      </c>
      <c r="AG237" s="84" t="s">
        <v>1158</v>
      </c>
      <c r="AH237" s="84" t="s">
        <v>183</v>
      </c>
      <c r="AI237" s="68" t="s">
        <v>136</v>
      </c>
      <c r="AJ237" s="84" t="s">
        <v>1175</v>
      </c>
      <c r="AK237" s="84" t="s">
        <v>186</v>
      </c>
      <c r="AL237" s="84" t="s">
        <v>70</v>
      </c>
      <c r="AM237" s="104">
        <f t="shared" si="88"/>
        <v>46012</v>
      </c>
      <c r="AN237" s="104">
        <f t="shared" si="71"/>
        <v>46012</v>
      </c>
      <c r="AO237" s="104">
        <f t="shared" ref="AO237:AO280" si="90">AN237+30</f>
        <v>46042</v>
      </c>
      <c r="AP237" s="19">
        <v>2025</v>
      </c>
      <c r="AQ237" s="68"/>
      <c r="AR237" s="68"/>
      <c r="AS237" s="68"/>
      <c r="AT237" s="68"/>
      <c r="AU237" s="68"/>
      <c r="AV237" s="68"/>
      <c r="AW237" s="68"/>
      <c r="AX237" s="68"/>
      <c r="AY237" s="68"/>
      <c r="AZ237" s="68"/>
      <c r="BA237" s="68"/>
      <c r="BB237" s="68" t="s">
        <v>248</v>
      </c>
      <c r="BC237" s="35" t="s">
        <v>1176</v>
      </c>
    </row>
    <row r="238" spans="1:55" s="36" customFormat="1" ht="47.25" customHeight="1">
      <c r="A238" s="317" t="s">
        <v>975</v>
      </c>
      <c r="B238" s="55" t="s">
        <v>1177</v>
      </c>
      <c r="C238" s="177" t="s">
        <v>58</v>
      </c>
      <c r="D238" s="195" t="s">
        <v>1125</v>
      </c>
      <c r="E238" s="195" t="s">
        <v>60</v>
      </c>
      <c r="F238" s="195">
        <v>1</v>
      </c>
      <c r="G238" s="195" t="s">
        <v>1178</v>
      </c>
      <c r="H238" s="37" t="s">
        <v>1179</v>
      </c>
      <c r="I238" s="37" t="s">
        <v>1180</v>
      </c>
      <c r="J238" s="37">
        <v>2</v>
      </c>
      <c r="K238" s="37"/>
      <c r="L238" s="38" t="s">
        <v>64</v>
      </c>
      <c r="M238" s="75" t="s">
        <v>1129</v>
      </c>
      <c r="N238" s="38" t="s">
        <v>1130</v>
      </c>
      <c r="O238" s="73">
        <v>213.80124000000001</v>
      </c>
      <c r="P238" s="44">
        <v>256.561488</v>
      </c>
      <c r="Q238" s="286">
        <v>256.561488</v>
      </c>
      <c r="R238" s="75"/>
      <c r="S238" s="75"/>
      <c r="T238" s="75"/>
      <c r="U238" s="75"/>
      <c r="V238" s="75"/>
      <c r="W238" s="38" t="s">
        <v>108</v>
      </c>
      <c r="X238" s="38" t="s">
        <v>58</v>
      </c>
      <c r="Y238" s="38" t="s">
        <v>68</v>
      </c>
      <c r="Z238" s="180">
        <v>45702</v>
      </c>
      <c r="AA238" s="316">
        <v>45732</v>
      </c>
      <c r="AB238" s="75"/>
      <c r="AC238" s="75"/>
      <c r="AD238" s="75"/>
      <c r="AE238" s="75"/>
      <c r="AF238" s="38" t="s">
        <v>1178</v>
      </c>
      <c r="AG238" s="80" t="s">
        <v>1158</v>
      </c>
      <c r="AH238" s="80" t="s">
        <v>979</v>
      </c>
      <c r="AI238" s="75" t="s">
        <v>980</v>
      </c>
      <c r="AJ238" s="80" t="s">
        <v>1181</v>
      </c>
      <c r="AK238" s="80" t="s">
        <v>982</v>
      </c>
      <c r="AL238" s="80" t="s">
        <v>983</v>
      </c>
      <c r="AM238" s="226">
        <v>45752</v>
      </c>
      <c r="AN238" s="226">
        <v>45752</v>
      </c>
      <c r="AO238" s="226">
        <v>45782</v>
      </c>
      <c r="AP238" s="38" t="s">
        <v>752</v>
      </c>
      <c r="AQ238" s="75"/>
      <c r="AR238" s="75"/>
      <c r="AS238" s="75"/>
      <c r="AT238" s="75"/>
      <c r="AU238" s="75"/>
      <c r="AV238" s="75"/>
      <c r="AW238" s="75"/>
      <c r="AX238" s="75"/>
      <c r="AY238" s="75"/>
      <c r="AZ238" s="75"/>
      <c r="BA238" s="75"/>
      <c r="BB238" s="74" t="s">
        <v>1182</v>
      </c>
      <c r="BC238" s="56" t="s">
        <v>1183</v>
      </c>
    </row>
    <row r="239" spans="1:55" s="36" customFormat="1" ht="97.5" customHeight="1">
      <c r="A239" s="317" t="s">
        <v>975</v>
      </c>
      <c r="B239" s="55" t="s">
        <v>1184</v>
      </c>
      <c r="C239" s="177" t="s">
        <v>58</v>
      </c>
      <c r="D239" s="195" t="s">
        <v>839</v>
      </c>
      <c r="E239" s="195" t="s">
        <v>60</v>
      </c>
      <c r="F239" s="195">
        <v>1</v>
      </c>
      <c r="G239" s="195" t="s">
        <v>1185</v>
      </c>
      <c r="H239" s="72" t="s">
        <v>1035</v>
      </c>
      <c r="I239" s="72" t="s">
        <v>1186</v>
      </c>
      <c r="J239" s="37">
        <v>2</v>
      </c>
      <c r="K239" s="37"/>
      <c r="L239" s="38" t="s">
        <v>75</v>
      </c>
      <c r="M239" s="75"/>
      <c r="N239" s="38" t="s">
        <v>65</v>
      </c>
      <c r="O239" s="73">
        <v>98.2</v>
      </c>
      <c r="P239" s="44">
        <f t="shared" si="64"/>
        <v>117.84</v>
      </c>
      <c r="Q239" s="286">
        <f t="shared" si="86"/>
        <v>117.84</v>
      </c>
      <c r="R239" s="75"/>
      <c r="S239" s="75"/>
      <c r="T239" s="75"/>
      <c r="U239" s="75"/>
      <c r="V239" s="75"/>
      <c r="W239" s="38" t="s">
        <v>108</v>
      </c>
      <c r="X239" s="38" t="s">
        <v>58</v>
      </c>
      <c r="Y239" s="38" t="s">
        <v>68</v>
      </c>
      <c r="Z239" s="180">
        <v>45744</v>
      </c>
      <c r="AA239" s="316">
        <f t="shared" si="85"/>
        <v>45789</v>
      </c>
      <c r="AB239" s="75"/>
      <c r="AC239" s="75"/>
      <c r="AD239" s="75"/>
      <c r="AE239" s="75"/>
      <c r="AF239" s="38" t="str">
        <f t="shared" si="59"/>
        <v>поставка мыла кускового</v>
      </c>
      <c r="AG239" s="80" t="s">
        <v>1158</v>
      </c>
      <c r="AH239" s="80" t="s">
        <v>183</v>
      </c>
      <c r="AI239" s="75" t="s">
        <v>136</v>
      </c>
      <c r="AJ239" s="80" t="s">
        <v>1187</v>
      </c>
      <c r="AK239" s="80" t="s">
        <v>186</v>
      </c>
      <c r="AL239" s="80" t="s">
        <v>70</v>
      </c>
      <c r="AM239" s="226">
        <f t="shared" si="88"/>
        <v>45809</v>
      </c>
      <c r="AN239" s="226">
        <f t="shared" si="71"/>
        <v>45809</v>
      </c>
      <c r="AO239" s="226">
        <f t="shared" si="90"/>
        <v>45839</v>
      </c>
      <c r="AP239" s="38">
        <v>2025</v>
      </c>
      <c r="AQ239" s="75"/>
      <c r="AR239" s="75"/>
      <c r="AS239" s="75"/>
      <c r="AT239" s="75"/>
      <c r="AU239" s="75"/>
      <c r="AV239" s="75"/>
      <c r="AW239" s="75"/>
      <c r="AX239" s="75"/>
      <c r="AY239" s="75"/>
      <c r="AZ239" s="75"/>
      <c r="BA239" s="75"/>
      <c r="BB239" s="74" t="s">
        <v>1188</v>
      </c>
      <c r="BC239" s="56" t="s">
        <v>1189</v>
      </c>
    </row>
    <row r="240" spans="1:55" s="115" customFormat="1" ht="47.25" customHeight="1">
      <c r="A240" s="314" t="s">
        <v>975</v>
      </c>
      <c r="B240" s="38" t="s">
        <v>1190</v>
      </c>
      <c r="C240" s="72" t="s">
        <v>58</v>
      </c>
      <c r="D240" s="37" t="s">
        <v>839</v>
      </c>
      <c r="E240" s="37" t="s">
        <v>60</v>
      </c>
      <c r="F240" s="37">
        <v>1</v>
      </c>
      <c r="G240" s="37" t="s">
        <v>1191</v>
      </c>
      <c r="H240" s="37" t="s">
        <v>1192</v>
      </c>
      <c r="I240" s="37" t="s">
        <v>1193</v>
      </c>
      <c r="J240" s="37">
        <v>2</v>
      </c>
      <c r="K240" s="37"/>
      <c r="L240" s="38" t="s">
        <v>75</v>
      </c>
      <c r="M240" s="75"/>
      <c r="N240" s="38" t="s">
        <v>65</v>
      </c>
      <c r="O240" s="73">
        <v>100</v>
      </c>
      <c r="P240" s="44">
        <f t="shared" si="64"/>
        <v>120</v>
      </c>
      <c r="Q240" s="286">
        <f t="shared" si="86"/>
        <v>120</v>
      </c>
      <c r="R240" s="75"/>
      <c r="S240" s="75"/>
      <c r="T240" s="75"/>
      <c r="U240" s="75"/>
      <c r="V240" s="75"/>
      <c r="W240" s="38" t="s">
        <v>108</v>
      </c>
      <c r="X240" s="38" t="s">
        <v>58</v>
      </c>
      <c r="Y240" s="38" t="s">
        <v>68</v>
      </c>
      <c r="Z240" s="226">
        <v>45803</v>
      </c>
      <c r="AA240" s="316">
        <f t="shared" si="85"/>
        <v>45848</v>
      </c>
      <c r="AB240" s="75"/>
      <c r="AC240" s="75"/>
      <c r="AD240" s="75"/>
      <c r="AE240" s="75"/>
      <c r="AF240" s="38" t="str">
        <f t="shared" ref="AF240:AF293" si="91">G240</f>
        <v>поставка материалов строительных и отделочных</v>
      </c>
      <c r="AG240" s="80" t="s">
        <v>1158</v>
      </c>
      <c r="AH240" s="80" t="s">
        <v>183</v>
      </c>
      <c r="AI240" s="75" t="s">
        <v>136</v>
      </c>
      <c r="AJ240" s="80" t="s">
        <v>1194</v>
      </c>
      <c r="AK240" s="80" t="s">
        <v>186</v>
      </c>
      <c r="AL240" s="80" t="s">
        <v>70</v>
      </c>
      <c r="AM240" s="226">
        <f t="shared" si="88"/>
        <v>45868</v>
      </c>
      <c r="AN240" s="226">
        <f t="shared" si="71"/>
        <v>45868</v>
      </c>
      <c r="AO240" s="226">
        <f t="shared" si="90"/>
        <v>45898</v>
      </c>
      <c r="AP240" s="38">
        <v>2025</v>
      </c>
      <c r="AQ240" s="75"/>
      <c r="AR240" s="75"/>
      <c r="AS240" s="75"/>
      <c r="AT240" s="75"/>
      <c r="AU240" s="75"/>
      <c r="AV240" s="75"/>
      <c r="AW240" s="75"/>
      <c r="AX240" s="75"/>
      <c r="AY240" s="75"/>
      <c r="AZ240" s="75"/>
      <c r="BA240" s="75"/>
      <c r="BB240" s="75" t="s">
        <v>1195</v>
      </c>
      <c r="BC240" s="233" t="s">
        <v>1196</v>
      </c>
    </row>
    <row r="241" spans="1:55" s="36" customFormat="1" ht="47.25" customHeight="1">
      <c r="A241" s="317" t="s">
        <v>975</v>
      </c>
      <c r="B241" s="55" t="s">
        <v>1197</v>
      </c>
      <c r="C241" s="177" t="s">
        <v>58</v>
      </c>
      <c r="D241" s="195" t="s">
        <v>839</v>
      </c>
      <c r="E241" s="195" t="s">
        <v>60</v>
      </c>
      <c r="F241" s="195">
        <v>1</v>
      </c>
      <c r="G241" s="195" t="s">
        <v>1198</v>
      </c>
      <c r="H241" s="72" t="s">
        <v>1199</v>
      </c>
      <c r="I241" s="37" t="s">
        <v>1200</v>
      </c>
      <c r="J241" s="37">
        <v>2</v>
      </c>
      <c r="K241" s="37"/>
      <c r="L241" s="38" t="s">
        <v>75</v>
      </c>
      <c r="M241" s="75"/>
      <c r="N241" s="38" t="s">
        <v>65</v>
      </c>
      <c r="O241" s="73">
        <v>100</v>
      </c>
      <c r="P241" s="44">
        <f t="shared" si="64"/>
        <v>120</v>
      </c>
      <c r="Q241" s="286">
        <f t="shared" si="86"/>
        <v>120</v>
      </c>
      <c r="R241" s="75"/>
      <c r="S241" s="75"/>
      <c r="T241" s="75"/>
      <c r="U241" s="75"/>
      <c r="V241" s="75"/>
      <c r="W241" s="38" t="s">
        <v>108</v>
      </c>
      <c r="X241" s="38" t="s">
        <v>58</v>
      </c>
      <c r="Y241" s="38" t="s">
        <v>68</v>
      </c>
      <c r="Z241" s="180">
        <v>45719</v>
      </c>
      <c r="AA241" s="316">
        <f t="shared" si="85"/>
        <v>45764</v>
      </c>
      <c r="AB241" s="75"/>
      <c r="AC241" s="75"/>
      <c r="AD241" s="75"/>
      <c r="AE241" s="75"/>
      <c r="AF241" s="38" t="str">
        <f t="shared" si="91"/>
        <v>поставка шкафов сушильных для спецодежды</v>
      </c>
      <c r="AG241" s="80" t="s">
        <v>1158</v>
      </c>
      <c r="AH241" s="80" t="s">
        <v>183</v>
      </c>
      <c r="AI241" s="75" t="s">
        <v>136</v>
      </c>
      <c r="AJ241" s="80" t="s">
        <v>1201</v>
      </c>
      <c r="AK241" s="80" t="s">
        <v>186</v>
      </c>
      <c r="AL241" s="80" t="s">
        <v>70</v>
      </c>
      <c r="AM241" s="226">
        <f t="shared" si="88"/>
        <v>45784</v>
      </c>
      <c r="AN241" s="226">
        <f t="shared" si="71"/>
        <v>45784</v>
      </c>
      <c r="AO241" s="226">
        <f t="shared" si="90"/>
        <v>45814</v>
      </c>
      <c r="AP241" s="38">
        <v>2025</v>
      </c>
      <c r="AQ241" s="75"/>
      <c r="AR241" s="75"/>
      <c r="AS241" s="75"/>
      <c r="AT241" s="75"/>
      <c r="AU241" s="75"/>
      <c r="AV241" s="75"/>
      <c r="AW241" s="75"/>
      <c r="AX241" s="75"/>
      <c r="AY241" s="75"/>
      <c r="AZ241" s="75"/>
      <c r="BA241" s="75"/>
      <c r="BB241" s="74" t="s">
        <v>796</v>
      </c>
      <c r="BC241" s="56" t="s">
        <v>1202</v>
      </c>
    </row>
    <row r="242" spans="1:55" s="17" customFormat="1" ht="106.5" customHeight="1">
      <c r="A242" s="318" t="s">
        <v>975</v>
      </c>
      <c r="B242" s="19" t="s">
        <v>1203</v>
      </c>
      <c r="C242" s="23" t="s">
        <v>58</v>
      </c>
      <c r="D242" s="18" t="s">
        <v>839</v>
      </c>
      <c r="E242" s="18" t="s">
        <v>60</v>
      </c>
      <c r="F242" s="18">
        <v>1</v>
      </c>
      <c r="G242" s="18" t="s">
        <v>1204</v>
      </c>
      <c r="H242" s="18" t="s">
        <v>1205</v>
      </c>
      <c r="I242" s="18" t="s">
        <v>1206</v>
      </c>
      <c r="J242" s="18">
        <v>2</v>
      </c>
      <c r="K242" s="18"/>
      <c r="L242" s="19" t="s">
        <v>75</v>
      </c>
      <c r="M242" s="68"/>
      <c r="N242" s="19" t="s">
        <v>65</v>
      </c>
      <c r="O242" s="248">
        <v>140.43684999999999</v>
      </c>
      <c r="P242" s="116">
        <f t="shared" si="64"/>
        <v>168.52421999999999</v>
      </c>
      <c r="Q242" s="246">
        <f t="shared" si="86"/>
        <v>168.52421999999999</v>
      </c>
      <c r="R242" s="246"/>
      <c r="S242" s="246"/>
      <c r="T242" s="68"/>
      <c r="U242" s="68"/>
      <c r="V242" s="68"/>
      <c r="W242" s="19" t="s">
        <v>108</v>
      </c>
      <c r="X242" s="19" t="s">
        <v>58</v>
      </c>
      <c r="Y242" s="19" t="s">
        <v>68</v>
      </c>
      <c r="Z242" s="104">
        <v>45828</v>
      </c>
      <c r="AA242" s="319">
        <f>Z242+30</f>
        <v>45858</v>
      </c>
      <c r="AB242" s="68"/>
      <c r="AC242" s="68"/>
      <c r="AD242" s="68"/>
      <c r="AE242" s="68"/>
      <c r="AF242" s="19" t="str">
        <f t="shared" si="91"/>
        <v>Поставка средств пожаротушения</v>
      </c>
      <c r="AG242" s="84"/>
      <c r="AH242" s="84" t="s">
        <v>1094</v>
      </c>
      <c r="AI242" s="68" t="s">
        <v>1095</v>
      </c>
      <c r="AJ242" s="84" t="s">
        <v>1207</v>
      </c>
      <c r="AK242" s="84" t="s">
        <v>1151</v>
      </c>
      <c r="AL242" s="84" t="s">
        <v>1152</v>
      </c>
      <c r="AM242" s="104">
        <f t="shared" si="88"/>
        <v>45878</v>
      </c>
      <c r="AN242" s="104">
        <f t="shared" si="71"/>
        <v>45878</v>
      </c>
      <c r="AO242" s="104">
        <f t="shared" si="90"/>
        <v>45908</v>
      </c>
      <c r="AP242" s="19">
        <v>2025</v>
      </c>
      <c r="AQ242" s="68"/>
      <c r="AR242" s="68"/>
      <c r="AS242" s="68"/>
      <c r="AT242" s="68"/>
      <c r="AU242" s="68"/>
      <c r="AV242" s="68"/>
      <c r="AW242" s="68"/>
      <c r="AX242" s="68"/>
      <c r="AY242" s="68"/>
      <c r="AZ242" s="68"/>
      <c r="BA242" s="68"/>
      <c r="BB242" s="68" t="s">
        <v>1208</v>
      </c>
      <c r="BC242" s="35" t="s">
        <v>1209</v>
      </c>
    </row>
    <row r="243" spans="1:55" s="115" customFormat="1" ht="47.25" customHeight="1">
      <c r="A243" s="50" t="s">
        <v>975</v>
      </c>
      <c r="B243" s="38" t="s">
        <v>1210</v>
      </c>
      <c r="C243" s="72" t="s">
        <v>58</v>
      </c>
      <c r="D243" s="37" t="s">
        <v>839</v>
      </c>
      <c r="E243" s="37" t="s">
        <v>60</v>
      </c>
      <c r="F243" s="37">
        <v>1</v>
      </c>
      <c r="G243" s="37" t="s">
        <v>1211</v>
      </c>
      <c r="H243" s="72" t="s">
        <v>1212</v>
      </c>
      <c r="I243" s="72" t="s">
        <v>1213</v>
      </c>
      <c r="J243" s="37">
        <v>2</v>
      </c>
      <c r="K243" s="37"/>
      <c r="L243" s="38" t="s">
        <v>75</v>
      </c>
      <c r="M243" s="75"/>
      <c r="N243" s="38" t="s">
        <v>65</v>
      </c>
      <c r="O243" s="73">
        <v>150</v>
      </c>
      <c r="P243" s="44">
        <f t="shared" si="64"/>
        <v>180</v>
      </c>
      <c r="Q243" s="286">
        <f t="shared" si="86"/>
        <v>180</v>
      </c>
      <c r="R243" s="75"/>
      <c r="S243" s="75"/>
      <c r="T243" s="75"/>
      <c r="U243" s="75"/>
      <c r="V243" s="75"/>
      <c r="W243" s="38" t="s">
        <v>108</v>
      </c>
      <c r="X243" s="38" t="s">
        <v>58</v>
      </c>
      <c r="Y243" s="38" t="s">
        <v>68</v>
      </c>
      <c r="Z243" s="226">
        <v>45813</v>
      </c>
      <c r="AA243" s="226">
        <f t="shared" si="85"/>
        <v>45858</v>
      </c>
      <c r="AB243" s="75"/>
      <c r="AC243" s="75"/>
      <c r="AD243" s="75"/>
      <c r="AE243" s="75"/>
      <c r="AF243" s="38" t="str">
        <f t="shared" si="91"/>
        <v xml:space="preserve">поставка полиграфической продукции по технике безопасности </v>
      </c>
      <c r="AG243" s="80" t="s">
        <v>1214</v>
      </c>
      <c r="AH243" s="80" t="s">
        <v>842</v>
      </c>
      <c r="AI243" s="75" t="s">
        <v>136</v>
      </c>
      <c r="AJ243" s="80" t="s">
        <v>1215</v>
      </c>
      <c r="AK243" s="80" t="s">
        <v>186</v>
      </c>
      <c r="AL243" s="80" t="s">
        <v>70</v>
      </c>
      <c r="AM243" s="226">
        <f t="shared" si="88"/>
        <v>45878</v>
      </c>
      <c r="AN243" s="226">
        <f t="shared" si="71"/>
        <v>45878</v>
      </c>
      <c r="AO243" s="226">
        <f t="shared" si="90"/>
        <v>45908</v>
      </c>
      <c r="AP243" s="38">
        <v>2025</v>
      </c>
      <c r="AQ243" s="75"/>
      <c r="AR243" s="75"/>
      <c r="AS243" s="75"/>
      <c r="AT243" s="75"/>
      <c r="AU243" s="75"/>
      <c r="AV243" s="75"/>
      <c r="AW243" s="75"/>
      <c r="AX243" s="75"/>
      <c r="AY243" s="75"/>
      <c r="AZ243" s="75"/>
      <c r="BA243" s="75"/>
      <c r="BB243" s="75" t="s">
        <v>822</v>
      </c>
      <c r="BC243" s="233" t="s">
        <v>1216</v>
      </c>
    </row>
    <row r="244" spans="1:55" s="36" customFormat="1" ht="47.25" customHeight="1">
      <c r="A244" s="317" t="s">
        <v>975</v>
      </c>
      <c r="B244" s="55" t="s">
        <v>1217</v>
      </c>
      <c r="C244" s="177" t="s">
        <v>58</v>
      </c>
      <c r="D244" s="195" t="s">
        <v>839</v>
      </c>
      <c r="E244" s="195" t="s">
        <v>60</v>
      </c>
      <c r="F244" s="195">
        <v>1</v>
      </c>
      <c r="G244" s="195" t="s">
        <v>1218</v>
      </c>
      <c r="H244" s="37" t="s">
        <v>1219</v>
      </c>
      <c r="I244" s="37" t="s">
        <v>1220</v>
      </c>
      <c r="J244" s="37">
        <v>1</v>
      </c>
      <c r="K244" s="37"/>
      <c r="L244" s="38" t="s">
        <v>75</v>
      </c>
      <c r="M244" s="75"/>
      <c r="N244" s="38" t="s">
        <v>65</v>
      </c>
      <c r="O244" s="73">
        <v>100</v>
      </c>
      <c r="P244" s="44">
        <f t="shared" si="64"/>
        <v>120</v>
      </c>
      <c r="Q244" s="286">
        <f t="shared" si="86"/>
        <v>120</v>
      </c>
      <c r="R244" s="75"/>
      <c r="S244" s="75"/>
      <c r="T244" s="75"/>
      <c r="U244" s="75"/>
      <c r="V244" s="75"/>
      <c r="W244" s="38" t="s">
        <v>309</v>
      </c>
      <c r="X244" s="38" t="s">
        <v>58</v>
      </c>
      <c r="Y244" s="38" t="s">
        <v>68</v>
      </c>
      <c r="Z244" s="180">
        <v>45720</v>
      </c>
      <c r="AA244" s="316">
        <f t="shared" si="85"/>
        <v>45765</v>
      </c>
      <c r="AB244" s="75"/>
      <c r="AC244" s="75"/>
      <c r="AD244" s="75"/>
      <c r="AE244" s="75"/>
      <c r="AF244" s="38" t="str">
        <f t="shared" si="91"/>
        <v>поставка технической, справочной литературы</v>
      </c>
      <c r="AG244" s="38" t="s">
        <v>1158</v>
      </c>
      <c r="AH244" s="38" t="s">
        <v>183</v>
      </c>
      <c r="AI244" s="75" t="s">
        <v>136</v>
      </c>
      <c r="AJ244" s="38">
        <v>36</v>
      </c>
      <c r="AK244" s="320" t="s">
        <v>186</v>
      </c>
      <c r="AL244" s="38" t="s">
        <v>70</v>
      </c>
      <c r="AM244" s="226">
        <f t="shared" si="88"/>
        <v>45785</v>
      </c>
      <c r="AN244" s="226">
        <f t="shared" si="71"/>
        <v>45785</v>
      </c>
      <c r="AO244" s="226">
        <f t="shared" si="90"/>
        <v>45815</v>
      </c>
      <c r="AP244" s="38">
        <v>2025</v>
      </c>
      <c r="AQ244" s="75"/>
      <c r="AR244" s="75"/>
      <c r="AS244" s="75"/>
      <c r="AT244" s="75"/>
      <c r="AU244" s="75"/>
      <c r="AV244" s="75"/>
      <c r="AW244" s="75"/>
      <c r="AX244" s="75"/>
      <c r="AY244" s="75"/>
      <c r="AZ244" s="75"/>
      <c r="BA244" s="75"/>
      <c r="BB244" s="74" t="s">
        <v>796</v>
      </c>
      <c r="BC244" s="56" t="s">
        <v>1221</v>
      </c>
    </row>
    <row r="245" spans="1:55" s="17" customFormat="1" ht="117.75" customHeight="1">
      <c r="A245" s="318" t="s">
        <v>975</v>
      </c>
      <c r="B245" s="19" t="s">
        <v>1222</v>
      </c>
      <c r="C245" s="23" t="s">
        <v>58</v>
      </c>
      <c r="D245" s="18" t="s">
        <v>839</v>
      </c>
      <c r="E245" s="18" t="s">
        <v>60</v>
      </c>
      <c r="F245" s="18">
        <v>1</v>
      </c>
      <c r="G245" s="18" t="s">
        <v>1223</v>
      </c>
      <c r="H245" s="18" t="s">
        <v>1224</v>
      </c>
      <c r="I245" s="23" t="s">
        <v>1225</v>
      </c>
      <c r="J245" s="18">
        <v>2</v>
      </c>
      <c r="K245" s="18"/>
      <c r="L245" s="19" t="s">
        <v>75</v>
      </c>
      <c r="M245" s="68"/>
      <c r="N245" s="19" t="s">
        <v>65</v>
      </c>
      <c r="O245" s="248">
        <v>199.11660000000001</v>
      </c>
      <c r="P245" s="112">
        <v>238.93992</v>
      </c>
      <c r="Q245" s="246">
        <v>238.93992</v>
      </c>
      <c r="R245" s="68"/>
      <c r="S245" s="68"/>
      <c r="T245" s="68"/>
      <c r="U245" s="68"/>
      <c r="V245" s="68"/>
      <c r="W245" s="19" t="s">
        <v>108</v>
      </c>
      <c r="X245" s="19" t="s">
        <v>58</v>
      </c>
      <c r="Y245" s="19" t="s">
        <v>68</v>
      </c>
      <c r="Z245" s="104">
        <v>45827</v>
      </c>
      <c r="AA245" s="319">
        <v>45857</v>
      </c>
      <c r="AB245" s="68"/>
      <c r="AC245" s="68"/>
      <c r="AD245" s="68"/>
      <c r="AE245" s="68"/>
      <c r="AF245" s="19" t="s">
        <v>1223</v>
      </c>
      <c r="AG245" s="84" t="s">
        <v>1214</v>
      </c>
      <c r="AH245" s="84" t="s">
        <v>183</v>
      </c>
      <c r="AI245" s="68" t="s">
        <v>136</v>
      </c>
      <c r="AJ245" s="84" t="s">
        <v>1226</v>
      </c>
      <c r="AK245" s="84" t="s">
        <v>186</v>
      </c>
      <c r="AL245" s="84" t="s">
        <v>70</v>
      </c>
      <c r="AM245" s="104">
        <v>45877</v>
      </c>
      <c r="AN245" s="104">
        <v>45877</v>
      </c>
      <c r="AO245" s="104">
        <v>45907</v>
      </c>
      <c r="AP245" s="19">
        <v>2025</v>
      </c>
      <c r="AQ245" s="68"/>
      <c r="AR245" s="68"/>
      <c r="AS245" s="68"/>
      <c r="AT245" s="68"/>
      <c r="AU245" s="68"/>
      <c r="AV245" s="68"/>
      <c r="AW245" s="68"/>
      <c r="AX245" s="68"/>
      <c r="AY245" s="68"/>
      <c r="AZ245" s="68"/>
      <c r="BA245" s="68"/>
      <c r="BB245" s="68" t="s">
        <v>1227</v>
      </c>
      <c r="BC245" s="35" t="s">
        <v>1228</v>
      </c>
    </row>
    <row r="246" spans="1:55" s="36" customFormat="1" ht="63" customHeight="1">
      <c r="A246" s="317" t="s">
        <v>975</v>
      </c>
      <c r="B246" s="55" t="s">
        <v>1229</v>
      </c>
      <c r="C246" s="177" t="s">
        <v>58</v>
      </c>
      <c r="D246" s="195" t="s">
        <v>839</v>
      </c>
      <c r="E246" s="195" t="s">
        <v>60</v>
      </c>
      <c r="F246" s="195">
        <v>1</v>
      </c>
      <c r="G246" s="195" t="s">
        <v>1230</v>
      </c>
      <c r="H246" s="177" t="s">
        <v>1231</v>
      </c>
      <c r="I246" s="195" t="s">
        <v>1231</v>
      </c>
      <c r="J246" s="195">
        <v>2</v>
      </c>
      <c r="K246" s="195"/>
      <c r="L246" s="55" t="s">
        <v>75</v>
      </c>
      <c r="M246" s="74"/>
      <c r="N246" s="55" t="s">
        <v>65</v>
      </c>
      <c r="O246" s="321">
        <v>100</v>
      </c>
      <c r="P246" s="188">
        <f t="shared" si="64"/>
        <v>120</v>
      </c>
      <c r="Q246" s="322">
        <f t="shared" si="86"/>
        <v>120</v>
      </c>
      <c r="R246" s="74"/>
      <c r="S246" s="74"/>
      <c r="T246" s="74"/>
      <c r="U246" s="74"/>
      <c r="V246" s="74"/>
      <c r="W246" s="55" t="s">
        <v>108</v>
      </c>
      <c r="X246" s="55" t="s">
        <v>58</v>
      </c>
      <c r="Y246" s="55" t="s">
        <v>68</v>
      </c>
      <c r="Z246" s="180">
        <v>45753</v>
      </c>
      <c r="AA246" s="323">
        <f t="shared" si="85"/>
        <v>45798</v>
      </c>
      <c r="AB246" s="74"/>
      <c r="AC246" s="74"/>
      <c r="AD246" s="74"/>
      <c r="AE246" s="74"/>
      <c r="AF246" s="55" t="str">
        <f t="shared" si="91"/>
        <v>поставка товаров и инвентаря хозяйственного</v>
      </c>
      <c r="AG246" s="245" t="s">
        <v>1158</v>
      </c>
      <c r="AH246" s="245" t="s">
        <v>183</v>
      </c>
      <c r="AI246" s="74" t="s">
        <v>136</v>
      </c>
      <c r="AJ246" s="245" t="s">
        <v>1232</v>
      </c>
      <c r="AK246" s="245" t="s">
        <v>186</v>
      </c>
      <c r="AL246" s="245" t="s">
        <v>70</v>
      </c>
      <c r="AM246" s="180">
        <f t="shared" si="88"/>
        <v>45818</v>
      </c>
      <c r="AN246" s="180">
        <f t="shared" si="71"/>
        <v>45818</v>
      </c>
      <c r="AO246" s="180">
        <f t="shared" si="90"/>
        <v>45848</v>
      </c>
      <c r="AP246" s="55">
        <v>2025</v>
      </c>
      <c r="AQ246" s="74"/>
      <c r="AR246" s="74"/>
      <c r="AS246" s="74"/>
      <c r="AT246" s="75"/>
      <c r="AU246" s="74"/>
      <c r="AV246" s="74"/>
      <c r="AW246" s="74"/>
      <c r="AX246" s="74"/>
      <c r="AY246" s="74"/>
      <c r="AZ246" s="74"/>
      <c r="BA246" s="74"/>
      <c r="BB246" s="74" t="s">
        <v>739</v>
      </c>
      <c r="BC246" s="56" t="s">
        <v>1233</v>
      </c>
    </row>
    <row r="247" spans="1:55" s="17" customFormat="1" ht="47.25" customHeight="1">
      <c r="A247" s="18" t="s">
        <v>975</v>
      </c>
      <c r="B247" s="19" t="s">
        <v>1234</v>
      </c>
      <c r="C247" s="20" t="s">
        <v>58</v>
      </c>
      <c r="D247" s="21" t="s">
        <v>336</v>
      </c>
      <c r="E247" s="18" t="s">
        <v>60</v>
      </c>
      <c r="F247" s="22"/>
      <c r="G247" s="20" t="s">
        <v>1235</v>
      </c>
      <c r="H247" s="23" t="s">
        <v>1236</v>
      </c>
      <c r="I247" s="23" t="s">
        <v>1237</v>
      </c>
      <c r="J247" s="18">
        <v>2</v>
      </c>
      <c r="K247" s="22"/>
      <c r="L247" s="19" t="s">
        <v>75</v>
      </c>
      <c r="M247" s="20"/>
      <c r="N247" s="20" t="s">
        <v>65</v>
      </c>
      <c r="O247" s="248">
        <v>265.62859077999997</v>
      </c>
      <c r="P247" s="25">
        <f t="shared" si="64"/>
        <v>318.75430893599997</v>
      </c>
      <c r="Q247" s="248"/>
      <c r="R247" s="283">
        <f t="shared" si="84"/>
        <v>318.75430893599997</v>
      </c>
      <c r="S247" s="18"/>
      <c r="T247" s="18"/>
      <c r="U247" s="68"/>
      <c r="V247" s="68"/>
      <c r="W247" s="20" t="s">
        <v>108</v>
      </c>
      <c r="X247" s="19" t="s">
        <v>67</v>
      </c>
      <c r="Y247" s="20" t="s">
        <v>68</v>
      </c>
      <c r="Z247" s="29">
        <v>45901</v>
      </c>
      <c r="AA247" s="30">
        <f t="shared" ref="AA247:AA272" si="92">Z247+65</f>
        <v>45966</v>
      </c>
      <c r="AB247" s="18"/>
      <c r="AC247" s="18"/>
      <c r="AD247" s="18"/>
      <c r="AE247" s="18"/>
      <c r="AF247" s="19" t="str">
        <f t="shared" si="91"/>
        <v>Поставка автосервисного оборудования, инструментов и приспособлений</v>
      </c>
      <c r="AG247" s="18"/>
      <c r="AH247" s="20">
        <v>876</v>
      </c>
      <c r="AI247" s="148" t="s">
        <v>226</v>
      </c>
      <c r="AJ247" s="18">
        <v>1</v>
      </c>
      <c r="AK247" s="20">
        <v>93000000000</v>
      </c>
      <c r="AL247" s="20" t="s">
        <v>341</v>
      </c>
      <c r="AM247" s="30">
        <f t="shared" si="88"/>
        <v>45986</v>
      </c>
      <c r="AN247" s="29">
        <v>46032</v>
      </c>
      <c r="AO247" s="29">
        <f t="shared" si="90"/>
        <v>46062</v>
      </c>
      <c r="AP247" s="22">
        <v>2026</v>
      </c>
      <c r="AQ247" s="22"/>
      <c r="AR247" s="18"/>
      <c r="AS247" s="18"/>
      <c r="AT247" s="324"/>
      <c r="AU247" s="18"/>
      <c r="AV247" s="18"/>
      <c r="AW247" s="285" t="s">
        <v>830</v>
      </c>
      <c r="AX247" s="285" t="s">
        <v>830</v>
      </c>
      <c r="AY247" s="22" t="s">
        <v>64</v>
      </c>
      <c r="AZ247" s="18"/>
      <c r="BA247" s="22"/>
      <c r="BB247" s="68"/>
      <c r="BC247" s="35" t="s">
        <v>1238</v>
      </c>
    </row>
    <row r="248" spans="1:55" s="17" customFormat="1" ht="47.25" customHeight="1">
      <c r="A248" s="18" t="s">
        <v>975</v>
      </c>
      <c r="B248" s="19" t="s">
        <v>1239</v>
      </c>
      <c r="C248" s="20" t="s">
        <v>58</v>
      </c>
      <c r="D248" s="21" t="s">
        <v>336</v>
      </c>
      <c r="E248" s="18" t="s">
        <v>60</v>
      </c>
      <c r="F248" s="22"/>
      <c r="G248" s="20" t="s">
        <v>384</v>
      </c>
      <c r="H248" s="19" t="s">
        <v>385</v>
      </c>
      <c r="I248" s="19" t="s">
        <v>1240</v>
      </c>
      <c r="J248" s="18">
        <v>2</v>
      </c>
      <c r="K248" s="22"/>
      <c r="L248" s="19" t="s">
        <v>75</v>
      </c>
      <c r="M248" s="20"/>
      <c r="N248" s="20" t="s">
        <v>65</v>
      </c>
      <c r="O248" s="248">
        <v>267.90978823</v>
      </c>
      <c r="P248" s="25">
        <f t="shared" ref="P248:P287" si="93">O248*1.2</f>
        <v>321.49174587599998</v>
      </c>
      <c r="Q248" s="248"/>
      <c r="R248" s="283">
        <f t="shared" si="84"/>
        <v>321.49174587599998</v>
      </c>
      <c r="S248" s="18"/>
      <c r="T248" s="18"/>
      <c r="U248" s="68"/>
      <c r="V248" s="68"/>
      <c r="W248" s="20" t="s">
        <v>108</v>
      </c>
      <c r="X248" s="19" t="s">
        <v>58</v>
      </c>
      <c r="Y248" s="20" t="s">
        <v>68</v>
      </c>
      <c r="Z248" s="29">
        <v>45901</v>
      </c>
      <c r="AA248" s="30">
        <f t="shared" si="92"/>
        <v>45966</v>
      </c>
      <c r="AB248" s="18"/>
      <c r="AC248" s="18"/>
      <c r="AD248" s="18"/>
      <c r="AE248" s="18"/>
      <c r="AF248" s="19" t="str">
        <f t="shared" si="91"/>
        <v>Поставка бензоинструмента</v>
      </c>
      <c r="AG248" s="18"/>
      <c r="AH248" s="20">
        <v>876</v>
      </c>
      <c r="AI248" s="148" t="s">
        <v>226</v>
      </c>
      <c r="AJ248" s="18">
        <v>1</v>
      </c>
      <c r="AK248" s="20">
        <v>93000000000</v>
      </c>
      <c r="AL248" s="20" t="s">
        <v>341</v>
      </c>
      <c r="AM248" s="30">
        <f t="shared" si="88"/>
        <v>45986</v>
      </c>
      <c r="AN248" s="29">
        <v>46032</v>
      </c>
      <c r="AO248" s="29">
        <f t="shared" si="90"/>
        <v>46062</v>
      </c>
      <c r="AP248" s="22">
        <v>2026</v>
      </c>
      <c r="AQ248" s="22"/>
      <c r="AR248" s="18"/>
      <c r="AS248" s="18"/>
      <c r="AT248" s="324"/>
      <c r="AU248" s="18"/>
      <c r="AV248" s="18"/>
      <c r="AW248" s="285" t="s">
        <v>830</v>
      </c>
      <c r="AX248" s="285" t="s">
        <v>830</v>
      </c>
      <c r="AY248" s="22" t="s">
        <v>64</v>
      </c>
      <c r="AZ248" s="18"/>
      <c r="BA248" s="22"/>
      <c r="BB248" s="68"/>
      <c r="BC248" s="35" t="s">
        <v>1241</v>
      </c>
    </row>
    <row r="249" spans="1:55" s="17" customFormat="1" ht="47.25" customHeight="1">
      <c r="A249" s="18" t="s">
        <v>975</v>
      </c>
      <c r="B249" s="19" t="s">
        <v>1242</v>
      </c>
      <c r="C249" s="20" t="s">
        <v>58</v>
      </c>
      <c r="D249" s="21" t="s">
        <v>336</v>
      </c>
      <c r="E249" s="18" t="s">
        <v>60</v>
      </c>
      <c r="F249" s="22"/>
      <c r="G249" s="20" t="s">
        <v>1243</v>
      </c>
      <c r="H249" s="23" t="s">
        <v>1244</v>
      </c>
      <c r="I249" s="23" t="s">
        <v>1245</v>
      </c>
      <c r="J249" s="18">
        <v>2</v>
      </c>
      <c r="K249" s="22"/>
      <c r="L249" s="19" t="s">
        <v>75</v>
      </c>
      <c r="M249" s="20"/>
      <c r="N249" s="20" t="s">
        <v>65</v>
      </c>
      <c r="O249" s="248">
        <v>174.45836498999998</v>
      </c>
      <c r="P249" s="25">
        <f t="shared" si="93"/>
        <v>209.35003798799997</v>
      </c>
      <c r="Q249" s="248"/>
      <c r="R249" s="283">
        <f t="shared" si="84"/>
        <v>209.35003798799997</v>
      </c>
      <c r="S249" s="18"/>
      <c r="T249" s="18"/>
      <c r="U249" s="68"/>
      <c r="V249" s="68"/>
      <c r="W249" s="20" t="s">
        <v>108</v>
      </c>
      <c r="X249" s="19" t="s">
        <v>58</v>
      </c>
      <c r="Y249" s="20" t="s">
        <v>68</v>
      </c>
      <c r="Z249" s="29">
        <v>45901</v>
      </c>
      <c r="AA249" s="30">
        <f t="shared" si="92"/>
        <v>45966</v>
      </c>
      <c r="AB249" s="18"/>
      <c r="AC249" s="18"/>
      <c r="AD249" s="18"/>
      <c r="AE249" s="18"/>
      <c r="AF249" s="19" t="str">
        <f t="shared" si="91"/>
        <v>Поставка инвентаря спортивно-туристического</v>
      </c>
      <c r="AG249" s="18"/>
      <c r="AH249" s="20">
        <v>876</v>
      </c>
      <c r="AI249" s="148" t="s">
        <v>226</v>
      </c>
      <c r="AJ249" s="18">
        <v>1</v>
      </c>
      <c r="AK249" s="20">
        <v>93000000000</v>
      </c>
      <c r="AL249" s="20" t="s">
        <v>341</v>
      </c>
      <c r="AM249" s="30">
        <f t="shared" si="88"/>
        <v>45986</v>
      </c>
      <c r="AN249" s="29">
        <v>46032</v>
      </c>
      <c r="AO249" s="29">
        <f t="shared" si="90"/>
        <v>46062</v>
      </c>
      <c r="AP249" s="22">
        <v>2026</v>
      </c>
      <c r="AQ249" s="22"/>
      <c r="AR249" s="18"/>
      <c r="AS249" s="18"/>
      <c r="AT249" s="324"/>
      <c r="AU249" s="18"/>
      <c r="AV249" s="18"/>
      <c r="AW249" s="285" t="s">
        <v>830</v>
      </c>
      <c r="AX249" s="285" t="s">
        <v>830</v>
      </c>
      <c r="AY249" s="22" t="s">
        <v>64</v>
      </c>
      <c r="AZ249" s="18"/>
      <c r="BA249" s="22"/>
      <c r="BB249" s="68"/>
      <c r="BC249" s="35" t="s">
        <v>1246</v>
      </c>
    </row>
    <row r="250" spans="1:55" s="17" customFormat="1" ht="47.25" customHeight="1">
      <c r="A250" s="18" t="s">
        <v>975</v>
      </c>
      <c r="B250" s="19" t="s">
        <v>1247</v>
      </c>
      <c r="C250" s="20" t="s">
        <v>58</v>
      </c>
      <c r="D250" s="21" t="s">
        <v>336</v>
      </c>
      <c r="E250" s="18" t="s">
        <v>60</v>
      </c>
      <c r="F250" s="22"/>
      <c r="G250" s="20" t="s">
        <v>1248</v>
      </c>
      <c r="H250" s="106" t="s">
        <v>1249</v>
      </c>
      <c r="I250" s="106" t="s">
        <v>1250</v>
      </c>
      <c r="J250" s="18">
        <v>2</v>
      </c>
      <c r="K250" s="22"/>
      <c r="L250" s="19" t="s">
        <v>75</v>
      </c>
      <c r="M250" s="20"/>
      <c r="N250" s="20" t="s">
        <v>65</v>
      </c>
      <c r="O250" s="248">
        <v>520.65894565999997</v>
      </c>
      <c r="P250" s="25">
        <f t="shared" si="93"/>
        <v>624.79073479199997</v>
      </c>
      <c r="Q250" s="248"/>
      <c r="R250" s="283">
        <f t="shared" si="84"/>
        <v>624.79073479199997</v>
      </c>
      <c r="S250" s="18"/>
      <c r="T250" s="18"/>
      <c r="U250" s="68"/>
      <c r="V250" s="68"/>
      <c r="W250" s="20" t="s">
        <v>108</v>
      </c>
      <c r="X250" s="19" t="s">
        <v>58</v>
      </c>
      <c r="Y250" s="20" t="s">
        <v>68</v>
      </c>
      <c r="Z250" s="29">
        <v>45901</v>
      </c>
      <c r="AA250" s="30">
        <f t="shared" si="92"/>
        <v>45966</v>
      </c>
      <c r="AB250" s="18"/>
      <c r="AC250" s="18"/>
      <c r="AD250" s="18"/>
      <c r="AE250" s="18"/>
      <c r="AF250" s="19" t="str">
        <f t="shared" si="91"/>
        <v>Поставка инструмента слесарно-монтажного</v>
      </c>
      <c r="AG250" s="18"/>
      <c r="AH250" s="20">
        <v>876</v>
      </c>
      <c r="AI250" s="148" t="s">
        <v>226</v>
      </c>
      <c r="AJ250" s="18">
        <v>1</v>
      </c>
      <c r="AK250" s="20">
        <v>93000000000</v>
      </c>
      <c r="AL250" s="20" t="s">
        <v>341</v>
      </c>
      <c r="AM250" s="30">
        <f t="shared" si="88"/>
        <v>45986</v>
      </c>
      <c r="AN250" s="29">
        <v>46032</v>
      </c>
      <c r="AO250" s="29">
        <f t="shared" si="90"/>
        <v>46062</v>
      </c>
      <c r="AP250" s="22">
        <v>2026</v>
      </c>
      <c r="AQ250" s="22"/>
      <c r="AR250" s="18"/>
      <c r="AS250" s="18"/>
      <c r="AT250" s="324"/>
      <c r="AU250" s="18"/>
      <c r="AV250" s="18"/>
      <c r="AW250" s="285" t="s">
        <v>830</v>
      </c>
      <c r="AX250" s="285" t="s">
        <v>830</v>
      </c>
      <c r="AY250" s="22" t="s">
        <v>64</v>
      </c>
      <c r="AZ250" s="18"/>
      <c r="BA250" s="22"/>
      <c r="BB250" s="68"/>
      <c r="BC250" s="35" t="s">
        <v>1251</v>
      </c>
    </row>
    <row r="251" spans="1:55" s="17" customFormat="1" ht="47.25" customHeight="1">
      <c r="A251" s="18" t="s">
        <v>975</v>
      </c>
      <c r="B251" s="19" t="s">
        <v>1252</v>
      </c>
      <c r="C251" s="20" t="s">
        <v>58</v>
      </c>
      <c r="D251" s="21" t="s">
        <v>336</v>
      </c>
      <c r="E251" s="18" t="s">
        <v>60</v>
      </c>
      <c r="F251" s="22"/>
      <c r="G251" s="20" t="s">
        <v>508</v>
      </c>
      <c r="H251" s="23" t="s">
        <v>1253</v>
      </c>
      <c r="I251" s="23" t="s">
        <v>1254</v>
      </c>
      <c r="J251" s="18">
        <v>2</v>
      </c>
      <c r="K251" s="22"/>
      <c r="L251" s="19" t="s">
        <v>75</v>
      </c>
      <c r="M251" s="20"/>
      <c r="N251" s="20" t="s">
        <v>65</v>
      </c>
      <c r="O251" s="248">
        <v>268.57428353</v>
      </c>
      <c r="P251" s="25">
        <f t="shared" si="93"/>
        <v>322.28914023599998</v>
      </c>
      <c r="Q251" s="248"/>
      <c r="R251" s="283">
        <f t="shared" si="84"/>
        <v>322.28914023599998</v>
      </c>
      <c r="S251" s="18"/>
      <c r="T251" s="18"/>
      <c r="U251" s="68"/>
      <c r="V251" s="68"/>
      <c r="W251" s="20" t="s">
        <v>108</v>
      </c>
      <c r="X251" s="19" t="s">
        <v>58</v>
      </c>
      <c r="Y251" s="20" t="s">
        <v>68</v>
      </c>
      <c r="Z251" s="29">
        <v>45901</v>
      </c>
      <c r="AA251" s="30">
        <f t="shared" si="92"/>
        <v>45966</v>
      </c>
      <c r="AB251" s="18"/>
      <c r="AC251" s="18"/>
      <c r="AD251" s="18"/>
      <c r="AE251" s="18"/>
      <c r="AF251" s="19" t="str">
        <f t="shared" si="91"/>
        <v>Поставка сварочного оборудования</v>
      </c>
      <c r="AG251" s="18"/>
      <c r="AH251" s="20">
        <v>876</v>
      </c>
      <c r="AI251" s="148" t="s">
        <v>226</v>
      </c>
      <c r="AJ251" s="18">
        <v>1</v>
      </c>
      <c r="AK251" s="20">
        <v>93000000000</v>
      </c>
      <c r="AL251" s="20" t="s">
        <v>341</v>
      </c>
      <c r="AM251" s="30">
        <f t="shared" si="88"/>
        <v>45986</v>
      </c>
      <c r="AN251" s="29">
        <v>46032</v>
      </c>
      <c r="AO251" s="29">
        <f t="shared" si="90"/>
        <v>46062</v>
      </c>
      <c r="AP251" s="22">
        <v>2026</v>
      </c>
      <c r="AQ251" s="22"/>
      <c r="AR251" s="18"/>
      <c r="AS251" s="18"/>
      <c r="AT251" s="324"/>
      <c r="AU251" s="18"/>
      <c r="AV251" s="18"/>
      <c r="AW251" s="285" t="s">
        <v>830</v>
      </c>
      <c r="AX251" s="285" t="s">
        <v>830</v>
      </c>
      <c r="AY251" s="22" t="s">
        <v>64</v>
      </c>
      <c r="AZ251" s="18"/>
      <c r="BA251" s="22"/>
      <c r="BB251" s="68"/>
      <c r="BC251" s="35" t="s">
        <v>1255</v>
      </c>
    </row>
    <row r="252" spans="1:55" s="17" customFormat="1" ht="47.25" customHeight="1">
      <c r="A252" s="18" t="s">
        <v>975</v>
      </c>
      <c r="B252" s="19" t="s">
        <v>1256</v>
      </c>
      <c r="C252" s="20" t="s">
        <v>58</v>
      </c>
      <c r="D252" s="21" t="s">
        <v>336</v>
      </c>
      <c r="E252" s="18" t="s">
        <v>60</v>
      </c>
      <c r="F252" s="22"/>
      <c r="G252" s="20" t="s">
        <v>1029</v>
      </c>
      <c r="H252" s="19" t="s">
        <v>1231</v>
      </c>
      <c r="I252" s="19" t="s">
        <v>1257</v>
      </c>
      <c r="J252" s="18">
        <v>2</v>
      </c>
      <c r="K252" s="22"/>
      <c r="L252" s="19" t="s">
        <v>75</v>
      </c>
      <c r="M252" s="20"/>
      <c r="N252" s="20" t="s">
        <v>65</v>
      </c>
      <c r="O252" s="248">
        <v>521.61792158000003</v>
      </c>
      <c r="P252" s="25">
        <f t="shared" si="93"/>
        <v>625.94150589599997</v>
      </c>
      <c r="Q252" s="248"/>
      <c r="R252" s="283">
        <f t="shared" si="84"/>
        <v>625.94150589599997</v>
      </c>
      <c r="S252" s="18"/>
      <c r="T252" s="18"/>
      <c r="U252" s="68"/>
      <c r="V252" s="68"/>
      <c r="W252" s="20" t="s">
        <v>108</v>
      </c>
      <c r="X252" s="19" t="s">
        <v>58</v>
      </c>
      <c r="Y252" s="20" t="s">
        <v>68</v>
      </c>
      <c r="Z252" s="29">
        <v>45901</v>
      </c>
      <c r="AA252" s="30">
        <f t="shared" si="92"/>
        <v>45966</v>
      </c>
      <c r="AB252" s="18"/>
      <c r="AC252" s="18"/>
      <c r="AD252" s="18"/>
      <c r="AE252" s="18"/>
      <c r="AF252" s="19" t="str">
        <f t="shared" si="91"/>
        <v>Поставка товаров и инвентаря хозяйственного</v>
      </c>
      <c r="AG252" s="18"/>
      <c r="AH252" s="20">
        <v>876</v>
      </c>
      <c r="AI252" s="148" t="s">
        <v>226</v>
      </c>
      <c r="AJ252" s="18">
        <v>1</v>
      </c>
      <c r="AK252" s="20">
        <v>93000000000</v>
      </c>
      <c r="AL252" s="20" t="s">
        <v>341</v>
      </c>
      <c r="AM252" s="30">
        <f t="shared" si="88"/>
        <v>45986</v>
      </c>
      <c r="AN252" s="29">
        <v>46032</v>
      </c>
      <c r="AO252" s="29">
        <f t="shared" si="90"/>
        <v>46062</v>
      </c>
      <c r="AP252" s="22">
        <v>2026</v>
      </c>
      <c r="AQ252" s="22"/>
      <c r="AR252" s="18"/>
      <c r="AS252" s="18"/>
      <c r="AT252" s="324"/>
      <c r="AU252" s="18"/>
      <c r="AV252" s="18"/>
      <c r="AW252" s="285" t="s">
        <v>830</v>
      </c>
      <c r="AX252" s="285" t="s">
        <v>830</v>
      </c>
      <c r="AY252" s="22" t="s">
        <v>64</v>
      </c>
      <c r="AZ252" s="18"/>
      <c r="BA252" s="22"/>
      <c r="BB252" s="68"/>
      <c r="BC252" s="35" t="s">
        <v>1258</v>
      </c>
    </row>
    <row r="253" spans="1:55" s="17" customFormat="1" ht="47.25" customHeight="1">
      <c r="A253" s="18" t="s">
        <v>975</v>
      </c>
      <c r="B253" s="19" t="s">
        <v>1259</v>
      </c>
      <c r="C253" s="20" t="s">
        <v>58</v>
      </c>
      <c r="D253" s="21" t="s">
        <v>336</v>
      </c>
      <c r="E253" s="18" t="s">
        <v>60</v>
      </c>
      <c r="F253" s="22"/>
      <c r="G253" s="20" t="s">
        <v>574</v>
      </c>
      <c r="H253" s="23" t="s">
        <v>62</v>
      </c>
      <c r="I253" s="23" t="s">
        <v>63</v>
      </c>
      <c r="J253" s="18">
        <v>1</v>
      </c>
      <c r="K253" s="22"/>
      <c r="L253" s="19" t="s">
        <v>75</v>
      </c>
      <c r="M253" s="20"/>
      <c r="N253" s="20" t="s">
        <v>65</v>
      </c>
      <c r="O253" s="248">
        <v>14328.388964987995</v>
      </c>
      <c r="P253" s="25">
        <f t="shared" si="93"/>
        <v>17194.066757985594</v>
      </c>
      <c r="Q253" s="248"/>
      <c r="R253" s="283">
        <f t="shared" si="84"/>
        <v>17194.066757985594</v>
      </c>
      <c r="S253" s="18"/>
      <c r="T253" s="18"/>
      <c r="U253" s="68"/>
      <c r="V253" s="68"/>
      <c r="W253" s="20" t="s">
        <v>108</v>
      </c>
      <c r="X253" s="19" t="s">
        <v>67</v>
      </c>
      <c r="Y253" s="20" t="s">
        <v>68</v>
      </c>
      <c r="Z253" s="29">
        <v>45901</v>
      </c>
      <c r="AA253" s="30">
        <f t="shared" si="92"/>
        <v>45966</v>
      </c>
      <c r="AB253" s="18"/>
      <c r="AC253" s="18"/>
      <c r="AD253" s="18"/>
      <c r="AE253" s="18"/>
      <c r="AF253" s="19" t="str">
        <f t="shared" si="91"/>
        <v>Поставка ГСМ (бензин, дизтопливо) г. Кызыл</v>
      </c>
      <c r="AG253" s="18"/>
      <c r="AH253" s="20">
        <v>876</v>
      </c>
      <c r="AI253" s="148" t="s">
        <v>226</v>
      </c>
      <c r="AJ253" s="18">
        <v>1</v>
      </c>
      <c r="AK253" s="20">
        <v>93000000000</v>
      </c>
      <c r="AL253" s="20" t="s">
        <v>341</v>
      </c>
      <c r="AM253" s="30">
        <f t="shared" si="88"/>
        <v>45986</v>
      </c>
      <c r="AN253" s="29">
        <v>46032</v>
      </c>
      <c r="AO253" s="29">
        <v>46387</v>
      </c>
      <c r="AP253" s="22">
        <v>2026</v>
      </c>
      <c r="AQ253" s="22"/>
      <c r="AR253" s="18"/>
      <c r="AS253" s="18"/>
      <c r="AT253" s="324"/>
      <c r="AU253" s="18"/>
      <c r="AV253" s="18"/>
      <c r="AW253" s="285" t="s">
        <v>830</v>
      </c>
      <c r="AX253" s="285" t="s">
        <v>830</v>
      </c>
      <c r="AY253" s="22" t="s">
        <v>64</v>
      </c>
      <c r="AZ253" s="18"/>
      <c r="BA253" s="22"/>
      <c r="BB253" s="68"/>
      <c r="BC253" s="35" t="s">
        <v>1260</v>
      </c>
    </row>
    <row r="254" spans="1:55" s="17" customFormat="1" ht="47.25" customHeight="1">
      <c r="A254" s="18" t="s">
        <v>975</v>
      </c>
      <c r="B254" s="19" t="s">
        <v>1261</v>
      </c>
      <c r="C254" s="20" t="s">
        <v>58</v>
      </c>
      <c r="D254" s="21" t="s">
        <v>336</v>
      </c>
      <c r="E254" s="18" t="s">
        <v>60</v>
      </c>
      <c r="F254" s="22"/>
      <c r="G254" s="20" t="s">
        <v>577</v>
      </c>
      <c r="H254" s="23" t="s">
        <v>62</v>
      </c>
      <c r="I254" s="23" t="s">
        <v>63</v>
      </c>
      <c r="J254" s="18">
        <v>1</v>
      </c>
      <c r="K254" s="22"/>
      <c r="L254" s="19" t="s">
        <v>75</v>
      </c>
      <c r="M254" s="20"/>
      <c r="N254" s="20" t="s">
        <v>65</v>
      </c>
      <c r="O254" s="248">
        <v>314.92892078215954</v>
      </c>
      <c r="P254" s="25">
        <f t="shared" si="93"/>
        <v>377.91470493859146</v>
      </c>
      <c r="Q254" s="248"/>
      <c r="R254" s="283">
        <f t="shared" si="84"/>
        <v>377.91470493859146</v>
      </c>
      <c r="S254" s="18"/>
      <c r="T254" s="18"/>
      <c r="U254" s="68"/>
      <c r="V254" s="68"/>
      <c r="W254" s="20" t="s">
        <v>66</v>
      </c>
      <c r="X254" s="19" t="s">
        <v>58</v>
      </c>
      <c r="Y254" s="20" t="s">
        <v>68</v>
      </c>
      <c r="Z254" s="29">
        <v>45901</v>
      </c>
      <c r="AA254" s="30">
        <f t="shared" si="92"/>
        <v>45966</v>
      </c>
      <c r="AB254" s="18"/>
      <c r="AC254" s="18"/>
      <c r="AD254" s="18"/>
      <c r="AE254" s="18"/>
      <c r="AF254" s="19" t="str">
        <f t="shared" si="91"/>
        <v>Поставка ГСМ (бензин, дизтопливо) с. Чаа-Холь</v>
      </c>
      <c r="AG254" s="18"/>
      <c r="AH254" s="20">
        <v>876</v>
      </c>
      <c r="AI254" s="148" t="s">
        <v>226</v>
      </c>
      <c r="AJ254" s="18">
        <v>1</v>
      </c>
      <c r="AK254" s="20">
        <v>93000000000</v>
      </c>
      <c r="AL254" s="20" t="s">
        <v>341</v>
      </c>
      <c r="AM254" s="30">
        <f t="shared" si="88"/>
        <v>45986</v>
      </c>
      <c r="AN254" s="29">
        <v>46032</v>
      </c>
      <c r="AO254" s="29">
        <v>46387</v>
      </c>
      <c r="AP254" s="22">
        <v>2026</v>
      </c>
      <c r="AQ254" s="22"/>
      <c r="AR254" s="18"/>
      <c r="AS254" s="18"/>
      <c r="AT254" s="324"/>
      <c r="AU254" s="18"/>
      <c r="AV254" s="18"/>
      <c r="AW254" s="285" t="s">
        <v>830</v>
      </c>
      <c r="AX254" s="285" t="s">
        <v>830</v>
      </c>
      <c r="AY254" s="22" t="s">
        <v>64</v>
      </c>
      <c r="AZ254" s="18"/>
      <c r="BA254" s="22"/>
      <c r="BB254" s="68"/>
      <c r="BC254" s="35" t="s">
        <v>1262</v>
      </c>
    </row>
    <row r="255" spans="1:55" s="17" customFormat="1" ht="47.25" customHeight="1">
      <c r="A255" s="18" t="s">
        <v>975</v>
      </c>
      <c r="B255" s="19" t="s">
        <v>1263</v>
      </c>
      <c r="C255" s="20" t="s">
        <v>58</v>
      </c>
      <c r="D255" s="21" t="s">
        <v>336</v>
      </c>
      <c r="E255" s="18" t="s">
        <v>60</v>
      </c>
      <c r="F255" s="22"/>
      <c r="G255" s="20" t="s">
        <v>580</v>
      </c>
      <c r="H255" s="23" t="s">
        <v>62</v>
      </c>
      <c r="I255" s="23" t="s">
        <v>63</v>
      </c>
      <c r="J255" s="18">
        <v>1</v>
      </c>
      <c r="K255" s="22"/>
      <c r="L255" s="19" t="s">
        <v>75</v>
      </c>
      <c r="M255" s="20"/>
      <c r="N255" s="20" t="s">
        <v>65</v>
      </c>
      <c r="O255" s="248">
        <v>572.59803778574519</v>
      </c>
      <c r="P255" s="25">
        <f t="shared" si="93"/>
        <v>687.11764534289421</v>
      </c>
      <c r="Q255" s="248"/>
      <c r="R255" s="283">
        <f t="shared" si="84"/>
        <v>687.11764534289421</v>
      </c>
      <c r="S255" s="18"/>
      <c r="T255" s="18"/>
      <c r="U255" s="68"/>
      <c r="V255" s="68"/>
      <c r="W255" s="20" t="s">
        <v>66</v>
      </c>
      <c r="X255" s="19" t="s">
        <v>58</v>
      </c>
      <c r="Y255" s="20" t="s">
        <v>68</v>
      </c>
      <c r="Z255" s="29">
        <v>45901</v>
      </c>
      <c r="AA255" s="30">
        <f t="shared" si="92"/>
        <v>45966</v>
      </c>
      <c r="AB255" s="18"/>
      <c r="AC255" s="18"/>
      <c r="AD255" s="18"/>
      <c r="AE255" s="18"/>
      <c r="AF255" s="19" t="str">
        <f t="shared" si="91"/>
        <v>Поставка ГСМ (бензин, дизтопливо) г. Туран</v>
      </c>
      <c r="AG255" s="18"/>
      <c r="AH255" s="20">
        <v>876</v>
      </c>
      <c r="AI255" s="148" t="s">
        <v>226</v>
      </c>
      <c r="AJ255" s="18">
        <v>1</v>
      </c>
      <c r="AK255" s="20">
        <v>93000000000</v>
      </c>
      <c r="AL255" s="20" t="s">
        <v>341</v>
      </c>
      <c r="AM255" s="30">
        <f t="shared" si="88"/>
        <v>45986</v>
      </c>
      <c r="AN255" s="29">
        <v>46032</v>
      </c>
      <c r="AO255" s="29">
        <v>46387</v>
      </c>
      <c r="AP255" s="22">
        <v>2026</v>
      </c>
      <c r="AQ255" s="22"/>
      <c r="AR255" s="18"/>
      <c r="AS255" s="18"/>
      <c r="AT255" s="324"/>
      <c r="AU255" s="18"/>
      <c r="AV255" s="18"/>
      <c r="AW255" s="285" t="s">
        <v>830</v>
      </c>
      <c r="AX255" s="285" t="s">
        <v>830</v>
      </c>
      <c r="AY255" s="22" t="s">
        <v>64</v>
      </c>
      <c r="AZ255" s="18"/>
      <c r="BA255" s="22"/>
      <c r="BB255" s="68"/>
      <c r="BC255" s="35" t="s">
        <v>1264</v>
      </c>
    </row>
    <row r="256" spans="1:55" s="17" customFormat="1" ht="47.25" customHeight="1">
      <c r="A256" s="18" t="s">
        <v>975</v>
      </c>
      <c r="B256" s="19" t="s">
        <v>1265</v>
      </c>
      <c r="C256" s="20" t="s">
        <v>58</v>
      </c>
      <c r="D256" s="21" t="s">
        <v>336</v>
      </c>
      <c r="E256" s="18" t="s">
        <v>60</v>
      </c>
      <c r="F256" s="22"/>
      <c r="G256" s="20" t="s">
        <v>583</v>
      </c>
      <c r="H256" s="23" t="s">
        <v>62</v>
      </c>
      <c r="I256" s="23" t="s">
        <v>63</v>
      </c>
      <c r="J256" s="18">
        <v>1</v>
      </c>
      <c r="K256" s="22"/>
      <c r="L256" s="19" t="s">
        <v>75</v>
      </c>
      <c r="M256" s="20"/>
      <c r="N256" s="20" t="s">
        <v>65</v>
      </c>
      <c r="O256" s="248">
        <v>715.747547232182</v>
      </c>
      <c r="P256" s="25">
        <f t="shared" si="93"/>
        <v>858.89705667861836</v>
      </c>
      <c r="Q256" s="248"/>
      <c r="R256" s="283">
        <f t="shared" si="84"/>
        <v>858.89705667861836</v>
      </c>
      <c r="S256" s="18"/>
      <c r="T256" s="18"/>
      <c r="U256" s="68"/>
      <c r="V256" s="68"/>
      <c r="W256" s="20" t="s">
        <v>66</v>
      </c>
      <c r="X256" s="19" t="s">
        <v>58</v>
      </c>
      <c r="Y256" s="20" t="s">
        <v>68</v>
      </c>
      <c r="Z256" s="29">
        <v>45901</v>
      </c>
      <c r="AA256" s="30">
        <f t="shared" si="92"/>
        <v>45966</v>
      </c>
      <c r="AB256" s="18"/>
      <c r="AC256" s="18"/>
      <c r="AD256" s="18"/>
      <c r="AE256" s="18"/>
      <c r="AF256" s="19" t="str">
        <f t="shared" si="91"/>
        <v>Поставка ГСМ (бензин, дизтопливо) г. Шагонар</v>
      </c>
      <c r="AG256" s="18"/>
      <c r="AH256" s="20">
        <v>876</v>
      </c>
      <c r="AI256" s="148" t="s">
        <v>226</v>
      </c>
      <c r="AJ256" s="18">
        <v>1</v>
      </c>
      <c r="AK256" s="20">
        <v>93000000000</v>
      </c>
      <c r="AL256" s="20" t="s">
        <v>341</v>
      </c>
      <c r="AM256" s="30">
        <f t="shared" si="88"/>
        <v>45986</v>
      </c>
      <c r="AN256" s="29">
        <v>46032</v>
      </c>
      <c r="AO256" s="29">
        <v>46387</v>
      </c>
      <c r="AP256" s="22">
        <v>2026</v>
      </c>
      <c r="AQ256" s="22"/>
      <c r="AR256" s="18"/>
      <c r="AS256" s="18"/>
      <c r="AT256" s="324"/>
      <c r="AU256" s="18"/>
      <c r="AV256" s="18"/>
      <c r="AW256" s="285" t="s">
        <v>830</v>
      </c>
      <c r="AX256" s="285" t="s">
        <v>830</v>
      </c>
      <c r="AY256" s="22" t="s">
        <v>64</v>
      </c>
      <c r="AZ256" s="18"/>
      <c r="BA256" s="22"/>
      <c r="BB256" s="68"/>
      <c r="BC256" s="35" t="s">
        <v>1266</v>
      </c>
    </row>
    <row r="257" spans="1:55" s="17" customFormat="1" ht="47.25" customHeight="1">
      <c r="A257" s="18" t="s">
        <v>975</v>
      </c>
      <c r="B257" s="19" t="s">
        <v>1267</v>
      </c>
      <c r="C257" s="20" t="s">
        <v>58</v>
      </c>
      <c r="D257" s="21" t="s">
        <v>336</v>
      </c>
      <c r="E257" s="18" t="s">
        <v>60</v>
      </c>
      <c r="F257" s="22"/>
      <c r="G257" s="20" t="s">
        <v>586</v>
      </c>
      <c r="H257" s="23" t="s">
        <v>62</v>
      </c>
      <c r="I257" s="23" t="s">
        <v>63</v>
      </c>
      <c r="J257" s="18">
        <v>1</v>
      </c>
      <c r="K257" s="22"/>
      <c r="L257" s="19" t="s">
        <v>75</v>
      </c>
      <c r="M257" s="20"/>
      <c r="N257" s="20" t="s">
        <v>65</v>
      </c>
      <c r="O257" s="248">
        <v>1689.164211467951</v>
      </c>
      <c r="P257" s="25">
        <f t="shared" si="93"/>
        <v>2026.9970537615411</v>
      </c>
      <c r="Q257" s="248"/>
      <c r="R257" s="283">
        <f t="shared" si="84"/>
        <v>2026.9970537615411</v>
      </c>
      <c r="S257" s="18"/>
      <c r="T257" s="18"/>
      <c r="U257" s="68"/>
      <c r="V257" s="68"/>
      <c r="W257" s="20" t="s">
        <v>66</v>
      </c>
      <c r="X257" s="19" t="s">
        <v>67</v>
      </c>
      <c r="Y257" s="20" t="s">
        <v>68</v>
      </c>
      <c r="Z257" s="29">
        <v>45901</v>
      </c>
      <c r="AA257" s="30">
        <f t="shared" si="92"/>
        <v>45966</v>
      </c>
      <c r="AB257" s="18"/>
      <c r="AC257" s="18"/>
      <c r="AD257" s="18"/>
      <c r="AE257" s="18"/>
      <c r="AF257" s="19" t="str">
        <f t="shared" si="91"/>
        <v>Поставка ГСМ (бензин, дизтопливо) с. Сарыг-Сеп</v>
      </c>
      <c r="AG257" s="18"/>
      <c r="AH257" s="20">
        <v>876</v>
      </c>
      <c r="AI257" s="148" t="s">
        <v>226</v>
      </c>
      <c r="AJ257" s="18">
        <v>1</v>
      </c>
      <c r="AK257" s="20">
        <v>93000000000</v>
      </c>
      <c r="AL257" s="20" t="s">
        <v>341</v>
      </c>
      <c r="AM257" s="30">
        <f t="shared" si="88"/>
        <v>45986</v>
      </c>
      <c r="AN257" s="29">
        <v>46032</v>
      </c>
      <c r="AO257" s="29">
        <v>46387</v>
      </c>
      <c r="AP257" s="22">
        <v>2026</v>
      </c>
      <c r="AQ257" s="22"/>
      <c r="AR257" s="18"/>
      <c r="AS257" s="18"/>
      <c r="AT257" s="324"/>
      <c r="AU257" s="18"/>
      <c r="AV257" s="18"/>
      <c r="AW257" s="285" t="s">
        <v>830</v>
      </c>
      <c r="AX257" s="285" t="s">
        <v>830</v>
      </c>
      <c r="AY257" s="22" t="s">
        <v>64</v>
      </c>
      <c r="AZ257" s="18"/>
      <c r="BA257" s="22"/>
      <c r="BB257" s="68"/>
      <c r="BC257" s="35" t="s">
        <v>1268</v>
      </c>
    </row>
    <row r="258" spans="1:55" s="17" customFormat="1" ht="47.25" customHeight="1">
      <c r="A258" s="18" t="s">
        <v>975</v>
      </c>
      <c r="B258" s="19" t="s">
        <v>1269</v>
      </c>
      <c r="C258" s="20" t="s">
        <v>58</v>
      </c>
      <c r="D258" s="21" t="s">
        <v>336</v>
      </c>
      <c r="E258" s="18" t="s">
        <v>60</v>
      </c>
      <c r="F258" s="22"/>
      <c r="G258" s="20" t="s">
        <v>589</v>
      </c>
      <c r="H258" s="23" t="s">
        <v>62</v>
      </c>
      <c r="I258" s="23" t="s">
        <v>63</v>
      </c>
      <c r="J258" s="18">
        <v>1</v>
      </c>
      <c r="K258" s="22"/>
      <c r="L258" s="19" t="s">
        <v>75</v>
      </c>
      <c r="M258" s="20"/>
      <c r="N258" s="20" t="s">
        <v>65</v>
      </c>
      <c r="O258" s="248">
        <v>3664.6274418287712</v>
      </c>
      <c r="P258" s="25">
        <f t="shared" si="93"/>
        <v>4397.5529301945253</v>
      </c>
      <c r="Q258" s="248"/>
      <c r="R258" s="283">
        <f t="shared" si="84"/>
        <v>4397.5529301945253</v>
      </c>
      <c r="S258" s="18"/>
      <c r="T258" s="18"/>
      <c r="U258" s="68"/>
      <c r="V258" s="68"/>
      <c r="W258" s="20" t="s">
        <v>66</v>
      </c>
      <c r="X258" s="19" t="s">
        <v>67</v>
      </c>
      <c r="Y258" s="20" t="s">
        <v>68</v>
      </c>
      <c r="Z258" s="29">
        <v>45901</v>
      </c>
      <c r="AA258" s="30">
        <f t="shared" si="92"/>
        <v>45966</v>
      </c>
      <c r="AB258" s="18"/>
      <c r="AC258" s="18"/>
      <c r="AD258" s="18"/>
      <c r="AE258" s="18"/>
      <c r="AF258" s="19" t="str">
        <f t="shared" si="91"/>
        <v>Поставка ГСМ (бензин, дизтопливо) г. Ак-Довурак</v>
      </c>
      <c r="AG258" s="18"/>
      <c r="AH258" s="20">
        <v>876</v>
      </c>
      <c r="AI258" s="148" t="s">
        <v>226</v>
      </c>
      <c r="AJ258" s="18">
        <v>1</v>
      </c>
      <c r="AK258" s="20">
        <v>93000000000</v>
      </c>
      <c r="AL258" s="20" t="s">
        <v>341</v>
      </c>
      <c r="AM258" s="30">
        <f t="shared" si="88"/>
        <v>45986</v>
      </c>
      <c r="AN258" s="29">
        <v>46032</v>
      </c>
      <c r="AO258" s="29">
        <v>46387</v>
      </c>
      <c r="AP258" s="22">
        <v>2026</v>
      </c>
      <c r="AQ258" s="22"/>
      <c r="AR258" s="18"/>
      <c r="AS258" s="18"/>
      <c r="AT258" s="324"/>
      <c r="AU258" s="18"/>
      <c r="AV258" s="18"/>
      <c r="AW258" s="285" t="s">
        <v>830</v>
      </c>
      <c r="AX258" s="285" t="s">
        <v>830</v>
      </c>
      <c r="AY258" s="22" t="s">
        <v>64</v>
      </c>
      <c r="AZ258" s="18"/>
      <c r="BA258" s="22"/>
      <c r="BB258" s="68"/>
      <c r="BC258" s="35" t="s">
        <v>1270</v>
      </c>
    </row>
    <row r="259" spans="1:55" s="17" customFormat="1" ht="47.25" customHeight="1">
      <c r="A259" s="18" t="s">
        <v>975</v>
      </c>
      <c r="B259" s="19" t="s">
        <v>1271</v>
      </c>
      <c r="C259" s="20" t="s">
        <v>58</v>
      </c>
      <c r="D259" s="21" t="s">
        <v>336</v>
      </c>
      <c r="E259" s="18" t="s">
        <v>60</v>
      </c>
      <c r="F259" s="22"/>
      <c r="G259" s="20" t="s">
        <v>592</v>
      </c>
      <c r="H259" s="23" t="s">
        <v>62</v>
      </c>
      <c r="I259" s="23" t="s">
        <v>63</v>
      </c>
      <c r="J259" s="18">
        <v>1</v>
      </c>
      <c r="K259" s="22"/>
      <c r="L259" s="19" t="s">
        <v>75</v>
      </c>
      <c r="M259" s="20"/>
      <c r="N259" s="20" t="s">
        <v>65</v>
      </c>
      <c r="O259" s="248">
        <v>1660.5343095786639</v>
      </c>
      <c r="P259" s="25">
        <f t="shared" si="93"/>
        <v>1992.6411714943965</v>
      </c>
      <c r="Q259" s="248"/>
      <c r="R259" s="283">
        <f t="shared" si="84"/>
        <v>1992.6411714943965</v>
      </c>
      <c r="S259" s="18"/>
      <c r="T259" s="18"/>
      <c r="U259" s="68"/>
      <c r="V259" s="68"/>
      <c r="W259" s="20" t="s">
        <v>66</v>
      </c>
      <c r="X259" s="19" t="s">
        <v>67</v>
      </c>
      <c r="Y259" s="20" t="s">
        <v>68</v>
      </c>
      <c r="Z259" s="29">
        <v>45901</v>
      </c>
      <c r="AA259" s="30">
        <f t="shared" si="92"/>
        <v>45966</v>
      </c>
      <c r="AB259" s="18"/>
      <c r="AC259" s="18"/>
      <c r="AD259" s="18"/>
      <c r="AE259" s="18"/>
      <c r="AF259" s="19" t="str">
        <f t="shared" si="91"/>
        <v>Поставка ГСМ (бензин, дизтопливо) г. Чадан</v>
      </c>
      <c r="AG259" s="18"/>
      <c r="AH259" s="20">
        <v>876</v>
      </c>
      <c r="AI259" s="148" t="s">
        <v>226</v>
      </c>
      <c r="AJ259" s="18">
        <v>1</v>
      </c>
      <c r="AK259" s="20">
        <v>93000000000</v>
      </c>
      <c r="AL259" s="20" t="s">
        <v>341</v>
      </c>
      <c r="AM259" s="30">
        <f t="shared" si="88"/>
        <v>45986</v>
      </c>
      <c r="AN259" s="29">
        <v>46032</v>
      </c>
      <c r="AO259" s="29">
        <v>46387</v>
      </c>
      <c r="AP259" s="22">
        <v>2026</v>
      </c>
      <c r="AQ259" s="22"/>
      <c r="AR259" s="18"/>
      <c r="AS259" s="18"/>
      <c r="AT259" s="324"/>
      <c r="AU259" s="18"/>
      <c r="AV259" s="18"/>
      <c r="AW259" s="285" t="s">
        <v>830</v>
      </c>
      <c r="AX259" s="285" t="s">
        <v>830</v>
      </c>
      <c r="AY259" s="22" t="s">
        <v>64</v>
      </c>
      <c r="AZ259" s="18"/>
      <c r="BA259" s="22"/>
      <c r="BB259" s="68"/>
      <c r="BC259" s="35" t="s">
        <v>1272</v>
      </c>
    </row>
    <row r="260" spans="1:55" s="17" customFormat="1" ht="47.25" customHeight="1">
      <c r="A260" s="18" t="s">
        <v>975</v>
      </c>
      <c r="B260" s="19" t="s">
        <v>1273</v>
      </c>
      <c r="C260" s="20" t="s">
        <v>58</v>
      </c>
      <c r="D260" s="21" t="s">
        <v>336</v>
      </c>
      <c r="E260" s="18" t="s">
        <v>60</v>
      </c>
      <c r="F260" s="22"/>
      <c r="G260" s="20" t="s">
        <v>595</v>
      </c>
      <c r="H260" s="23" t="s">
        <v>62</v>
      </c>
      <c r="I260" s="23" t="s">
        <v>63</v>
      </c>
      <c r="J260" s="18">
        <v>1</v>
      </c>
      <c r="K260" s="22"/>
      <c r="L260" s="19" t="s">
        <v>75</v>
      </c>
      <c r="M260" s="20"/>
      <c r="N260" s="20" t="s">
        <v>65</v>
      </c>
      <c r="O260" s="248">
        <v>257.66911700358565</v>
      </c>
      <c r="P260" s="25">
        <f t="shared" si="93"/>
        <v>309.20294040430275</v>
      </c>
      <c r="Q260" s="248"/>
      <c r="R260" s="283">
        <f t="shared" si="84"/>
        <v>309.20294040430275</v>
      </c>
      <c r="S260" s="18"/>
      <c r="T260" s="18"/>
      <c r="U260" s="68"/>
      <c r="V260" s="68"/>
      <c r="W260" s="20" t="s">
        <v>66</v>
      </c>
      <c r="X260" s="19" t="s">
        <v>58</v>
      </c>
      <c r="Y260" s="20" t="s">
        <v>68</v>
      </c>
      <c r="Z260" s="29">
        <v>45901</v>
      </c>
      <c r="AA260" s="30">
        <f t="shared" si="92"/>
        <v>45966</v>
      </c>
      <c r="AB260" s="18"/>
      <c r="AC260" s="18"/>
      <c r="AD260" s="18"/>
      <c r="AE260" s="18"/>
      <c r="AF260" s="19" t="str">
        <f t="shared" si="91"/>
        <v>Поставка ГСМ (бензин, дизтопливо) с. Хандагайты</v>
      </c>
      <c r="AG260" s="18"/>
      <c r="AH260" s="20">
        <v>876</v>
      </c>
      <c r="AI260" s="148" t="s">
        <v>226</v>
      </c>
      <c r="AJ260" s="18">
        <v>1</v>
      </c>
      <c r="AK260" s="20">
        <v>93000000000</v>
      </c>
      <c r="AL260" s="20" t="s">
        <v>341</v>
      </c>
      <c r="AM260" s="30">
        <f t="shared" si="88"/>
        <v>45986</v>
      </c>
      <c r="AN260" s="29">
        <v>46032</v>
      </c>
      <c r="AO260" s="29">
        <v>46387</v>
      </c>
      <c r="AP260" s="22">
        <v>2026</v>
      </c>
      <c r="AQ260" s="22"/>
      <c r="AR260" s="18"/>
      <c r="AS260" s="18"/>
      <c r="AT260" s="324"/>
      <c r="AU260" s="18"/>
      <c r="AV260" s="18"/>
      <c r="AW260" s="285" t="s">
        <v>830</v>
      </c>
      <c r="AX260" s="285" t="s">
        <v>830</v>
      </c>
      <c r="AY260" s="22" t="s">
        <v>64</v>
      </c>
      <c r="AZ260" s="18"/>
      <c r="BA260" s="22"/>
      <c r="BB260" s="68"/>
      <c r="BC260" s="35" t="s">
        <v>1274</v>
      </c>
    </row>
    <row r="261" spans="1:55" s="17" customFormat="1" ht="47.25" customHeight="1">
      <c r="A261" s="18" t="s">
        <v>975</v>
      </c>
      <c r="B261" s="19" t="s">
        <v>1275</v>
      </c>
      <c r="C261" s="20" t="s">
        <v>58</v>
      </c>
      <c r="D261" s="21" t="s">
        <v>336</v>
      </c>
      <c r="E261" s="18" t="s">
        <v>60</v>
      </c>
      <c r="F261" s="22"/>
      <c r="G261" s="20" t="s">
        <v>598</v>
      </c>
      <c r="H261" s="23" t="s">
        <v>62</v>
      </c>
      <c r="I261" s="23" t="s">
        <v>63</v>
      </c>
      <c r="J261" s="18">
        <v>1</v>
      </c>
      <c r="K261" s="22"/>
      <c r="L261" s="19" t="s">
        <v>75</v>
      </c>
      <c r="M261" s="20"/>
      <c r="N261" s="20" t="s">
        <v>65</v>
      </c>
      <c r="O261" s="248">
        <v>3807.7769512752056</v>
      </c>
      <c r="P261" s="25">
        <f t="shared" si="93"/>
        <v>4569.3323415302466</v>
      </c>
      <c r="Q261" s="248"/>
      <c r="R261" s="283">
        <f t="shared" si="84"/>
        <v>4569.3323415302466</v>
      </c>
      <c r="S261" s="18"/>
      <c r="T261" s="18"/>
      <c r="U261" s="68"/>
      <c r="V261" s="68"/>
      <c r="W261" s="20" t="s">
        <v>66</v>
      </c>
      <c r="X261" s="19" t="s">
        <v>67</v>
      </c>
      <c r="Y261" s="20" t="s">
        <v>68</v>
      </c>
      <c r="Z261" s="29">
        <v>45901</v>
      </c>
      <c r="AA261" s="30">
        <f t="shared" si="92"/>
        <v>45966</v>
      </c>
      <c r="AB261" s="18"/>
      <c r="AC261" s="18"/>
      <c r="AD261" s="18"/>
      <c r="AE261" s="18"/>
      <c r="AF261" s="19" t="str">
        <f t="shared" si="91"/>
        <v>Поставка ГСМ (бензин, дизтопливо) с. Бай-Хаак</v>
      </c>
      <c r="AG261" s="18"/>
      <c r="AH261" s="20">
        <v>876</v>
      </c>
      <c r="AI261" s="148" t="s">
        <v>226</v>
      </c>
      <c r="AJ261" s="18">
        <v>1</v>
      </c>
      <c r="AK261" s="20">
        <v>93000000000</v>
      </c>
      <c r="AL261" s="20" t="s">
        <v>341</v>
      </c>
      <c r="AM261" s="30">
        <f t="shared" si="88"/>
        <v>45986</v>
      </c>
      <c r="AN261" s="29">
        <v>46032</v>
      </c>
      <c r="AO261" s="29">
        <v>46387</v>
      </c>
      <c r="AP261" s="22">
        <v>2026</v>
      </c>
      <c r="AQ261" s="22"/>
      <c r="AR261" s="18"/>
      <c r="AS261" s="18"/>
      <c r="AT261" s="324"/>
      <c r="AU261" s="18"/>
      <c r="AV261" s="18"/>
      <c r="AW261" s="285" t="s">
        <v>830</v>
      </c>
      <c r="AX261" s="285" t="s">
        <v>830</v>
      </c>
      <c r="AY261" s="22" t="s">
        <v>64</v>
      </c>
      <c r="AZ261" s="18"/>
      <c r="BA261" s="22"/>
      <c r="BB261" s="68"/>
      <c r="BC261" s="35" t="s">
        <v>1276</v>
      </c>
    </row>
    <row r="262" spans="1:55" s="17" customFormat="1" ht="47.25" customHeight="1">
      <c r="A262" s="18" t="s">
        <v>975</v>
      </c>
      <c r="B262" s="19" t="s">
        <v>1277</v>
      </c>
      <c r="C262" s="20" t="s">
        <v>58</v>
      </c>
      <c r="D262" s="21" t="s">
        <v>336</v>
      </c>
      <c r="E262" s="18" t="s">
        <v>60</v>
      </c>
      <c r="F262" s="22"/>
      <c r="G262" s="20" t="s">
        <v>601</v>
      </c>
      <c r="H262" s="23" t="s">
        <v>62</v>
      </c>
      <c r="I262" s="23" t="s">
        <v>63</v>
      </c>
      <c r="J262" s="18">
        <v>1</v>
      </c>
      <c r="K262" s="22"/>
      <c r="L262" s="19" t="s">
        <v>75</v>
      </c>
      <c r="M262" s="20"/>
      <c r="N262" s="20" t="s">
        <v>65</v>
      </c>
      <c r="O262" s="248">
        <v>372.1887245607345</v>
      </c>
      <c r="P262" s="25">
        <f t="shared" si="93"/>
        <v>446.62646947288141</v>
      </c>
      <c r="Q262" s="248"/>
      <c r="R262" s="283">
        <f t="shared" si="84"/>
        <v>446.62646947288141</v>
      </c>
      <c r="S262" s="18"/>
      <c r="T262" s="18"/>
      <c r="U262" s="68"/>
      <c r="V262" s="68"/>
      <c r="W262" s="20" t="s">
        <v>66</v>
      </c>
      <c r="X262" s="19" t="s">
        <v>58</v>
      </c>
      <c r="Y262" s="20" t="s">
        <v>68</v>
      </c>
      <c r="Z262" s="29">
        <v>45901</v>
      </c>
      <c r="AA262" s="30">
        <f t="shared" si="92"/>
        <v>45966</v>
      </c>
      <c r="AB262" s="18"/>
      <c r="AC262" s="18"/>
      <c r="AD262" s="18"/>
      <c r="AE262" s="18"/>
      <c r="AF262" s="19" t="str">
        <f t="shared" si="91"/>
        <v>Поставка ГСМ (бензин, дизтопливо) с. Балгазын</v>
      </c>
      <c r="AG262" s="18"/>
      <c r="AH262" s="20">
        <v>876</v>
      </c>
      <c r="AI262" s="148" t="s">
        <v>226</v>
      </c>
      <c r="AJ262" s="18">
        <v>1</v>
      </c>
      <c r="AK262" s="20">
        <v>93000000000</v>
      </c>
      <c r="AL262" s="20" t="s">
        <v>341</v>
      </c>
      <c r="AM262" s="30">
        <f t="shared" si="88"/>
        <v>45986</v>
      </c>
      <c r="AN262" s="29">
        <v>46032</v>
      </c>
      <c r="AO262" s="29">
        <v>46387</v>
      </c>
      <c r="AP262" s="22">
        <v>2026</v>
      </c>
      <c r="AQ262" s="22"/>
      <c r="AR262" s="18"/>
      <c r="AS262" s="18"/>
      <c r="AT262" s="324"/>
      <c r="AU262" s="18"/>
      <c r="AV262" s="18"/>
      <c r="AW262" s="285" t="s">
        <v>830</v>
      </c>
      <c r="AX262" s="285" t="s">
        <v>830</v>
      </c>
      <c r="AY262" s="22" t="s">
        <v>64</v>
      </c>
      <c r="AZ262" s="18"/>
      <c r="BA262" s="22"/>
      <c r="BB262" s="68"/>
      <c r="BC262" s="35" t="s">
        <v>1278</v>
      </c>
    </row>
    <row r="263" spans="1:55" s="17" customFormat="1" ht="47.25" customHeight="1">
      <c r="A263" s="18" t="s">
        <v>975</v>
      </c>
      <c r="B263" s="19" t="s">
        <v>1279</v>
      </c>
      <c r="C263" s="20" t="s">
        <v>58</v>
      </c>
      <c r="D263" s="21" t="s">
        <v>336</v>
      </c>
      <c r="E263" s="18" t="s">
        <v>60</v>
      </c>
      <c r="F263" s="22"/>
      <c r="G263" s="20" t="s">
        <v>604</v>
      </c>
      <c r="H263" s="23" t="s">
        <v>62</v>
      </c>
      <c r="I263" s="23" t="s">
        <v>63</v>
      </c>
      <c r="J263" s="18">
        <v>1</v>
      </c>
      <c r="K263" s="22"/>
      <c r="L263" s="19" t="s">
        <v>75</v>
      </c>
      <c r="M263" s="20"/>
      <c r="N263" s="20" t="s">
        <v>65</v>
      </c>
      <c r="O263" s="248">
        <v>229.03921511429766</v>
      </c>
      <c r="P263" s="25">
        <f t="shared" si="93"/>
        <v>274.84705813715721</v>
      </c>
      <c r="Q263" s="248"/>
      <c r="R263" s="283">
        <f t="shared" si="84"/>
        <v>274.84705813715721</v>
      </c>
      <c r="S263" s="18"/>
      <c r="T263" s="18"/>
      <c r="U263" s="68"/>
      <c r="V263" s="68"/>
      <c r="W263" s="20" t="s">
        <v>66</v>
      </c>
      <c r="X263" s="19" t="s">
        <v>58</v>
      </c>
      <c r="Y263" s="20" t="s">
        <v>68</v>
      </c>
      <c r="Z263" s="29">
        <v>45901</v>
      </c>
      <c r="AA263" s="30">
        <f t="shared" si="92"/>
        <v>45966</v>
      </c>
      <c r="AB263" s="18"/>
      <c r="AC263" s="18"/>
      <c r="AD263" s="18"/>
      <c r="AE263" s="18"/>
      <c r="AF263" s="19" t="str">
        <f t="shared" si="91"/>
        <v>Поставка ГСМ (бензин, дизтопливо) с. Самагалтай</v>
      </c>
      <c r="AG263" s="18"/>
      <c r="AH263" s="20">
        <v>876</v>
      </c>
      <c r="AI263" s="148" t="s">
        <v>226</v>
      </c>
      <c r="AJ263" s="18">
        <v>1</v>
      </c>
      <c r="AK263" s="20">
        <v>93000000000</v>
      </c>
      <c r="AL263" s="20" t="s">
        <v>341</v>
      </c>
      <c r="AM263" s="30">
        <f t="shared" si="88"/>
        <v>45986</v>
      </c>
      <c r="AN263" s="29">
        <v>46032</v>
      </c>
      <c r="AO263" s="29">
        <v>46387</v>
      </c>
      <c r="AP263" s="22">
        <v>2026</v>
      </c>
      <c r="AQ263" s="22"/>
      <c r="AR263" s="18"/>
      <c r="AS263" s="18"/>
      <c r="AT263" s="324"/>
      <c r="AU263" s="18"/>
      <c r="AV263" s="18"/>
      <c r="AW263" s="285" t="s">
        <v>830</v>
      </c>
      <c r="AX263" s="285" t="s">
        <v>830</v>
      </c>
      <c r="AY263" s="22" t="s">
        <v>64</v>
      </c>
      <c r="AZ263" s="18"/>
      <c r="BA263" s="22"/>
      <c r="BB263" s="68"/>
      <c r="BC263" s="35" t="s">
        <v>1280</v>
      </c>
    </row>
    <row r="264" spans="1:55" s="17" customFormat="1" ht="47.25" customHeight="1">
      <c r="A264" s="18" t="s">
        <v>975</v>
      </c>
      <c r="B264" s="19" t="s">
        <v>1281</v>
      </c>
      <c r="C264" s="20" t="s">
        <v>58</v>
      </c>
      <c r="D264" s="21" t="s">
        <v>336</v>
      </c>
      <c r="E264" s="18" t="s">
        <v>60</v>
      </c>
      <c r="F264" s="22"/>
      <c r="G264" s="20" t="s">
        <v>607</v>
      </c>
      <c r="H264" s="23" t="s">
        <v>62</v>
      </c>
      <c r="I264" s="23" t="s">
        <v>63</v>
      </c>
      <c r="J264" s="18">
        <v>1</v>
      </c>
      <c r="K264" s="22"/>
      <c r="L264" s="19" t="s">
        <v>75</v>
      </c>
      <c r="M264" s="20"/>
      <c r="N264" s="20" t="s">
        <v>65</v>
      </c>
      <c r="O264" s="248">
        <v>400.81862645002144</v>
      </c>
      <c r="P264" s="25">
        <f t="shared" si="93"/>
        <v>480.98235174002571</v>
      </c>
      <c r="Q264" s="248"/>
      <c r="R264" s="283">
        <f t="shared" si="84"/>
        <v>480.98235174002571</v>
      </c>
      <c r="S264" s="18"/>
      <c r="T264" s="18"/>
      <c r="U264" s="68"/>
      <c r="V264" s="68"/>
      <c r="W264" s="20" t="s">
        <v>66</v>
      </c>
      <c r="X264" s="19" t="s">
        <v>58</v>
      </c>
      <c r="Y264" s="20" t="s">
        <v>68</v>
      </c>
      <c r="Z264" s="29">
        <v>45901</v>
      </c>
      <c r="AA264" s="30">
        <f t="shared" si="92"/>
        <v>45966</v>
      </c>
      <c r="AB264" s="18"/>
      <c r="AC264" s="18"/>
      <c r="AD264" s="18"/>
      <c r="AE264" s="18"/>
      <c r="AF264" s="19" t="str">
        <f t="shared" si="91"/>
        <v>Поставка ГСМ (бензин, дизтопливо) с. Эрзин</v>
      </c>
      <c r="AG264" s="18"/>
      <c r="AH264" s="20">
        <v>876</v>
      </c>
      <c r="AI264" s="148" t="s">
        <v>226</v>
      </c>
      <c r="AJ264" s="18">
        <v>1</v>
      </c>
      <c r="AK264" s="20">
        <v>93000000000</v>
      </c>
      <c r="AL264" s="20" t="s">
        <v>341</v>
      </c>
      <c r="AM264" s="30">
        <f t="shared" si="88"/>
        <v>45986</v>
      </c>
      <c r="AN264" s="29">
        <v>46032</v>
      </c>
      <c r="AO264" s="29">
        <v>46387</v>
      </c>
      <c r="AP264" s="22">
        <v>2026</v>
      </c>
      <c r="AQ264" s="22"/>
      <c r="AR264" s="18"/>
      <c r="AS264" s="18"/>
      <c r="AT264" s="324"/>
      <c r="AU264" s="18"/>
      <c r="AV264" s="18"/>
      <c r="AW264" s="285" t="s">
        <v>830</v>
      </c>
      <c r="AX264" s="285" t="s">
        <v>830</v>
      </c>
      <c r="AY264" s="22" t="s">
        <v>64</v>
      </c>
      <c r="AZ264" s="18"/>
      <c r="BA264" s="22"/>
      <c r="BB264" s="68"/>
      <c r="BC264" s="35" t="s">
        <v>1282</v>
      </c>
    </row>
    <row r="265" spans="1:55" s="17" customFormat="1" ht="47.25" customHeight="1">
      <c r="A265" s="18" t="s">
        <v>975</v>
      </c>
      <c r="B265" s="19" t="s">
        <v>1283</v>
      </c>
      <c r="C265" s="20" t="s">
        <v>58</v>
      </c>
      <c r="D265" s="21" t="s">
        <v>336</v>
      </c>
      <c r="E265" s="18" t="s">
        <v>60</v>
      </c>
      <c r="F265" s="22"/>
      <c r="G265" s="20" t="s">
        <v>1284</v>
      </c>
      <c r="H265" s="23" t="s">
        <v>385</v>
      </c>
      <c r="I265" s="23" t="s">
        <v>1285</v>
      </c>
      <c r="J265" s="18">
        <v>2</v>
      </c>
      <c r="K265" s="22"/>
      <c r="L265" s="19" t="s">
        <v>75</v>
      </c>
      <c r="M265" s="20"/>
      <c r="N265" s="20" t="s">
        <v>65</v>
      </c>
      <c r="O265" s="248">
        <v>391.11301593000002</v>
      </c>
      <c r="P265" s="25">
        <f t="shared" si="93"/>
        <v>469.33561911599998</v>
      </c>
      <c r="Q265" s="248"/>
      <c r="R265" s="283">
        <f t="shared" si="84"/>
        <v>469.33561911599998</v>
      </c>
      <c r="S265" s="18"/>
      <c r="T265" s="18"/>
      <c r="U265" s="68"/>
      <c r="V265" s="68"/>
      <c r="W265" s="20" t="s">
        <v>108</v>
      </c>
      <c r="X265" s="19" t="s">
        <v>58</v>
      </c>
      <c r="Y265" s="20" t="s">
        <v>68</v>
      </c>
      <c r="Z265" s="29">
        <v>45901</v>
      </c>
      <c r="AA265" s="30">
        <f t="shared" si="92"/>
        <v>45966</v>
      </c>
      <c r="AB265" s="18"/>
      <c r="AC265" s="18"/>
      <c r="AD265" s="18"/>
      <c r="AE265" s="18"/>
      <c r="AF265" s="19" t="str">
        <f t="shared" si="91"/>
        <v>Поставка электроинструмента</v>
      </c>
      <c r="AG265" s="18"/>
      <c r="AH265" s="20">
        <v>876</v>
      </c>
      <c r="AI265" s="148" t="s">
        <v>226</v>
      </c>
      <c r="AJ265" s="18">
        <v>1</v>
      </c>
      <c r="AK265" s="20">
        <v>93000000000</v>
      </c>
      <c r="AL265" s="20" t="s">
        <v>341</v>
      </c>
      <c r="AM265" s="30">
        <f t="shared" si="88"/>
        <v>45986</v>
      </c>
      <c r="AN265" s="29">
        <v>46032</v>
      </c>
      <c r="AO265" s="29">
        <f t="shared" si="90"/>
        <v>46062</v>
      </c>
      <c r="AP265" s="22">
        <v>2026</v>
      </c>
      <c r="AQ265" s="22"/>
      <c r="AR265" s="18"/>
      <c r="AS265" s="18"/>
      <c r="AT265" s="324"/>
      <c r="AU265" s="18"/>
      <c r="AV265" s="18"/>
      <c r="AW265" s="285" t="s">
        <v>830</v>
      </c>
      <c r="AX265" s="285" t="s">
        <v>830</v>
      </c>
      <c r="AY265" s="22" t="s">
        <v>64</v>
      </c>
      <c r="AZ265" s="18"/>
      <c r="BA265" s="22"/>
      <c r="BB265" s="68"/>
      <c r="BC265" s="35" t="s">
        <v>1286</v>
      </c>
    </row>
    <row r="266" spans="1:55" s="115" customFormat="1" ht="47.25" customHeight="1">
      <c r="A266" s="1179" t="s">
        <v>975</v>
      </c>
      <c r="B266" s="1176" t="s">
        <v>1287</v>
      </c>
      <c r="C266" s="1177" t="s">
        <v>58</v>
      </c>
      <c r="D266" s="1178" t="s">
        <v>336</v>
      </c>
      <c r="E266" s="1179" t="s">
        <v>60</v>
      </c>
      <c r="F266" s="42"/>
      <c r="G266" s="1177" t="s">
        <v>1288</v>
      </c>
      <c r="H266" s="1176" t="s">
        <v>1289</v>
      </c>
      <c r="I266" s="1176" t="s">
        <v>2047</v>
      </c>
      <c r="J266" s="1179">
        <v>2</v>
      </c>
      <c r="K266" s="42"/>
      <c r="L266" s="1176" t="s">
        <v>75</v>
      </c>
      <c r="M266" s="1177"/>
      <c r="N266" s="1177" t="s">
        <v>65</v>
      </c>
      <c r="O266" s="73">
        <v>510.20929999999998</v>
      </c>
      <c r="P266" s="63">
        <f t="shared" si="93"/>
        <v>612.25115999999991</v>
      </c>
      <c r="Q266" s="73"/>
      <c r="R266" s="73">
        <f t="shared" si="84"/>
        <v>612.25115999999991</v>
      </c>
      <c r="S266" s="1179"/>
      <c r="T266" s="1179"/>
      <c r="U266" s="75"/>
      <c r="V266" s="75"/>
      <c r="W266" s="1177" t="s">
        <v>108</v>
      </c>
      <c r="X266" s="1176" t="s">
        <v>58</v>
      </c>
      <c r="Y266" s="1177" t="s">
        <v>68</v>
      </c>
      <c r="Z266" s="1175">
        <v>45943</v>
      </c>
      <c r="AA266" s="49">
        <f>Z266+30</f>
        <v>45973</v>
      </c>
      <c r="AB266" s="1179"/>
      <c r="AC266" s="1179"/>
      <c r="AD266" s="1179"/>
      <c r="AE266" s="1179"/>
      <c r="AF266" s="1176" t="str">
        <f t="shared" si="91"/>
        <v>Поставка стартерных и тяговых аккумуляторных батарей</v>
      </c>
      <c r="AG266" s="1179"/>
      <c r="AH266" s="1177">
        <v>796</v>
      </c>
      <c r="AI266" s="227" t="s">
        <v>136</v>
      </c>
      <c r="AJ266" s="1179">
        <v>70</v>
      </c>
      <c r="AK266" s="1177">
        <v>93000000000</v>
      </c>
      <c r="AL266" s="1177" t="s">
        <v>341</v>
      </c>
      <c r="AM266" s="49">
        <f t="shared" si="88"/>
        <v>45993</v>
      </c>
      <c r="AN266" s="1175">
        <v>46034</v>
      </c>
      <c r="AO266" s="1175">
        <f t="shared" si="90"/>
        <v>46064</v>
      </c>
      <c r="AP266" s="42">
        <v>2026</v>
      </c>
      <c r="AQ266" s="42"/>
      <c r="AR266" s="1179"/>
      <c r="AS266" s="1179"/>
      <c r="AT266" s="1378"/>
      <c r="AU266" s="1179"/>
      <c r="AV266" s="1179"/>
      <c r="AW266" s="288" t="s">
        <v>830</v>
      </c>
      <c r="AX266" s="288" t="s">
        <v>830</v>
      </c>
      <c r="AY266" s="42" t="s">
        <v>64</v>
      </c>
      <c r="AZ266" s="1179"/>
      <c r="BA266" s="42"/>
      <c r="BB266" s="75" t="s">
        <v>2048</v>
      </c>
      <c r="BC266" s="233" t="s">
        <v>1291</v>
      </c>
    </row>
    <row r="267" spans="1:55" s="17" customFormat="1" ht="47.25" customHeight="1">
      <c r="A267" s="18" t="s">
        <v>975</v>
      </c>
      <c r="B267" s="19" t="s">
        <v>1292</v>
      </c>
      <c r="C267" s="20" t="s">
        <v>58</v>
      </c>
      <c r="D267" s="21" t="s">
        <v>336</v>
      </c>
      <c r="E267" s="18" t="s">
        <v>60</v>
      </c>
      <c r="F267" s="22"/>
      <c r="G267" s="20" t="s">
        <v>1293</v>
      </c>
      <c r="H267" s="19" t="s">
        <v>1294</v>
      </c>
      <c r="I267" s="104" t="s">
        <v>1295</v>
      </c>
      <c r="J267" s="18">
        <v>2</v>
      </c>
      <c r="K267" s="22"/>
      <c r="L267" s="19" t="s">
        <v>75</v>
      </c>
      <c r="M267" s="20"/>
      <c r="N267" s="20" t="s">
        <v>65</v>
      </c>
      <c r="O267" s="248">
        <v>2190.81725499</v>
      </c>
      <c r="P267" s="25">
        <f t="shared" si="93"/>
        <v>2628.980705988</v>
      </c>
      <c r="Q267" s="248"/>
      <c r="R267" s="283">
        <f t="shared" si="84"/>
        <v>2628.980705988</v>
      </c>
      <c r="S267" s="18"/>
      <c r="T267" s="18"/>
      <c r="U267" s="68"/>
      <c r="V267" s="68"/>
      <c r="W267" s="20" t="s">
        <v>108</v>
      </c>
      <c r="X267" s="19" t="s">
        <v>67</v>
      </c>
      <c r="Y267" s="20" t="s">
        <v>68</v>
      </c>
      <c r="Z267" s="29">
        <v>45901</v>
      </c>
      <c r="AA267" s="30">
        <f t="shared" si="92"/>
        <v>45966</v>
      </c>
      <c r="AB267" s="18"/>
      <c r="AC267" s="18"/>
      <c r="AD267" s="18"/>
      <c r="AE267" s="18"/>
      <c r="AF267" s="19" t="str">
        <f t="shared" si="91"/>
        <v>Поставка пневматических шин для грузовых автомобилей и прицепов</v>
      </c>
      <c r="AG267" s="18"/>
      <c r="AH267" s="20">
        <v>876</v>
      </c>
      <c r="AI267" s="148" t="s">
        <v>226</v>
      </c>
      <c r="AJ267" s="18">
        <v>1</v>
      </c>
      <c r="AK267" s="20">
        <v>93000000000</v>
      </c>
      <c r="AL267" s="20" t="s">
        <v>341</v>
      </c>
      <c r="AM267" s="30">
        <f t="shared" si="88"/>
        <v>45986</v>
      </c>
      <c r="AN267" s="29">
        <v>46032</v>
      </c>
      <c r="AO267" s="29">
        <f t="shared" si="90"/>
        <v>46062</v>
      </c>
      <c r="AP267" s="22">
        <v>2026</v>
      </c>
      <c r="AQ267" s="22"/>
      <c r="AR267" s="18"/>
      <c r="AS267" s="18"/>
      <c r="AT267" s="324"/>
      <c r="AU267" s="18"/>
      <c r="AV267" s="18"/>
      <c r="AW267" s="285" t="s">
        <v>830</v>
      </c>
      <c r="AX267" s="285" t="s">
        <v>830</v>
      </c>
      <c r="AY267" s="22" t="s">
        <v>64</v>
      </c>
      <c r="AZ267" s="18"/>
      <c r="BA267" s="22"/>
      <c r="BB267" s="68"/>
      <c r="BC267" s="35" t="s">
        <v>1296</v>
      </c>
    </row>
    <row r="268" spans="1:55" s="17" customFormat="1" ht="47.25" customHeight="1">
      <c r="A268" s="18" t="s">
        <v>975</v>
      </c>
      <c r="B268" s="19" t="s">
        <v>1297</v>
      </c>
      <c r="C268" s="20" t="s">
        <v>58</v>
      </c>
      <c r="D268" s="21" t="s">
        <v>336</v>
      </c>
      <c r="E268" s="18" t="s">
        <v>60</v>
      </c>
      <c r="F268" s="22"/>
      <c r="G268" s="20" t="s">
        <v>1298</v>
      </c>
      <c r="H268" s="19" t="s">
        <v>1294</v>
      </c>
      <c r="I268" s="104" t="s">
        <v>1295</v>
      </c>
      <c r="J268" s="18">
        <v>2</v>
      </c>
      <c r="K268" s="22"/>
      <c r="L268" s="19" t="s">
        <v>75</v>
      </c>
      <c r="M268" s="20"/>
      <c r="N268" s="20" t="s">
        <v>65</v>
      </c>
      <c r="O268" s="248">
        <v>545.69724537999991</v>
      </c>
      <c r="P268" s="25">
        <f t="shared" si="93"/>
        <v>654.83669445599992</v>
      </c>
      <c r="Q268" s="248"/>
      <c r="R268" s="283">
        <f t="shared" si="84"/>
        <v>654.83669445599992</v>
      </c>
      <c r="S268" s="18"/>
      <c r="T268" s="18"/>
      <c r="U268" s="68"/>
      <c r="V268" s="68"/>
      <c r="W268" s="20" t="s">
        <v>108</v>
      </c>
      <c r="X268" s="19" t="s">
        <v>58</v>
      </c>
      <c r="Y268" s="20" t="s">
        <v>68</v>
      </c>
      <c r="Z268" s="29">
        <v>45901</v>
      </c>
      <c r="AA268" s="30">
        <f t="shared" si="92"/>
        <v>45966</v>
      </c>
      <c r="AB268" s="18"/>
      <c r="AC268" s="18"/>
      <c r="AD268" s="18"/>
      <c r="AE268" s="18"/>
      <c r="AF268" s="19" t="str">
        <f t="shared" si="91"/>
        <v>Поставка пневматических шин для тракторов, сельскохозяйственных машин и индустриальной техники</v>
      </c>
      <c r="AG268" s="18"/>
      <c r="AH268" s="20">
        <v>876</v>
      </c>
      <c r="AI268" s="148" t="s">
        <v>226</v>
      </c>
      <c r="AJ268" s="18">
        <v>1</v>
      </c>
      <c r="AK268" s="20">
        <v>93000000000</v>
      </c>
      <c r="AL268" s="20" t="s">
        <v>341</v>
      </c>
      <c r="AM268" s="30">
        <f t="shared" si="88"/>
        <v>45986</v>
      </c>
      <c r="AN268" s="29">
        <v>46032</v>
      </c>
      <c r="AO268" s="29">
        <f t="shared" si="90"/>
        <v>46062</v>
      </c>
      <c r="AP268" s="22">
        <v>2026</v>
      </c>
      <c r="AQ268" s="22"/>
      <c r="AR268" s="18"/>
      <c r="AS268" s="18"/>
      <c r="AT268" s="324"/>
      <c r="AU268" s="18"/>
      <c r="AV268" s="18"/>
      <c r="AW268" s="285" t="s">
        <v>830</v>
      </c>
      <c r="AX268" s="285" t="s">
        <v>830</v>
      </c>
      <c r="AY268" s="22" t="s">
        <v>64</v>
      </c>
      <c r="AZ268" s="18"/>
      <c r="BA268" s="22"/>
      <c r="BB268" s="68"/>
      <c r="BC268" s="35" t="s">
        <v>1299</v>
      </c>
    </row>
    <row r="269" spans="1:55" s="17" customFormat="1" ht="47.25" customHeight="1">
      <c r="A269" s="18" t="s">
        <v>975</v>
      </c>
      <c r="B269" s="19" t="s">
        <v>1300</v>
      </c>
      <c r="C269" s="20" t="s">
        <v>58</v>
      </c>
      <c r="D269" s="21" t="s">
        <v>336</v>
      </c>
      <c r="E269" s="18" t="s">
        <v>60</v>
      </c>
      <c r="F269" s="22"/>
      <c r="G269" s="20" t="s">
        <v>1301</v>
      </c>
      <c r="H269" s="19" t="s">
        <v>1294</v>
      </c>
      <c r="I269" s="104" t="s">
        <v>1295</v>
      </c>
      <c r="J269" s="18">
        <v>2</v>
      </c>
      <c r="K269" s="22"/>
      <c r="L269" s="19" t="s">
        <v>75</v>
      </c>
      <c r="M269" s="20"/>
      <c r="N269" s="20" t="s">
        <v>65</v>
      </c>
      <c r="O269" s="248">
        <v>1068.1816496399999</v>
      </c>
      <c r="P269" s="25">
        <f t="shared" si="93"/>
        <v>1281.8179795679998</v>
      </c>
      <c r="Q269" s="248"/>
      <c r="R269" s="283">
        <f t="shared" si="84"/>
        <v>1281.8179795679998</v>
      </c>
      <c r="S269" s="18"/>
      <c r="T269" s="18"/>
      <c r="U269" s="68"/>
      <c r="V269" s="68"/>
      <c r="W269" s="20" t="s">
        <v>108</v>
      </c>
      <c r="X269" s="19" t="s">
        <v>67</v>
      </c>
      <c r="Y269" s="20" t="s">
        <v>68</v>
      </c>
      <c r="Z269" s="29">
        <v>45901</v>
      </c>
      <c r="AA269" s="30">
        <f t="shared" si="92"/>
        <v>45966</v>
      </c>
      <c r="AB269" s="18"/>
      <c r="AC269" s="18"/>
      <c r="AD269" s="18"/>
      <c r="AE269" s="18"/>
      <c r="AF269" s="19" t="str">
        <f t="shared" si="91"/>
        <v>Поставка пневматических шин для легковых и легких грузовых автомобилей</v>
      </c>
      <c r="AG269" s="18"/>
      <c r="AH269" s="20">
        <v>876</v>
      </c>
      <c r="AI269" s="148" t="s">
        <v>226</v>
      </c>
      <c r="AJ269" s="18">
        <v>1</v>
      </c>
      <c r="AK269" s="20">
        <v>93000000000</v>
      </c>
      <c r="AL269" s="20" t="s">
        <v>341</v>
      </c>
      <c r="AM269" s="30">
        <f t="shared" si="88"/>
        <v>45986</v>
      </c>
      <c r="AN269" s="29">
        <v>46032</v>
      </c>
      <c r="AO269" s="29">
        <f t="shared" si="90"/>
        <v>46062</v>
      </c>
      <c r="AP269" s="22">
        <v>2026</v>
      </c>
      <c r="AQ269" s="22"/>
      <c r="AR269" s="18"/>
      <c r="AS269" s="18"/>
      <c r="AT269" s="324"/>
      <c r="AU269" s="18"/>
      <c r="AV269" s="18"/>
      <c r="AW269" s="285" t="s">
        <v>830</v>
      </c>
      <c r="AX269" s="285" t="s">
        <v>830</v>
      </c>
      <c r="AY269" s="22" t="s">
        <v>64</v>
      </c>
      <c r="AZ269" s="18"/>
      <c r="BA269" s="22"/>
      <c r="BB269" s="68"/>
      <c r="BC269" s="35" t="s">
        <v>1302</v>
      </c>
    </row>
    <row r="270" spans="1:55" s="17" customFormat="1" ht="47.25" customHeight="1">
      <c r="A270" s="18" t="s">
        <v>975</v>
      </c>
      <c r="B270" s="19" t="s">
        <v>1303</v>
      </c>
      <c r="C270" s="20" t="s">
        <v>58</v>
      </c>
      <c r="D270" s="21" t="s">
        <v>336</v>
      </c>
      <c r="E270" s="18" t="s">
        <v>60</v>
      </c>
      <c r="F270" s="22"/>
      <c r="G270" s="20" t="s">
        <v>1304</v>
      </c>
      <c r="H270" s="19" t="s">
        <v>469</v>
      </c>
      <c r="I270" s="106" t="s">
        <v>1305</v>
      </c>
      <c r="J270" s="18">
        <v>2</v>
      </c>
      <c r="K270" s="22"/>
      <c r="L270" s="19" t="s">
        <v>75</v>
      </c>
      <c r="M270" s="20"/>
      <c r="N270" s="20" t="s">
        <v>65</v>
      </c>
      <c r="O270" s="248">
        <v>408.17533819999994</v>
      </c>
      <c r="P270" s="25">
        <f t="shared" si="93"/>
        <v>489.81040583999993</v>
      </c>
      <c r="Q270" s="248"/>
      <c r="R270" s="283">
        <f t="shared" si="84"/>
        <v>489.81040583999993</v>
      </c>
      <c r="S270" s="18"/>
      <c r="T270" s="18"/>
      <c r="U270" s="68"/>
      <c r="V270" s="68"/>
      <c r="W270" s="20" t="s">
        <v>108</v>
      </c>
      <c r="X270" s="19" t="s">
        <v>58</v>
      </c>
      <c r="Y270" s="20" t="s">
        <v>68</v>
      </c>
      <c r="Z270" s="29">
        <v>45901</v>
      </c>
      <c r="AA270" s="30">
        <f t="shared" si="92"/>
        <v>45966</v>
      </c>
      <c r="AB270" s="18"/>
      <c r="AC270" s="18"/>
      <c r="AD270" s="18"/>
      <c r="AE270" s="18"/>
      <c r="AF270" s="19" t="str">
        <f t="shared" si="91"/>
        <v>Поставка бензиновых, дизельных генераторов</v>
      </c>
      <c r="AG270" s="18"/>
      <c r="AH270" s="20">
        <v>876</v>
      </c>
      <c r="AI270" s="148" t="s">
        <v>226</v>
      </c>
      <c r="AJ270" s="18">
        <v>1</v>
      </c>
      <c r="AK270" s="20">
        <v>93000000000</v>
      </c>
      <c r="AL270" s="20" t="s">
        <v>341</v>
      </c>
      <c r="AM270" s="30">
        <f t="shared" si="88"/>
        <v>45986</v>
      </c>
      <c r="AN270" s="29">
        <v>46032</v>
      </c>
      <c r="AO270" s="29">
        <f t="shared" si="90"/>
        <v>46062</v>
      </c>
      <c r="AP270" s="22">
        <v>2026</v>
      </c>
      <c r="AQ270" s="22"/>
      <c r="AR270" s="18"/>
      <c r="AS270" s="18"/>
      <c r="AT270" s="324"/>
      <c r="AU270" s="18"/>
      <c r="AV270" s="18"/>
      <c r="AW270" s="285" t="s">
        <v>830</v>
      </c>
      <c r="AX270" s="285" t="s">
        <v>830</v>
      </c>
      <c r="AY270" s="22" t="s">
        <v>64</v>
      </c>
      <c r="AZ270" s="18"/>
      <c r="BA270" s="22"/>
      <c r="BB270" s="68"/>
      <c r="BC270" s="35" t="s">
        <v>1306</v>
      </c>
    </row>
    <row r="271" spans="1:55" s="17" customFormat="1" ht="47.25" customHeight="1">
      <c r="A271" s="18" t="s">
        <v>975</v>
      </c>
      <c r="B271" s="19" t="s">
        <v>1307</v>
      </c>
      <c r="C271" s="20" t="s">
        <v>58</v>
      </c>
      <c r="D271" s="21" t="s">
        <v>336</v>
      </c>
      <c r="E271" s="18" t="s">
        <v>60</v>
      </c>
      <c r="F271" s="22"/>
      <c r="G271" s="20" t="s">
        <v>1308</v>
      </c>
      <c r="H271" s="19" t="s">
        <v>385</v>
      </c>
      <c r="I271" s="104" t="s">
        <v>1309</v>
      </c>
      <c r="J271" s="18">
        <v>2</v>
      </c>
      <c r="K271" s="22"/>
      <c r="L271" s="19" t="s">
        <v>75</v>
      </c>
      <c r="M271" s="20"/>
      <c r="N271" s="20" t="s">
        <v>65</v>
      </c>
      <c r="O271" s="248">
        <v>117.38623938999999</v>
      </c>
      <c r="P271" s="25">
        <f t="shared" si="93"/>
        <v>140.86348726799997</v>
      </c>
      <c r="Q271" s="248"/>
      <c r="R271" s="283">
        <f t="shared" si="84"/>
        <v>140.86348726799997</v>
      </c>
      <c r="S271" s="18"/>
      <c r="T271" s="18"/>
      <c r="U271" s="68"/>
      <c r="V271" s="68"/>
      <c r="W271" s="20" t="s">
        <v>108</v>
      </c>
      <c r="X271" s="19" t="s">
        <v>58</v>
      </c>
      <c r="Y271" s="20" t="s">
        <v>68</v>
      </c>
      <c r="Z271" s="29">
        <v>45901</v>
      </c>
      <c r="AA271" s="30">
        <f t="shared" si="92"/>
        <v>45966</v>
      </c>
      <c r="AB271" s="18"/>
      <c r="AC271" s="18"/>
      <c r="AD271" s="18"/>
      <c r="AE271" s="18"/>
      <c r="AF271" s="19" t="str">
        <f t="shared" si="91"/>
        <v>Поставка компрессорного оборудования и пневмоинструмента</v>
      </c>
      <c r="AG271" s="18"/>
      <c r="AH271" s="20">
        <v>876</v>
      </c>
      <c r="AI271" s="148" t="s">
        <v>226</v>
      </c>
      <c r="AJ271" s="18">
        <v>1</v>
      </c>
      <c r="AK271" s="20">
        <v>93000000000</v>
      </c>
      <c r="AL271" s="20" t="s">
        <v>341</v>
      </c>
      <c r="AM271" s="30">
        <f t="shared" si="88"/>
        <v>45986</v>
      </c>
      <c r="AN271" s="29">
        <v>46032</v>
      </c>
      <c r="AO271" s="29">
        <f t="shared" si="90"/>
        <v>46062</v>
      </c>
      <c r="AP271" s="22">
        <v>2026</v>
      </c>
      <c r="AQ271" s="22"/>
      <c r="AR271" s="18"/>
      <c r="AS271" s="18"/>
      <c r="AT271" s="324"/>
      <c r="AU271" s="18"/>
      <c r="AV271" s="18"/>
      <c r="AW271" s="285" t="s">
        <v>830</v>
      </c>
      <c r="AX271" s="285" t="s">
        <v>830</v>
      </c>
      <c r="AY271" s="22" t="s">
        <v>64</v>
      </c>
      <c r="AZ271" s="18"/>
      <c r="BA271" s="22"/>
      <c r="BB271" s="68"/>
      <c r="BC271" s="35" t="s">
        <v>1310</v>
      </c>
    </row>
    <row r="272" spans="1:55" s="17" customFormat="1" ht="47.25" customHeight="1">
      <c r="A272" s="18" t="s">
        <v>975</v>
      </c>
      <c r="B272" s="19" t="s">
        <v>1311</v>
      </c>
      <c r="C272" s="20" t="s">
        <v>58</v>
      </c>
      <c r="D272" s="21" t="s">
        <v>336</v>
      </c>
      <c r="E272" s="18" t="s">
        <v>60</v>
      </c>
      <c r="F272" s="22"/>
      <c r="G272" s="20" t="s">
        <v>1312</v>
      </c>
      <c r="H272" s="19" t="s">
        <v>1313</v>
      </c>
      <c r="I272" s="104" t="s">
        <v>1314</v>
      </c>
      <c r="J272" s="18">
        <v>2</v>
      </c>
      <c r="K272" s="22"/>
      <c r="L272" s="19" t="s">
        <v>75</v>
      </c>
      <c r="M272" s="20"/>
      <c r="N272" s="20" t="s">
        <v>65</v>
      </c>
      <c r="O272" s="248">
        <v>423.59867983999999</v>
      </c>
      <c r="P272" s="25">
        <f t="shared" si="93"/>
        <v>508.31841580799994</v>
      </c>
      <c r="Q272" s="248"/>
      <c r="R272" s="283">
        <f t="shared" si="84"/>
        <v>508.31841580799994</v>
      </c>
      <c r="S272" s="18"/>
      <c r="T272" s="18"/>
      <c r="U272" s="68"/>
      <c r="V272" s="68"/>
      <c r="W272" s="20" t="s">
        <v>108</v>
      </c>
      <c r="X272" s="19" t="s">
        <v>58</v>
      </c>
      <c r="Y272" s="20" t="s">
        <v>68</v>
      </c>
      <c r="Z272" s="29">
        <v>45901</v>
      </c>
      <c r="AA272" s="30">
        <f t="shared" si="92"/>
        <v>45966</v>
      </c>
      <c r="AB272" s="18"/>
      <c r="AC272" s="18"/>
      <c r="AD272" s="18"/>
      <c r="AE272" s="18"/>
      <c r="AF272" s="19" t="str">
        <f t="shared" si="91"/>
        <v>Поставка стропов и грузозахватных приспособлений</v>
      </c>
      <c r="AG272" s="18"/>
      <c r="AH272" s="20">
        <v>876</v>
      </c>
      <c r="AI272" s="148" t="s">
        <v>226</v>
      </c>
      <c r="AJ272" s="18">
        <v>1</v>
      </c>
      <c r="AK272" s="20">
        <v>93000000000</v>
      </c>
      <c r="AL272" s="20" t="s">
        <v>341</v>
      </c>
      <c r="AM272" s="30">
        <f t="shared" si="88"/>
        <v>45986</v>
      </c>
      <c r="AN272" s="29">
        <v>46032</v>
      </c>
      <c r="AO272" s="29">
        <f t="shared" si="90"/>
        <v>46062</v>
      </c>
      <c r="AP272" s="22">
        <v>2026</v>
      </c>
      <c r="AQ272" s="22"/>
      <c r="AR272" s="18"/>
      <c r="AS272" s="18"/>
      <c r="AT272" s="324"/>
      <c r="AU272" s="18"/>
      <c r="AV272" s="18"/>
      <c r="AW272" s="285" t="s">
        <v>830</v>
      </c>
      <c r="AX272" s="285" t="s">
        <v>830</v>
      </c>
      <c r="AY272" s="22" t="s">
        <v>64</v>
      </c>
      <c r="AZ272" s="18"/>
      <c r="BA272" s="22"/>
      <c r="BB272" s="68"/>
      <c r="BC272" s="35" t="s">
        <v>1315</v>
      </c>
    </row>
    <row r="273" spans="1:56" s="17" customFormat="1" ht="47.25" customHeight="1">
      <c r="A273" s="19" t="s">
        <v>975</v>
      </c>
      <c r="B273" s="19" t="s">
        <v>1316</v>
      </c>
      <c r="C273" s="19" t="s">
        <v>767</v>
      </c>
      <c r="D273" s="19" t="s">
        <v>904</v>
      </c>
      <c r="E273" s="19" t="s">
        <v>60</v>
      </c>
      <c r="F273" s="19">
        <v>1</v>
      </c>
      <c r="G273" s="19" t="s">
        <v>1317</v>
      </c>
      <c r="H273" s="19" t="s">
        <v>1318</v>
      </c>
      <c r="I273" s="19" t="s">
        <v>1319</v>
      </c>
      <c r="J273" s="19">
        <v>2</v>
      </c>
      <c r="K273" s="19">
        <v>31</v>
      </c>
      <c r="L273" s="19" t="s">
        <v>75</v>
      </c>
      <c r="M273" s="19"/>
      <c r="N273" s="19" t="s">
        <v>65</v>
      </c>
      <c r="O273" s="116">
        <v>228.8</v>
      </c>
      <c r="P273" s="112">
        <v>274.60000000000002</v>
      </c>
      <c r="Q273" s="116">
        <v>274.60000000000002</v>
      </c>
      <c r="R273" s="28"/>
      <c r="S273" s="28"/>
      <c r="T273" s="28"/>
      <c r="U273" s="68"/>
      <c r="V273" s="68"/>
      <c r="W273" s="19" t="s">
        <v>108</v>
      </c>
      <c r="X273" s="19" t="s">
        <v>58</v>
      </c>
      <c r="Y273" s="19" t="s">
        <v>771</v>
      </c>
      <c r="Z273" s="104">
        <v>45909</v>
      </c>
      <c r="AA273" s="104">
        <f t="shared" ref="AA273:AA279" si="94">Z273+45</f>
        <v>45954</v>
      </c>
      <c r="AB273" s="19"/>
      <c r="AC273" s="19"/>
      <c r="AD273" s="19"/>
      <c r="AE273" s="19"/>
      <c r="AF273" s="19" t="str">
        <f t="shared" si="91"/>
        <v>Поставка средств вычислительной оргтехники</v>
      </c>
      <c r="AG273" s="19"/>
      <c r="AH273" s="19">
        <v>796</v>
      </c>
      <c r="AI273" s="68" t="s">
        <v>136</v>
      </c>
      <c r="AJ273" s="19">
        <v>22</v>
      </c>
      <c r="AK273" s="237">
        <v>93000000000</v>
      </c>
      <c r="AL273" s="19" t="s">
        <v>70</v>
      </c>
      <c r="AM273" s="104">
        <f t="shared" si="88"/>
        <v>45974</v>
      </c>
      <c r="AN273" s="104">
        <v>45974</v>
      </c>
      <c r="AO273" s="104">
        <v>46004</v>
      </c>
      <c r="AP273" s="19">
        <v>2025</v>
      </c>
      <c r="AQ273" s="19"/>
      <c r="AR273" s="19"/>
      <c r="AS273" s="19"/>
      <c r="AT273" s="19"/>
      <c r="AU273" s="104"/>
      <c r="AV273" s="173"/>
      <c r="AW273" s="174"/>
      <c r="AX273" s="19"/>
      <c r="AY273" s="19"/>
      <c r="AZ273" s="19"/>
      <c r="BA273" s="19"/>
      <c r="BB273" s="68"/>
      <c r="BC273" s="35" t="s">
        <v>1320</v>
      </c>
    </row>
    <row r="274" spans="1:56" s="2" customFormat="1" ht="94.5" customHeight="1">
      <c r="A274" s="106" t="s">
        <v>975</v>
      </c>
      <c r="B274" s="19" t="s">
        <v>1321</v>
      </c>
      <c r="C274" s="19" t="s">
        <v>58</v>
      </c>
      <c r="D274" s="19" t="s">
        <v>1322</v>
      </c>
      <c r="E274" s="19" t="s">
        <v>60</v>
      </c>
      <c r="F274" s="19"/>
      <c r="G274" s="19" t="s">
        <v>1323</v>
      </c>
      <c r="H274" s="19" t="s">
        <v>329</v>
      </c>
      <c r="I274" s="19" t="s">
        <v>1324</v>
      </c>
      <c r="J274" s="19">
        <v>2</v>
      </c>
      <c r="K274" s="19"/>
      <c r="L274" s="19" t="s">
        <v>75</v>
      </c>
      <c r="M274" s="19"/>
      <c r="N274" s="19" t="s">
        <v>65</v>
      </c>
      <c r="O274" s="116">
        <v>95.53</v>
      </c>
      <c r="P274" s="112">
        <f t="shared" si="93"/>
        <v>114.636</v>
      </c>
      <c r="Q274" s="116">
        <f t="shared" si="86"/>
        <v>114.636</v>
      </c>
      <c r="R274" s="28"/>
      <c r="S274" s="28"/>
      <c r="T274" s="28"/>
      <c r="U274" s="325"/>
      <c r="V274" s="325"/>
      <c r="W274" s="19" t="s">
        <v>108</v>
      </c>
      <c r="X274" s="19" t="s">
        <v>58</v>
      </c>
      <c r="Y274" s="19" t="s">
        <v>771</v>
      </c>
      <c r="Z274" s="104">
        <v>45996</v>
      </c>
      <c r="AA274" s="104">
        <f t="shared" si="94"/>
        <v>46041</v>
      </c>
      <c r="AB274" s="293"/>
      <c r="AC274" s="294"/>
      <c r="AD274" s="19"/>
      <c r="AE274" s="19"/>
      <c r="AF274" s="19" t="str">
        <f t="shared" si="91"/>
        <v>Поставка систем видеонаблюдения</v>
      </c>
      <c r="AG274" s="19" t="s">
        <v>830</v>
      </c>
      <c r="AH274" s="19">
        <v>876</v>
      </c>
      <c r="AI274" s="19" t="s">
        <v>1325</v>
      </c>
      <c r="AJ274" s="19">
        <v>1</v>
      </c>
      <c r="AK274" s="237">
        <v>93000000000</v>
      </c>
      <c r="AL274" s="19" t="s">
        <v>70</v>
      </c>
      <c r="AM274" s="104">
        <f t="shared" si="88"/>
        <v>46061</v>
      </c>
      <c r="AN274" s="104">
        <f t="shared" ref="AN274:AN330" si="95">AM274</f>
        <v>46061</v>
      </c>
      <c r="AO274" s="104">
        <f t="shared" si="90"/>
        <v>46091</v>
      </c>
      <c r="AP274" s="19">
        <v>2025</v>
      </c>
      <c r="AQ274" s="19"/>
      <c r="AR274" s="19"/>
      <c r="AS274" s="104"/>
      <c r="AT274" s="173"/>
      <c r="AU274" s="174"/>
      <c r="AV274" s="19"/>
      <c r="AW274" s="19"/>
      <c r="AX274" s="19"/>
      <c r="AY274" s="19"/>
      <c r="AZ274" s="19"/>
      <c r="BA274" s="325"/>
      <c r="BB274" s="68" t="s">
        <v>1326</v>
      </c>
      <c r="BC274" s="35" t="s">
        <v>1327</v>
      </c>
    </row>
    <row r="275" spans="1:56" s="326" customFormat="1" ht="105" customHeight="1">
      <c r="A275" s="182" t="s">
        <v>975</v>
      </c>
      <c r="B275" s="55" t="s">
        <v>1328</v>
      </c>
      <c r="C275" s="55" t="s">
        <v>58</v>
      </c>
      <c r="D275" s="55" t="s">
        <v>1322</v>
      </c>
      <c r="E275" s="55" t="s">
        <v>60</v>
      </c>
      <c r="F275" s="55"/>
      <c r="G275" s="55" t="s">
        <v>1329</v>
      </c>
      <c r="H275" s="182" t="s">
        <v>1330</v>
      </c>
      <c r="I275" s="55" t="s">
        <v>1331</v>
      </c>
      <c r="J275" s="55">
        <v>2</v>
      </c>
      <c r="K275" s="55"/>
      <c r="L275" s="55" t="s">
        <v>75</v>
      </c>
      <c r="M275" s="55"/>
      <c r="N275" s="55" t="s">
        <v>65</v>
      </c>
      <c r="O275" s="189">
        <f>P275/1.2</f>
        <v>83.901499999999999</v>
      </c>
      <c r="P275" s="188">
        <v>100.6818</v>
      </c>
      <c r="Q275" s="189">
        <f t="shared" si="86"/>
        <v>100.6818</v>
      </c>
      <c r="R275" s="243"/>
      <c r="S275" s="243"/>
      <c r="T275" s="243"/>
      <c r="U275" s="327"/>
      <c r="V275" s="327"/>
      <c r="W275" s="55" t="s">
        <v>108</v>
      </c>
      <c r="X275" s="55" t="s">
        <v>58</v>
      </c>
      <c r="Y275" s="55" t="s">
        <v>771</v>
      </c>
      <c r="Z275" s="180">
        <v>45777</v>
      </c>
      <c r="AA275" s="180">
        <f t="shared" si="94"/>
        <v>45822</v>
      </c>
      <c r="AB275" s="328"/>
      <c r="AC275" s="328"/>
      <c r="AD275" s="55"/>
      <c r="AE275" s="55"/>
      <c r="AF275" s="55" t="str">
        <f t="shared" si="91"/>
        <v>Поставка форменной одежды</v>
      </c>
      <c r="AG275" s="55"/>
      <c r="AH275" s="55">
        <v>839</v>
      </c>
      <c r="AI275" s="55" t="s">
        <v>1332</v>
      </c>
      <c r="AJ275" s="55">
        <v>31</v>
      </c>
      <c r="AK275" s="329">
        <v>93000000000</v>
      </c>
      <c r="AL275" s="55" t="s">
        <v>70</v>
      </c>
      <c r="AM275" s="180">
        <f t="shared" si="88"/>
        <v>45842</v>
      </c>
      <c r="AN275" s="180">
        <f t="shared" si="95"/>
        <v>45842</v>
      </c>
      <c r="AO275" s="180">
        <f t="shared" si="90"/>
        <v>45872</v>
      </c>
      <c r="AP275" s="55">
        <v>2025</v>
      </c>
      <c r="AQ275" s="55"/>
      <c r="AR275" s="55"/>
      <c r="AS275" s="180"/>
      <c r="AT275" s="229"/>
      <c r="AU275" s="197"/>
      <c r="AV275" s="55"/>
      <c r="AW275" s="55"/>
      <c r="AX275" s="55"/>
      <c r="AY275" s="55"/>
      <c r="AZ275" s="95"/>
      <c r="BA275" s="330"/>
      <c r="BB275" s="331" t="s">
        <v>1333</v>
      </c>
      <c r="BC275" s="56" t="s">
        <v>1334</v>
      </c>
    </row>
    <row r="276" spans="1:56" s="17" customFormat="1" ht="100.5" customHeight="1">
      <c r="A276" s="332" t="s">
        <v>975</v>
      </c>
      <c r="B276" s="19" t="s">
        <v>1335</v>
      </c>
      <c r="C276" s="332" t="s">
        <v>58</v>
      </c>
      <c r="D276" s="332" t="s">
        <v>749</v>
      </c>
      <c r="E276" s="332" t="s">
        <v>60</v>
      </c>
      <c r="F276" s="332" t="s">
        <v>496</v>
      </c>
      <c r="G276" s="332" t="s">
        <v>1284</v>
      </c>
      <c r="H276" s="332" t="s">
        <v>385</v>
      </c>
      <c r="I276" s="332" t="s">
        <v>385</v>
      </c>
      <c r="J276" s="332" t="s">
        <v>476</v>
      </c>
      <c r="K276" s="332"/>
      <c r="L276" s="89" t="s">
        <v>75</v>
      </c>
      <c r="M276" s="332"/>
      <c r="N276" s="333" t="s">
        <v>65</v>
      </c>
      <c r="O276" s="334">
        <v>92.008600000000001</v>
      </c>
      <c r="P276" s="335">
        <f t="shared" si="93"/>
        <v>110.41032</v>
      </c>
      <c r="Q276" s="334">
        <f t="shared" si="86"/>
        <v>110.41032</v>
      </c>
      <c r="R276" s="332"/>
      <c r="S276" s="332"/>
      <c r="T276" s="332"/>
      <c r="U276" s="133"/>
      <c r="V276" s="133"/>
      <c r="W276" s="19" t="s">
        <v>108</v>
      </c>
      <c r="X276" s="332" t="s">
        <v>58</v>
      </c>
      <c r="Y276" s="19" t="s">
        <v>771</v>
      </c>
      <c r="Z276" s="336">
        <v>45996</v>
      </c>
      <c r="AA276" s="336">
        <f t="shared" si="94"/>
        <v>46041</v>
      </c>
      <c r="AB276" s="336"/>
      <c r="AC276" s="332"/>
      <c r="AD276" s="332"/>
      <c r="AE276" s="332"/>
      <c r="AF276" s="89" t="str">
        <f t="shared" si="91"/>
        <v>Поставка электроинструмента</v>
      </c>
      <c r="AG276" s="332"/>
      <c r="AH276" s="332" t="s">
        <v>183</v>
      </c>
      <c r="AI276" s="133" t="s">
        <v>136</v>
      </c>
      <c r="AJ276" s="337">
        <v>10</v>
      </c>
      <c r="AK276" s="332">
        <v>93000000000</v>
      </c>
      <c r="AL276" s="332" t="s">
        <v>70</v>
      </c>
      <c r="AM276" s="336">
        <f t="shared" si="88"/>
        <v>46061</v>
      </c>
      <c r="AN276" s="338">
        <f t="shared" si="95"/>
        <v>46061</v>
      </c>
      <c r="AO276" s="336">
        <f t="shared" si="90"/>
        <v>46091</v>
      </c>
      <c r="AP276" s="332" t="s">
        <v>752</v>
      </c>
      <c r="AQ276" s="339"/>
      <c r="AR276" s="332"/>
      <c r="AS276" s="332"/>
      <c r="AT276" s="332"/>
      <c r="AU276" s="332"/>
      <c r="AV276" s="332"/>
      <c r="AW276" s="332"/>
      <c r="AX276" s="332"/>
      <c r="AY276" s="332"/>
      <c r="AZ276" s="332"/>
      <c r="BA276" s="339"/>
      <c r="BB276" s="339" t="s">
        <v>1336</v>
      </c>
      <c r="BC276" s="35" t="s">
        <v>1337</v>
      </c>
    </row>
    <row r="277" spans="1:56" s="17" customFormat="1" ht="47.25" customHeight="1">
      <c r="A277" s="332" t="s">
        <v>975</v>
      </c>
      <c r="B277" s="19" t="s">
        <v>1338</v>
      </c>
      <c r="C277" s="332" t="s">
        <v>58</v>
      </c>
      <c r="D277" s="332" t="s">
        <v>749</v>
      </c>
      <c r="E277" s="332" t="s">
        <v>60</v>
      </c>
      <c r="F277" s="332" t="s">
        <v>496</v>
      </c>
      <c r="G277" s="332" t="s">
        <v>1339</v>
      </c>
      <c r="H277" s="332" t="s">
        <v>1249</v>
      </c>
      <c r="I277" s="332" t="s">
        <v>1340</v>
      </c>
      <c r="J277" s="332" t="s">
        <v>476</v>
      </c>
      <c r="K277" s="332"/>
      <c r="L277" s="339" t="s">
        <v>75</v>
      </c>
      <c r="M277" s="332"/>
      <c r="N277" s="333" t="s">
        <v>65</v>
      </c>
      <c r="O277" s="334">
        <v>112.97703999999999</v>
      </c>
      <c r="P277" s="335">
        <f t="shared" si="93"/>
        <v>135.57244799999998</v>
      </c>
      <c r="Q277" s="334">
        <f t="shared" si="86"/>
        <v>135.57244799999998</v>
      </c>
      <c r="R277" s="332"/>
      <c r="S277" s="332"/>
      <c r="T277" s="332"/>
      <c r="U277" s="133"/>
      <c r="V277" s="133"/>
      <c r="W277" s="19" t="s">
        <v>108</v>
      </c>
      <c r="X277" s="332" t="s">
        <v>58</v>
      </c>
      <c r="Y277" s="19" t="s">
        <v>771</v>
      </c>
      <c r="Z277" s="336">
        <v>45996</v>
      </c>
      <c r="AA277" s="336">
        <f t="shared" si="94"/>
        <v>46041</v>
      </c>
      <c r="AB277" s="336"/>
      <c r="AC277" s="332"/>
      <c r="AD277" s="332"/>
      <c r="AE277" s="332"/>
      <c r="AF277" s="89" t="str">
        <f t="shared" si="91"/>
        <v>Поставка средств защиты, приспособлений и инструм.для работы под напряжением</v>
      </c>
      <c r="AG277" s="332"/>
      <c r="AH277" s="332" t="s">
        <v>1341</v>
      </c>
      <c r="AI277" s="133" t="s">
        <v>136</v>
      </c>
      <c r="AJ277" s="340">
        <v>2</v>
      </c>
      <c r="AK277" s="332" t="s">
        <v>186</v>
      </c>
      <c r="AL277" s="332" t="s">
        <v>70</v>
      </c>
      <c r="AM277" s="336">
        <f t="shared" si="88"/>
        <v>46061</v>
      </c>
      <c r="AN277" s="338">
        <f t="shared" si="95"/>
        <v>46061</v>
      </c>
      <c r="AO277" s="336">
        <f t="shared" si="90"/>
        <v>46091</v>
      </c>
      <c r="AP277" s="332" t="s">
        <v>752</v>
      </c>
      <c r="AQ277" s="339"/>
      <c r="AR277" s="332"/>
      <c r="AS277" s="332"/>
      <c r="AT277" s="332"/>
      <c r="AU277" s="332"/>
      <c r="AV277" s="332"/>
      <c r="AW277" s="332"/>
      <c r="AX277" s="332"/>
      <c r="AY277" s="332"/>
      <c r="AZ277" s="332"/>
      <c r="BA277" s="339"/>
      <c r="BB277" s="339" t="s">
        <v>1003</v>
      </c>
      <c r="BC277" s="35" t="s">
        <v>1342</v>
      </c>
    </row>
    <row r="278" spans="1:56" s="2" customFormat="1" ht="45" outlineLevel="1">
      <c r="A278" s="332" t="s">
        <v>975</v>
      </c>
      <c r="B278" s="19" t="s">
        <v>1343</v>
      </c>
      <c r="C278" s="153" t="s">
        <v>58</v>
      </c>
      <c r="D278" s="154" t="s">
        <v>336</v>
      </c>
      <c r="E278" s="151" t="s">
        <v>60</v>
      </c>
      <c r="F278" s="155"/>
      <c r="G278" s="153" t="s">
        <v>1344</v>
      </c>
      <c r="H278" s="156" t="s">
        <v>425</v>
      </c>
      <c r="I278" s="156" t="s">
        <v>1345</v>
      </c>
      <c r="J278" s="151">
        <v>2</v>
      </c>
      <c r="K278" s="152"/>
      <c r="L278" s="152" t="s">
        <v>64</v>
      </c>
      <c r="M278" s="153"/>
      <c r="N278" s="20" t="s">
        <v>65</v>
      </c>
      <c r="O278" s="143">
        <v>479.08713795204005</v>
      </c>
      <c r="P278" s="157">
        <f t="shared" si="93"/>
        <v>574.90456554244804</v>
      </c>
      <c r="Q278" s="143"/>
      <c r="R278" s="143">
        <f t="shared" si="84"/>
        <v>574.90456554244804</v>
      </c>
      <c r="S278" s="143"/>
      <c r="T278" s="143"/>
      <c r="U278" s="143"/>
      <c r="V278" s="143"/>
      <c r="W278" s="153" t="s">
        <v>108</v>
      </c>
      <c r="X278" s="153" t="s">
        <v>58</v>
      </c>
      <c r="Y278" s="153" t="s">
        <v>68</v>
      </c>
      <c r="Z278" s="160">
        <v>45901</v>
      </c>
      <c r="AA278" s="161">
        <f t="shared" si="94"/>
        <v>45946</v>
      </c>
      <c r="AB278" s="151"/>
      <c r="AC278" s="151"/>
      <c r="AD278" s="151"/>
      <c r="AE278" s="151"/>
      <c r="AF278" s="151" t="str">
        <f t="shared" si="91"/>
        <v>Поставка оборудования телемеханики</v>
      </c>
      <c r="AG278" s="151"/>
      <c r="AH278" s="153">
        <v>876</v>
      </c>
      <c r="AI278" s="153" t="s">
        <v>340</v>
      </c>
      <c r="AJ278" s="151">
        <v>1</v>
      </c>
      <c r="AK278" s="153">
        <v>93000000000</v>
      </c>
      <c r="AL278" s="153" t="s">
        <v>341</v>
      </c>
      <c r="AM278" s="161">
        <f t="shared" si="88"/>
        <v>45966</v>
      </c>
      <c r="AN278" s="160">
        <v>46032</v>
      </c>
      <c r="AO278" s="160">
        <v>46387</v>
      </c>
      <c r="AP278" s="152">
        <v>2026</v>
      </c>
      <c r="AQ278" s="155"/>
      <c r="AR278" s="151"/>
      <c r="AS278" s="151"/>
      <c r="AT278" s="162"/>
      <c r="AU278" s="151"/>
      <c r="AV278" s="151"/>
      <c r="AW278" s="163"/>
      <c r="AX278" s="163"/>
      <c r="AY278" s="152"/>
      <c r="AZ278" s="164"/>
      <c r="BA278" s="166"/>
      <c r="BB278" s="152"/>
      <c r="BC278" s="35" t="s">
        <v>1346</v>
      </c>
      <c r="BD278" s="167"/>
    </row>
    <row r="279" spans="1:56" s="2" customFormat="1" ht="45" outlineLevel="1">
      <c r="A279" s="332" t="s">
        <v>975</v>
      </c>
      <c r="B279" s="19" t="s">
        <v>1347</v>
      </c>
      <c r="C279" s="153" t="s">
        <v>58</v>
      </c>
      <c r="D279" s="154" t="s">
        <v>336</v>
      </c>
      <c r="E279" s="151" t="s">
        <v>60</v>
      </c>
      <c r="F279" s="155"/>
      <c r="G279" s="153" t="s">
        <v>1348</v>
      </c>
      <c r="H279" s="156" t="s">
        <v>1349</v>
      </c>
      <c r="I279" s="156" t="s">
        <v>1349</v>
      </c>
      <c r="J279" s="151">
        <v>2</v>
      </c>
      <c r="K279" s="152"/>
      <c r="L279" s="152" t="s">
        <v>64</v>
      </c>
      <c r="M279" s="153"/>
      <c r="N279" s="20" t="s">
        <v>65</v>
      </c>
      <c r="O279" s="143">
        <v>419.74360982677996</v>
      </c>
      <c r="P279" s="157">
        <f t="shared" si="93"/>
        <v>503.69233179213592</v>
      </c>
      <c r="Q279" s="143"/>
      <c r="R279" s="143">
        <f t="shared" si="84"/>
        <v>503.69233179213592</v>
      </c>
      <c r="S279" s="143"/>
      <c r="T279" s="143"/>
      <c r="U279" s="143"/>
      <c r="V279" s="143"/>
      <c r="W279" s="153" t="s">
        <v>108</v>
      </c>
      <c r="X279" s="153" t="s">
        <v>58</v>
      </c>
      <c r="Y279" s="153" t="s">
        <v>68</v>
      </c>
      <c r="Z279" s="160">
        <v>45901</v>
      </c>
      <c r="AA279" s="161">
        <f t="shared" si="94"/>
        <v>45946</v>
      </c>
      <c r="AB279" s="151"/>
      <c r="AC279" s="151"/>
      <c r="AD279" s="151"/>
      <c r="AE279" s="151"/>
      <c r="AF279" s="151" t="str">
        <f t="shared" si="91"/>
        <v>Поставка активного сетевого оборудования</v>
      </c>
      <c r="AG279" s="151"/>
      <c r="AH279" s="153">
        <v>876</v>
      </c>
      <c r="AI279" s="153" t="s">
        <v>340</v>
      </c>
      <c r="AJ279" s="151">
        <v>1</v>
      </c>
      <c r="AK279" s="153">
        <v>93000000000</v>
      </c>
      <c r="AL279" s="153" t="s">
        <v>341</v>
      </c>
      <c r="AM279" s="161">
        <v>45966</v>
      </c>
      <c r="AN279" s="160">
        <v>46032</v>
      </c>
      <c r="AO279" s="160">
        <v>46387</v>
      </c>
      <c r="AP279" s="152">
        <v>2026</v>
      </c>
      <c r="AQ279" s="155"/>
      <c r="AR279" s="151"/>
      <c r="AS279" s="151"/>
      <c r="AT279" s="162"/>
      <c r="AU279" s="151"/>
      <c r="AV279" s="151"/>
      <c r="AW279" s="163"/>
      <c r="AX279" s="163"/>
      <c r="AY279" s="152"/>
      <c r="AZ279" s="164"/>
      <c r="BA279" s="166"/>
      <c r="BB279" s="152"/>
      <c r="BC279" s="35" t="s">
        <v>1350</v>
      </c>
      <c r="BD279" s="167"/>
    </row>
    <row r="280" spans="1:56" s="326" customFormat="1" ht="47.25">
      <c r="A280" s="341" t="s">
        <v>374</v>
      </c>
      <c r="B280" s="342" t="s">
        <v>1351</v>
      </c>
      <c r="C280" s="181" t="s">
        <v>767</v>
      </c>
      <c r="D280" s="181" t="s">
        <v>336</v>
      </c>
      <c r="E280" s="181" t="s">
        <v>60</v>
      </c>
      <c r="F280" s="181">
        <v>1</v>
      </c>
      <c r="G280" s="343" t="s">
        <v>1352</v>
      </c>
      <c r="H280" s="344" t="s">
        <v>1353</v>
      </c>
      <c r="I280" s="345" t="s">
        <v>135</v>
      </c>
      <c r="J280" s="346">
        <v>2</v>
      </c>
      <c r="K280" s="181"/>
      <c r="L280" s="181" t="s">
        <v>64</v>
      </c>
      <c r="M280" s="181"/>
      <c r="N280" s="181" t="s">
        <v>1354</v>
      </c>
      <c r="O280" s="347">
        <v>541.15728000000001</v>
      </c>
      <c r="P280" s="347">
        <f t="shared" si="93"/>
        <v>649.38873599999999</v>
      </c>
      <c r="Q280" s="347">
        <f t="shared" si="86"/>
        <v>649.38873599999999</v>
      </c>
      <c r="R280" s="348"/>
      <c r="S280" s="348"/>
      <c r="T280" s="348"/>
      <c r="U280" s="348"/>
      <c r="V280" s="348"/>
      <c r="W280" s="181" t="s">
        <v>720</v>
      </c>
      <c r="X280" s="349" t="s">
        <v>767</v>
      </c>
      <c r="Y280" s="181" t="s">
        <v>771</v>
      </c>
      <c r="Z280" s="350">
        <v>45702</v>
      </c>
      <c r="AA280" s="350">
        <f>Z280+25</f>
        <v>45727</v>
      </c>
      <c r="AB280" s="351"/>
      <c r="AC280" s="181"/>
      <c r="AD280" s="181"/>
      <c r="AE280" s="181"/>
      <c r="AF280" s="181" t="str">
        <f t="shared" si="91"/>
        <v>Поставка изоляторов опорных полимерных от 35 кВ и выше</v>
      </c>
      <c r="AG280" s="181"/>
      <c r="AH280" s="181">
        <v>796</v>
      </c>
      <c r="AI280" s="352" t="s">
        <v>136</v>
      </c>
      <c r="AJ280" s="353">
        <v>36</v>
      </c>
      <c r="AK280" s="354">
        <v>93000000000</v>
      </c>
      <c r="AL280" s="181" t="s">
        <v>70</v>
      </c>
      <c r="AM280" s="350">
        <f>AA280+11</f>
        <v>45738</v>
      </c>
      <c r="AN280" s="350">
        <f t="shared" si="95"/>
        <v>45738</v>
      </c>
      <c r="AO280" s="350">
        <f t="shared" si="90"/>
        <v>45768</v>
      </c>
      <c r="AP280" s="181">
        <v>2025</v>
      </c>
      <c r="AQ280" s="348"/>
      <c r="AR280" s="348"/>
      <c r="AS280" s="348"/>
      <c r="AT280" s="355"/>
      <c r="AU280" s="348"/>
      <c r="AV280" s="348"/>
      <c r="AW280" s="348"/>
      <c r="AX280" s="348"/>
      <c r="AY280" s="348"/>
      <c r="AZ280" s="348"/>
      <c r="BA280" s="348"/>
      <c r="BB280" s="344" t="s">
        <v>1355</v>
      </c>
      <c r="BC280" s="356" t="s">
        <v>1356</v>
      </c>
    </row>
    <row r="281" spans="1:56" s="326" customFormat="1" ht="135">
      <c r="A281" s="357" t="s">
        <v>1357</v>
      </c>
      <c r="B281" s="342" t="s">
        <v>1358</v>
      </c>
      <c r="C281" s="342" t="s">
        <v>58</v>
      </c>
      <c r="D281" s="342" t="s">
        <v>1359</v>
      </c>
      <c r="E281" s="342" t="s">
        <v>233</v>
      </c>
      <c r="F281" s="342">
        <v>1</v>
      </c>
      <c r="G281" s="342" t="s">
        <v>1360</v>
      </c>
      <c r="H281" s="342" t="s">
        <v>368</v>
      </c>
      <c r="I281" s="342" t="s">
        <v>1361</v>
      </c>
      <c r="J281" s="342">
        <v>2</v>
      </c>
      <c r="K281" s="342"/>
      <c r="L281" s="342"/>
      <c r="M281" s="342"/>
      <c r="N281" s="342" t="s">
        <v>830</v>
      </c>
      <c r="O281" s="358" t="s">
        <v>830</v>
      </c>
      <c r="P281" s="358" t="s">
        <v>830</v>
      </c>
      <c r="Q281" s="359"/>
      <c r="R281" s="359"/>
      <c r="S281" s="359"/>
      <c r="T281" s="359"/>
      <c r="U281" s="359"/>
      <c r="V281" s="359"/>
      <c r="W281" s="342" t="s">
        <v>1362</v>
      </c>
      <c r="X281" s="342" t="s">
        <v>1363</v>
      </c>
      <c r="Y281" s="342" t="s">
        <v>68</v>
      </c>
      <c r="Z281" s="360">
        <v>45708</v>
      </c>
      <c r="AA281" s="361">
        <f t="shared" ref="AA281:AA282" si="96">Z281+45</f>
        <v>45753</v>
      </c>
      <c r="AB281" s="342"/>
      <c r="AC281" s="342"/>
      <c r="AD281" s="342"/>
      <c r="AE281" s="342"/>
      <c r="AF281" s="342" t="str">
        <f t="shared" si="91"/>
        <v>Право заключения рамочных соглашений на выполнение строительно-монтажных работ по техническому перевооружению, реконструкции, строительству, монтажу и пусконаладочным работам   ВЛ 35 кВ, ВЛ-110 кВ, КЛ-35 кВ, КЛ-110 кВ, ПС 35-110 кВ в регионе присутствия АО "Тываэнерго" (Республика Тыва)</v>
      </c>
      <c r="AG281" s="342"/>
      <c r="AH281" s="342">
        <v>876</v>
      </c>
      <c r="AI281" s="342" t="s">
        <v>295</v>
      </c>
      <c r="AJ281" s="342">
        <v>1</v>
      </c>
      <c r="AK281" s="362">
        <v>93000000000</v>
      </c>
      <c r="AL281" s="342" t="s">
        <v>70</v>
      </c>
      <c r="AM281" s="360">
        <f>AA281+15</f>
        <v>45768</v>
      </c>
      <c r="AN281" s="360">
        <f t="shared" si="95"/>
        <v>45768</v>
      </c>
      <c r="AO281" s="360">
        <v>46386</v>
      </c>
      <c r="AP281" s="342" t="s">
        <v>619</v>
      </c>
      <c r="AQ281" s="342"/>
      <c r="AR281" s="363"/>
      <c r="AS281" s="364" t="s">
        <v>1364</v>
      </c>
      <c r="AT281" s="363"/>
      <c r="AU281" s="363"/>
      <c r="AV281" s="363"/>
      <c r="AW281" s="365"/>
      <c r="AX281" s="363"/>
      <c r="AY281" s="363" t="s">
        <v>74</v>
      </c>
      <c r="AZ281" s="342" t="s">
        <v>75</v>
      </c>
      <c r="BB281" s="366" t="s">
        <v>1365</v>
      </c>
      <c r="BC281" s="356" t="s">
        <v>1366</v>
      </c>
    </row>
    <row r="282" spans="1:56" s="326" customFormat="1" ht="60">
      <c r="A282" s="367" t="s">
        <v>56</v>
      </c>
      <c r="B282" s="368" t="s">
        <v>1367</v>
      </c>
      <c r="C282" s="368" t="s">
        <v>58</v>
      </c>
      <c r="D282" s="368" t="s">
        <v>59</v>
      </c>
      <c r="E282" s="368" t="s">
        <v>60</v>
      </c>
      <c r="F282" s="368">
        <v>1</v>
      </c>
      <c r="G282" s="368" t="s">
        <v>179</v>
      </c>
      <c r="H282" s="369" t="s">
        <v>180</v>
      </c>
      <c r="I282" s="370" t="s">
        <v>1368</v>
      </c>
      <c r="J282" s="368">
        <v>1</v>
      </c>
      <c r="K282" s="368"/>
      <c r="L282" s="368" t="s">
        <v>75</v>
      </c>
      <c r="M282" s="368"/>
      <c r="N282" s="368" t="s">
        <v>1053</v>
      </c>
      <c r="O282" s="371">
        <v>5473.7189799999996</v>
      </c>
      <c r="P282" s="371">
        <f t="shared" si="93"/>
        <v>6568.4627759999994</v>
      </c>
      <c r="Q282" s="372">
        <f t="shared" si="86"/>
        <v>6568.4627759999994</v>
      </c>
      <c r="R282" s="359"/>
      <c r="S282" s="359"/>
      <c r="T282" s="359"/>
      <c r="U282" s="359"/>
      <c r="V282" s="359"/>
      <c r="W282" s="368" t="s">
        <v>309</v>
      </c>
      <c r="X282" s="368" t="s">
        <v>1363</v>
      </c>
      <c r="Y282" s="368" t="s">
        <v>68</v>
      </c>
      <c r="Z282" s="373">
        <v>45708</v>
      </c>
      <c r="AA282" s="374">
        <f t="shared" si="96"/>
        <v>45753</v>
      </c>
      <c r="AB282" s="368"/>
      <c r="AC282" s="368"/>
      <c r="AD282" s="368"/>
      <c r="AE282" s="368"/>
      <c r="AF282" s="368" t="str">
        <f t="shared" si="91"/>
        <v>Поставка силовых трансформаторов напряжением 6-20 кВ</v>
      </c>
      <c r="AG282" s="368" t="s">
        <v>75</v>
      </c>
      <c r="AH282" s="367">
        <v>796</v>
      </c>
      <c r="AI282" s="368" t="s">
        <v>1104</v>
      </c>
      <c r="AJ282" s="368">
        <v>13</v>
      </c>
      <c r="AK282" s="375">
        <v>93000000000</v>
      </c>
      <c r="AL282" s="368" t="s">
        <v>70</v>
      </c>
      <c r="AM282" s="373">
        <f>AA282+20</f>
        <v>45773</v>
      </c>
      <c r="AN282" s="373">
        <f t="shared" si="95"/>
        <v>45773</v>
      </c>
      <c r="AO282" s="373">
        <f>AM282+365</f>
        <v>46138</v>
      </c>
      <c r="AP282" s="368">
        <v>2025</v>
      </c>
      <c r="AQ282" s="368"/>
      <c r="AR282" s="376" t="s">
        <v>71</v>
      </c>
      <c r="AS282" s="377" t="s">
        <v>72</v>
      </c>
      <c r="AT282" s="377" t="s">
        <v>111</v>
      </c>
      <c r="AU282" s="378">
        <v>2017</v>
      </c>
      <c r="AV282" s="378">
        <v>2027</v>
      </c>
      <c r="AW282" s="379">
        <v>1456.0000097263201</v>
      </c>
      <c r="AX282" s="380">
        <v>779.81584957999996</v>
      </c>
      <c r="AY282" s="381" t="s">
        <v>74</v>
      </c>
      <c r="AZ282" s="381"/>
      <c r="BA282" s="381"/>
      <c r="BB282" s="381" t="s">
        <v>1369</v>
      </c>
      <c r="BC282" s="356" t="s">
        <v>1370</v>
      </c>
    </row>
    <row r="283" spans="1:56" s="326" customFormat="1" ht="47.25">
      <c r="A283" s="341" t="s">
        <v>374</v>
      </c>
      <c r="B283" s="342" t="s">
        <v>1371</v>
      </c>
      <c r="C283" s="181" t="s">
        <v>767</v>
      </c>
      <c r="D283" s="181" t="s">
        <v>336</v>
      </c>
      <c r="E283" s="181" t="s">
        <v>60</v>
      </c>
      <c r="F283" s="181">
        <v>1</v>
      </c>
      <c r="G283" s="343" t="s">
        <v>499</v>
      </c>
      <c r="H283" s="344" t="s">
        <v>1372</v>
      </c>
      <c r="I283" s="345" t="s">
        <v>1373</v>
      </c>
      <c r="J283" s="346">
        <v>2</v>
      </c>
      <c r="K283" s="181"/>
      <c r="L283" s="181" t="s">
        <v>64</v>
      </c>
      <c r="M283" s="181"/>
      <c r="N283" s="181" t="s">
        <v>1354</v>
      </c>
      <c r="O283" s="347">
        <v>761.68754999999999</v>
      </c>
      <c r="P283" s="347">
        <f t="shared" si="93"/>
        <v>914.02505999999994</v>
      </c>
      <c r="Q283" s="372">
        <f t="shared" si="86"/>
        <v>914.02505999999994</v>
      </c>
      <c r="R283" s="359"/>
      <c r="S283" s="359"/>
      <c r="T283" s="359"/>
      <c r="U283" s="359"/>
      <c r="V283" s="359"/>
      <c r="W283" s="181" t="s">
        <v>720</v>
      </c>
      <c r="X283" s="349" t="s">
        <v>767</v>
      </c>
      <c r="Y283" s="181" t="s">
        <v>771</v>
      </c>
      <c r="Z283" s="350">
        <v>45702</v>
      </c>
      <c r="AA283" s="350">
        <f>Z283+25</f>
        <v>45727</v>
      </c>
      <c r="AB283" s="351"/>
      <c r="AC283" s="181"/>
      <c r="AD283" s="181"/>
      <c r="AE283" s="181"/>
      <c r="AF283" s="342" t="str">
        <f t="shared" si="91"/>
        <v>Поставка изоляторов проходных до 20 кВ</v>
      </c>
      <c r="AG283" s="181"/>
      <c r="AH283" s="181">
        <v>796</v>
      </c>
      <c r="AI283" s="352" t="s">
        <v>136</v>
      </c>
      <c r="AJ283" s="353">
        <v>45</v>
      </c>
      <c r="AK283" s="354">
        <v>93000000000</v>
      </c>
      <c r="AL283" s="181" t="s">
        <v>70</v>
      </c>
      <c r="AM283" s="350">
        <f>AA283+11</f>
        <v>45738</v>
      </c>
      <c r="AN283" s="350">
        <f t="shared" si="95"/>
        <v>45738</v>
      </c>
      <c r="AO283" s="350">
        <f>AN283+30</f>
        <v>45768</v>
      </c>
      <c r="AP283" s="181">
        <v>2025</v>
      </c>
      <c r="AQ283" s="348"/>
      <c r="AR283" s="348"/>
      <c r="AS283" s="348"/>
      <c r="AT283" s="355"/>
      <c r="AU283" s="348"/>
      <c r="AV283" s="348"/>
      <c r="AW283" s="348"/>
      <c r="AX283" s="348"/>
      <c r="AY283" s="348"/>
      <c r="AZ283" s="348"/>
      <c r="BA283" s="348"/>
      <c r="BB283" s="344" t="s">
        <v>1374</v>
      </c>
      <c r="BC283" s="356" t="s">
        <v>1375</v>
      </c>
    </row>
    <row r="284" spans="1:56" s="326" customFormat="1" ht="47.25">
      <c r="A284" s="341" t="s">
        <v>374</v>
      </c>
      <c r="B284" s="342" t="s">
        <v>1376</v>
      </c>
      <c r="C284" s="181" t="s">
        <v>767</v>
      </c>
      <c r="D284" s="181" t="s">
        <v>336</v>
      </c>
      <c r="E284" s="181" t="s">
        <v>60</v>
      </c>
      <c r="F284" s="181">
        <v>1</v>
      </c>
      <c r="G284" s="199" t="s">
        <v>483</v>
      </c>
      <c r="H284" s="382" t="s">
        <v>1377</v>
      </c>
      <c r="I284" s="383" t="s">
        <v>1378</v>
      </c>
      <c r="J284" s="346">
        <v>1</v>
      </c>
      <c r="K284" s="181"/>
      <c r="L284" s="181" t="s">
        <v>64</v>
      </c>
      <c r="M284" s="181"/>
      <c r="N284" s="181" t="s">
        <v>1354</v>
      </c>
      <c r="O284" s="347">
        <v>4570.6949999999997</v>
      </c>
      <c r="P284" s="347">
        <f t="shared" si="93"/>
        <v>5484.8339999999998</v>
      </c>
      <c r="Q284" s="372">
        <f t="shared" si="86"/>
        <v>5484.8339999999998</v>
      </c>
      <c r="R284" s="359"/>
      <c r="S284" s="359"/>
      <c r="T284" s="359"/>
      <c r="U284" s="359"/>
      <c r="V284" s="359"/>
      <c r="W284" s="181" t="s">
        <v>1379</v>
      </c>
      <c r="X284" s="349" t="s">
        <v>1363</v>
      </c>
      <c r="Y284" s="181" t="s">
        <v>771</v>
      </c>
      <c r="Z284" s="350">
        <v>45702</v>
      </c>
      <c r="AA284" s="350">
        <f t="shared" ref="AA284:AA286" si="97">Z284+30</f>
        <v>45732</v>
      </c>
      <c r="AB284" s="351"/>
      <c r="AC284" s="181"/>
      <c r="AD284" s="181"/>
      <c r="AE284" s="181"/>
      <c r="AF284" s="342" t="str">
        <f t="shared" si="91"/>
        <v>Поставка опор деревянных непропитанных для ВЛ 0,4-20 кВ</v>
      </c>
      <c r="AG284" s="181"/>
      <c r="AH284" s="181">
        <v>796</v>
      </c>
      <c r="AI284" s="352" t="s">
        <v>136</v>
      </c>
      <c r="AJ284" s="353">
        <v>389</v>
      </c>
      <c r="AK284" s="354">
        <v>93000000000</v>
      </c>
      <c r="AL284" s="181" t="s">
        <v>70</v>
      </c>
      <c r="AM284" s="350">
        <f t="shared" ref="AM284:AM286" si="98">AA284+20</f>
        <v>45752</v>
      </c>
      <c r="AN284" s="350">
        <v>45689</v>
      </c>
      <c r="AO284" s="350">
        <v>45838</v>
      </c>
      <c r="AP284" s="181">
        <v>2025</v>
      </c>
      <c r="AQ284" s="348"/>
      <c r="AR284" s="348"/>
      <c r="AS284" s="348"/>
      <c r="AT284" s="355"/>
      <c r="AU284" s="348"/>
      <c r="AV284" s="348"/>
      <c r="AW284" s="348"/>
      <c r="AX284" s="348"/>
      <c r="AY284" s="348"/>
      <c r="AZ284" s="348"/>
      <c r="BA284" s="348"/>
      <c r="BB284" s="344" t="s">
        <v>1380</v>
      </c>
      <c r="BC284" s="356" t="s">
        <v>1381</v>
      </c>
    </row>
    <row r="285" spans="1:56" s="326" customFormat="1" ht="94.5">
      <c r="A285" s="341" t="s">
        <v>1382</v>
      </c>
      <c r="B285" s="181" t="s">
        <v>1383</v>
      </c>
      <c r="C285" s="181" t="s">
        <v>767</v>
      </c>
      <c r="D285" s="181" t="s">
        <v>768</v>
      </c>
      <c r="E285" s="384" t="s">
        <v>277</v>
      </c>
      <c r="F285" s="181">
        <v>1</v>
      </c>
      <c r="G285" s="181" t="s">
        <v>1384</v>
      </c>
      <c r="H285" s="181" t="s">
        <v>770</v>
      </c>
      <c r="I285" s="181" t="s">
        <v>770</v>
      </c>
      <c r="J285" s="181">
        <v>1</v>
      </c>
      <c r="K285" s="181"/>
      <c r="L285" s="181"/>
      <c r="M285" s="181"/>
      <c r="N285" s="181" t="s">
        <v>225</v>
      </c>
      <c r="O285" s="385">
        <v>383.73599999999999</v>
      </c>
      <c r="P285" s="385">
        <f t="shared" si="93"/>
        <v>460.48319999999995</v>
      </c>
      <c r="Q285" s="372">
        <f t="shared" si="86"/>
        <v>460.48319999999995</v>
      </c>
      <c r="R285" s="359"/>
      <c r="S285" s="359"/>
      <c r="T285" s="359"/>
      <c r="U285" s="359"/>
      <c r="V285" s="359"/>
      <c r="W285" s="181" t="s">
        <v>66</v>
      </c>
      <c r="X285" s="181" t="s">
        <v>767</v>
      </c>
      <c r="Y285" s="181" t="s">
        <v>771</v>
      </c>
      <c r="Z285" s="350">
        <v>45708</v>
      </c>
      <c r="AA285" s="350">
        <f t="shared" si="97"/>
        <v>45738</v>
      </c>
      <c r="AB285" s="181"/>
      <c r="AC285" s="181"/>
      <c r="AD285" s="181"/>
      <c r="AE285" s="181"/>
      <c r="AF285" s="342" t="str">
        <f t="shared" si="91"/>
        <v>Оказание услуг на выполнение работ по проектированию системы автоматичнской пожарной сигнализации (АПС) и системы оповещения и управления эвакуацией людей (СОУЭ)</v>
      </c>
      <c r="AG285" s="181"/>
      <c r="AH285" s="181">
        <v>876</v>
      </c>
      <c r="AI285" s="181" t="s">
        <v>812</v>
      </c>
      <c r="AJ285" s="181">
        <v>3</v>
      </c>
      <c r="AK285" s="386">
        <v>93000000000</v>
      </c>
      <c r="AL285" s="181" t="s">
        <v>70</v>
      </c>
      <c r="AM285" s="350">
        <f t="shared" si="98"/>
        <v>45758</v>
      </c>
      <c r="AN285" s="350">
        <f t="shared" si="95"/>
        <v>45758</v>
      </c>
      <c r="AO285" s="350">
        <f>AN285+60</f>
        <v>45818</v>
      </c>
      <c r="AP285" s="181">
        <v>2025</v>
      </c>
      <c r="AQ285" s="348"/>
      <c r="AR285" s="348"/>
      <c r="AS285" s="348"/>
      <c r="AT285" s="355"/>
      <c r="AU285" s="348"/>
      <c r="AV285" s="348"/>
      <c r="AW285" s="348"/>
      <c r="AX285" s="348"/>
      <c r="AY285" s="348"/>
      <c r="AZ285" s="348"/>
      <c r="BA285" s="348"/>
      <c r="BB285" s="344" t="s">
        <v>1385</v>
      </c>
      <c r="BC285" s="356" t="s">
        <v>1386</v>
      </c>
    </row>
    <row r="286" spans="1:56" s="326" customFormat="1" ht="75">
      <c r="A286" s="387" t="s">
        <v>714</v>
      </c>
      <c r="B286" s="342" t="s">
        <v>1387</v>
      </c>
      <c r="C286" s="388" t="s">
        <v>58</v>
      </c>
      <c r="D286" s="389" t="s">
        <v>839</v>
      </c>
      <c r="E286" s="342" t="s">
        <v>277</v>
      </c>
      <c r="F286" s="342">
        <v>1</v>
      </c>
      <c r="G286" s="344" t="s">
        <v>1388</v>
      </c>
      <c r="H286" s="389" t="s">
        <v>1389</v>
      </c>
      <c r="I286" s="389" t="s">
        <v>847</v>
      </c>
      <c r="J286" s="389">
        <v>1</v>
      </c>
      <c r="K286" s="342"/>
      <c r="L286" s="342" t="s">
        <v>75</v>
      </c>
      <c r="M286" s="390"/>
      <c r="N286" s="389" t="s">
        <v>225</v>
      </c>
      <c r="O286" s="270">
        <v>132.44748000000001</v>
      </c>
      <c r="P286" s="271">
        <f t="shared" si="93"/>
        <v>158.93697600000002</v>
      </c>
      <c r="Q286" s="272">
        <v>119.20274999999999</v>
      </c>
      <c r="R286" s="272">
        <f>P286-Q286</f>
        <v>39.734226000000021</v>
      </c>
      <c r="S286" s="359"/>
      <c r="T286" s="359"/>
      <c r="U286" s="359"/>
      <c r="V286" s="359"/>
      <c r="W286" s="342" t="s">
        <v>1390</v>
      </c>
      <c r="X286" s="349" t="s">
        <v>58</v>
      </c>
      <c r="Y286" s="342" t="s">
        <v>68</v>
      </c>
      <c r="Z286" s="360">
        <v>45702</v>
      </c>
      <c r="AA286" s="360">
        <f t="shared" si="97"/>
        <v>45732</v>
      </c>
      <c r="AB286" s="359"/>
      <c r="AC286" s="359"/>
      <c r="AD286" s="359"/>
      <c r="AE286" s="359"/>
      <c r="AF286" s="344" t="s">
        <v>1388</v>
      </c>
      <c r="AG286" s="391" t="s">
        <v>841</v>
      </c>
      <c r="AH286" s="391" t="s">
        <v>842</v>
      </c>
      <c r="AI286" s="342" t="s">
        <v>854</v>
      </c>
      <c r="AJ286" s="391" t="s">
        <v>496</v>
      </c>
      <c r="AK286" s="391" t="s">
        <v>186</v>
      </c>
      <c r="AL286" s="391" t="s">
        <v>70</v>
      </c>
      <c r="AM286" s="360">
        <f t="shared" si="98"/>
        <v>45752</v>
      </c>
      <c r="AN286" s="360">
        <f t="shared" si="95"/>
        <v>45752</v>
      </c>
      <c r="AO286" s="360">
        <f>AN286+365</f>
        <v>46117</v>
      </c>
      <c r="AP286" s="391" t="s">
        <v>619</v>
      </c>
      <c r="AQ286" s="348"/>
      <c r="AR286" s="348"/>
      <c r="AS286" s="348"/>
      <c r="AT286" s="355"/>
      <c r="AU286" s="348"/>
      <c r="AV286" s="348"/>
      <c r="AW286" s="348"/>
      <c r="AX286" s="348"/>
      <c r="AY286" s="348"/>
      <c r="AZ286" s="348"/>
      <c r="BA286" s="348"/>
      <c r="BB286" s="344" t="s">
        <v>1391</v>
      </c>
      <c r="BC286" s="356" t="s">
        <v>1392</v>
      </c>
    </row>
    <row r="287" spans="1:56" s="36" customFormat="1" ht="63" customHeight="1">
      <c r="A287" s="37" t="s">
        <v>374</v>
      </c>
      <c r="B287" s="38" t="s">
        <v>1393</v>
      </c>
      <c r="C287" s="39" t="s">
        <v>58</v>
      </c>
      <c r="D287" s="40" t="s">
        <v>336</v>
      </c>
      <c r="E287" s="37" t="s">
        <v>60</v>
      </c>
      <c r="F287" s="42">
        <v>1</v>
      </c>
      <c r="G287" s="72" t="s">
        <v>1394</v>
      </c>
      <c r="H287" s="72" t="s">
        <v>1395</v>
      </c>
      <c r="I287" s="72" t="s">
        <v>1396</v>
      </c>
      <c r="J287" s="37">
        <v>2</v>
      </c>
      <c r="K287" s="37"/>
      <c r="L287" s="42" t="s">
        <v>64</v>
      </c>
      <c r="M287" s="42"/>
      <c r="N287" s="39" t="s">
        <v>225</v>
      </c>
      <c r="O287" s="392">
        <v>118.33332</v>
      </c>
      <c r="P287" s="63">
        <f t="shared" si="93"/>
        <v>141.99998399999998</v>
      </c>
      <c r="Q287" s="45">
        <f t="shared" si="86"/>
        <v>141.99998399999998</v>
      </c>
      <c r="R287" s="45"/>
      <c r="S287" s="64"/>
      <c r="T287" s="64"/>
      <c r="U287" s="243"/>
      <c r="V287" s="243"/>
      <c r="W287" s="39" t="s">
        <v>1397</v>
      </c>
      <c r="X287" s="38" t="s">
        <v>58</v>
      </c>
      <c r="Y287" s="39" t="s">
        <v>68</v>
      </c>
      <c r="Z287" s="48">
        <v>45715</v>
      </c>
      <c r="AA287" s="49">
        <f>Z287+10</f>
        <v>45725</v>
      </c>
      <c r="AB287" s="37"/>
      <c r="AC287" s="37"/>
      <c r="AD287" s="37"/>
      <c r="AE287" s="37"/>
      <c r="AF287" s="37" t="str">
        <f t="shared" si="91"/>
        <v>Поставка запасных частей к автокрановым установкам, АГП, КМУ</v>
      </c>
      <c r="AG287" s="37"/>
      <c r="AH287" s="39">
        <v>796</v>
      </c>
      <c r="AI287" s="39" t="s">
        <v>136</v>
      </c>
      <c r="AJ287" s="37">
        <v>2</v>
      </c>
      <c r="AK287" s="39">
        <v>93000000000</v>
      </c>
      <c r="AL287" s="39" t="s">
        <v>70</v>
      </c>
      <c r="AM287" s="49">
        <f>AA287+10</f>
        <v>45735</v>
      </c>
      <c r="AN287" s="48">
        <f t="shared" si="95"/>
        <v>45735</v>
      </c>
      <c r="AO287" s="48">
        <f>AN287+30</f>
        <v>45765</v>
      </c>
      <c r="AP287" s="42">
        <v>2025</v>
      </c>
      <c r="AQ287" s="37"/>
      <c r="AR287" s="38"/>
      <c r="AS287" s="52"/>
      <c r="AT287" s="52"/>
      <c r="AU287" s="37"/>
      <c r="AV287" s="37"/>
      <c r="AW287" s="53"/>
      <c r="AX287" s="54"/>
      <c r="AY287" s="42"/>
      <c r="AZ287" s="42"/>
      <c r="BA287" s="393"/>
      <c r="BB287" s="42" t="s">
        <v>1398</v>
      </c>
      <c r="BC287" s="36">
        <v>736</v>
      </c>
    </row>
    <row r="288" spans="1:56" s="115" customFormat="1" ht="200.25" customHeight="1">
      <c r="A288" s="42" t="s">
        <v>714</v>
      </c>
      <c r="B288" s="38" t="s">
        <v>1399</v>
      </c>
      <c r="C288" s="72" t="s">
        <v>58</v>
      </c>
      <c r="D288" s="37" t="s">
        <v>839</v>
      </c>
      <c r="E288" s="38" t="s">
        <v>277</v>
      </c>
      <c r="F288" s="38">
        <v>1</v>
      </c>
      <c r="G288" s="37" t="s">
        <v>1400</v>
      </c>
      <c r="H288" s="37" t="s">
        <v>859</v>
      </c>
      <c r="I288" s="37" t="s">
        <v>860</v>
      </c>
      <c r="J288" s="37">
        <v>1</v>
      </c>
      <c r="K288" s="37"/>
      <c r="L288" s="38" t="s">
        <v>64</v>
      </c>
      <c r="M288" s="38"/>
      <c r="N288" s="37" t="s">
        <v>618</v>
      </c>
      <c r="O288" s="73">
        <v>249</v>
      </c>
      <c r="P288" s="44">
        <f>O288</f>
        <v>249</v>
      </c>
      <c r="Q288" s="286">
        <f t="shared" si="86"/>
        <v>249</v>
      </c>
      <c r="R288" s="394"/>
      <c r="S288" s="394"/>
      <c r="T288" s="394"/>
      <c r="U288" s="395"/>
      <c r="V288" s="395"/>
      <c r="W288" s="342" t="s">
        <v>1390</v>
      </c>
      <c r="X288" s="38" t="s">
        <v>58</v>
      </c>
      <c r="Y288" s="38" t="s">
        <v>68</v>
      </c>
      <c r="Z288" s="226">
        <v>45712</v>
      </c>
      <c r="AA288" s="226">
        <f t="shared" ref="AA288:AA292" si="99">Z288+30</f>
        <v>45742</v>
      </c>
      <c r="AB288" s="38"/>
      <c r="AC288" s="38"/>
      <c r="AD288" s="38"/>
      <c r="AE288" s="38"/>
      <c r="AF288" s="38" t="str">
        <f t="shared" si="91"/>
        <v>Услуги по проведению предрейсовых, послерейсовых, медицинских осмотров водителей с помощью дистанционных комплексов, обеспечивающих автоматизированную дистанционную передачу информации о состоянии здоровья водителей  предприятия и дистанционный контроль состояния их здоровья.</v>
      </c>
      <c r="AG288" s="80" t="s">
        <v>841</v>
      </c>
      <c r="AH288" s="80" t="s">
        <v>842</v>
      </c>
      <c r="AI288" s="227" t="s">
        <v>226</v>
      </c>
      <c r="AJ288" s="80" t="s">
        <v>496</v>
      </c>
      <c r="AK288" s="80" t="s">
        <v>186</v>
      </c>
      <c r="AL288" s="80" t="s">
        <v>70</v>
      </c>
      <c r="AM288" s="226">
        <f t="shared" ref="AM288:AM306" si="100">AA288+20</f>
        <v>45762</v>
      </c>
      <c r="AN288" s="226">
        <f t="shared" si="95"/>
        <v>45762</v>
      </c>
      <c r="AO288" s="226">
        <v>46127</v>
      </c>
      <c r="AP288" s="38" t="s">
        <v>619</v>
      </c>
      <c r="AQ288" s="38"/>
      <c r="AR288" s="38"/>
      <c r="AS288" s="38"/>
      <c r="AT288" s="38"/>
      <c r="AU288" s="226"/>
      <c r="AV288" s="229"/>
      <c r="AW288" s="230"/>
      <c r="AX288" s="38"/>
      <c r="AY288" s="75"/>
      <c r="AZ288" s="395"/>
      <c r="BA288" s="141"/>
      <c r="BB288" s="141" t="s">
        <v>1401</v>
      </c>
      <c r="BC288" s="115">
        <v>737</v>
      </c>
    </row>
    <row r="289" spans="1:16384" s="326" customFormat="1" ht="63">
      <c r="A289" s="306" t="s">
        <v>56</v>
      </c>
      <c r="B289" s="232" t="s">
        <v>1402</v>
      </c>
      <c r="C289" s="396" t="s">
        <v>58</v>
      </c>
      <c r="D289" s="397" t="s">
        <v>59</v>
      </c>
      <c r="E289" s="306" t="s">
        <v>60</v>
      </c>
      <c r="F289" s="398">
        <v>1</v>
      </c>
      <c r="G289" s="305" t="s">
        <v>1403</v>
      </c>
      <c r="H289" s="307" t="s">
        <v>1404</v>
      </c>
      <c r="I289" s="307" t="s">
        <v>1405</v>
      </c>
      <c r="J289" s="306">
        <v>1</v>
      </c>
      <c r="K289" s="306"/>
      <c r="L289" s="399" t="s">
        <v>64</v>
      </c>
      <c r="M289" s="396"/>
      <c r="N289" s="396" t="s">
        <v>1406</v>
      </c>
      <c r="O289" s="309">
        <v>179.95471000000001</v>
      </c>
      <c r="P289" s="400">
        <f t="shared" ref="P289:P330" si="101">O289*1.2</f>
        <v>215.945652</v>
      </c>
      <c r="Q289" s="400">
        <f t="shared" si="86"/>
        <v>215.945652</v>
      </c>
      <c r="R289" s="348"/>
      <c r="S289" s="348"/>
      <c r="T289" s="348"/>
      <c r="U289" s="348"/>
      <c r="V289" s="348"/>
      <c r="W289" s="342" t="s">
        <v>1390</v>
      </c>
      <c r="X289" s="232" t="s">
        <v>58</v>
      </c>
      <c r="Y289" s="396" t="s">
        <v>68</v>
      </c>
      <c r="Z289" s="401">
        <v>45715</v>
      </c>
      <c r="AA289" s="402">
        <f t="shared" si="99"/>
        <v>45745</v>
      </c>
      <c r="AB289" s="306"/>
      <c r="AC289" s="306"/>
      <c r="AD289" s="306"/>
      <c r="AE289" s="306"/>
      <c r="AF289" s="306" t="str">
        <f t="shared" si="91"/>
        <v xml:space="preserve">Поставка ГСМ (бензин, дизтопливо) с. Эрзин </v>
      </c>
      <c r="AG289" s="306"/>
      <c r="AH289" s="396" t="s">
        <v>1407</v>
      </c>
      <c r="AI289" s="312" t="s">
        <v>1408</v>
      </c>
      <c r="AJ289" s="306">
        <v>1</v>
      </c>
      <c r="AK289" s="396" t="s">
        <v>982</v>
      </c>
      <c r="AL289" s="396" t="s">
        <v>983</v>
      </c>
      <c r="AM289" s="402">
        <f t="shared" si="100"/>
        <v>45765</v>
      </c>
      <c r="AN289" s="401">
        <f t="shared" si="95"/>
        <v>45765</v>
      </c>
      <c r="AO289" s="401">
        <f t="shared" ref="AO289:AO290" si="102">AN289+365</f>
        <v>46130</v>
      </c>
      <c r="AP289" s="399">
        <v>2025</v>
      </c>
      <c r="AQ289" s="306"/>
      <c r="AR289" s="403" t="s">
        <v>1409</v>
      </c>
      <c r="AS289" s="404" t="s">
        <v>1410</v>
      </c>
      <c r="AT289" s="404" t="s">
        <v>111</v>
      </c>
      <c r="AU289" s="306">
        <v>2017</v>
      </c>
      <c r="AV289" s="306">
        <v>2027</v>
      </c>
      <c r="AW289" s="405">
        <v>1460.3312389079481</v>
      </c>
      <c r="AX289" s="405">
        <v>942.67457380999997</v>
      </c>
      <c r="AY289" s="399" t="s">
        <v>74</v>
      </c>
      <c r="AZ289" s="399" t="s">
        <v>75</v>
      </c>
      <c r="BA289" s="348"/>
      <c r="BB289" s="344" t="s">
        <v>1411</v>
      </c>
      <c r="BC289" s="1297" t="s">
        <v>1412</v>
      </c>
    </row>
    <row r="290" spans="1:16384" s="326" customFormat="1" ht="47.25">
      <c r="A290" s="306" t="s">
        <v>374</v>
      </c>
      <c r="B290" s="232" t="s">
        <v>1413</v>
      </c>
      <c r="C290" s="396" t="s">
        <v>58</v>
      </c>
      <c r="D290" s="397" t="s">
        <v>336</v>
      </c>
      <c r="E290" s="306" t="s">
        <v>60</v>
      </c>
      <c r="F290" s="398">
        <v>1</v>
      </c>
      <c r="G290" s="396" t="s">
        <v>607</v>
      </c>
      <c r="H290" s="307" t="s">
        <v>1404</v>
      </c>
      <c r="I290" s="307" t="s">
        <v>1414</v>
      </c>
      <c r="J290" s="306">
        <v>1</v>
      </c>
      <c r="K290" s="399"/>
      <c r="L290" s="232" t="s">
        <v>64</v>
      </c>
      <c r="M290" s="396"/>
      <c r="N290" s="396" t="s">
        <v>1406</v>
      </c>
      <c r="O290" s="309">
        <v>551.73600999999996</v>
      </c>
      <c r="P290" s="400">
        <f t="shared" si="101"/>
        <v>662.08321199999989</v>
      </c>
      <c r="Q290" s="400">
        <f t="shared" si="86"/>
        <v>662.08321199999989</v>
      </c>
      <c r="R290" s="348"/>
      <c r="S290" s="348"/>
      <c r="T290" s="348"/>
      <c r="U290" s="348"/>
      <c r="V290" s="348"/>
      <c r="W290" s="342" t="s">
        <v>1390</v>
      </c>
      <c r="X290" s="232" t="s">
        <v>58</v>
      </c>
      <c r="Y290" s="232" t="s">
        <v>771</v>
      </c>
      <c r="Z290" s="401">
        <v>45715</v>
      </c>
      <c r="AA290" s="402">
        <f t="shared" si="99"/>
        <v>45745</v>
      </c>
      <c r="AB290" s="306"/>
      <c r="AC290" s="306"/>
      <c r="AD290" s="306"/>
      <c r="AE290" s="306"/>
      <c r="AF290" s="306" t="str">
        <f t="shared" si="91"/>
        <v>Поставка ГСМ (бензин, дизтопливо) с. Эрзин</v>
      </c>
      <c r="AG290" s="306"/>
      <c r="AH290" s="396" t="s">
        <v>1407</v>
      </c>
      <c r="AI290" s="396" t="s">
        <v>1408</v>
      </c>
      <c r="AJ290" s="306">
        <v>1</v>
      </c>
      <c r="AK290" s="396" t="s">
        <v>982</v>
      </c>
      <c r="AL290" s="396" t="s">
        <v>1415</v>
      </c>
      <c r="AM290" s="402">
        <f t="shared" si="100"/>
        <v>45765</v>
      </c>
      <c r="AN290" s="401">
        <f t="shared" si="95"/>
        <v>45765</v>
      </c>
      <c r="AO290" s="401">
        <f t="shared" si="102"/>
        <v>46130</v>
      </c>
      <c r="AP290" s="399">
        <v>2025</v>
      </c>
      <c r="AQ290" s="398"/>
      <c r="AR290" s="306"/>
      <c r="AS290" s="306"/>
      <c r="AT290" s="406"/>
      <c r="AU290" s="306"/>
      <c r="AV290" s="306"/>
      <c r="AW290" s="407"/>
      <c r="AX290" s="407"/>
      <c r="AY290" s="399" t="s">
        <v>64</v>
      </c>
      <c r="AZ290" s="306"/>
      <c r="BA290" s="348"/>
      <c r="BB290" s="344" t="s">
        <v>1411</v>
      </c>
      <c r="BC290" s="1297"/>
    </row>
    <row r="291" spans="1:16384" s="326" customFormat="1" ht="47.25">
      <c r="A291" s="341" t="s">
        <v>374</v>
      </c>
      <c r="B291" s="342" t="s">
        <v>1416</v>
      </c>
      <c r="C291" s="181" t="s">
        <v>767</v>
      </c>
      <c r="D291" s="181" t="s">
        <v>336</v>
      </c>
      <c r="E291" s="181" t="s">
        <v>60</v>
      </c>
      <c r="F291" s="181">
        <v>1</v>
      </c>
      <c r="G291" s="199" t="s">
        <v>526</v>
      </c>
      <c r="H291" s="382" t="s">
        <v>1417</v>
      </c>
      <c r="I291" s="383" t="s">
        <v>1418</v>
      </c>
      <c r="J291" s="346">
        <v>2</v>
      </c>
      <c r="K291" s="181"/>
      <c r="L291" s="181" t="s">
        <v>64</v>
      </c>
      <c r="M291" s="181"/>
      <c r="N291" s="181" t="s">
        <v>1354</v>
      </c>
      <c r="O291" s="347">
        <v>416</v>
      </c>
      <c r="P291" s="347">
        <f t="shared" si="101"/>
        <v>499.2</v>
      </c>
      <c r="Q291" s="347">
        <f t="shared" si="86"/>
        <v>499.2</v>
      </c>
      <c r="R291" s="348"/>
      <c r="S291" s="348"/>
      <c r="T291" s="348"/>
      <c r="U291" s="348"/>
      <c r="V291" s="348"/>
      <c r="W291" s="181" t="s">
        <v>720</v>
      </c>
      <c r="X291" s="349" t="s">
        <v>767</v>
      </c>
      <c r="Y291" s="181" t="s">
        <v>771</v>
      </c>
      <c r="Z291" s="350">
        <v>45719</v>
      </c>
      <c r="AA291" s="350">
        <f t="shared" si="99"/>
        <v>45749</v>
      </c>
      <c r="AB291" s="351"/>
      <c r="AC291" s="181"/>
      <c r="AD291" s="181"/>
      <c r="AE291" s="181"/>
      <c r="AF291" s="306" t="str">
        <f t="shared" si="91"/>
        <v>Поставка устройств РЗА</v>
      </c>
      <c r="AG291" s="181"/>
      <c r="AH291" s="181">
        <v>796</v>
      </c>
      <c r="AI291" s="352" t="s">
        <v>136</v>
      </c>
      <c r="AJ291" s="353">
        <v>4</v>
      </c>
      <c r="AK291" s="354">
        <v>93000000000</v>
      </c>
      <c r="AL291" s="181" t="s">
        <v>70</v>
      </c>
      <c r="AM291" s="350">
        <f t="shared" si="100"/>
        <v>45769</v>
      </c>
      <c r="AN291" s="350">
        <v>45809</v>
      </c>
      <c r="AO291" s="350">
        <v>45869</v>
      </c>
      <c r="AP291" s="181">
        <v>2025</v>
      </c>
      <c r="AQ291" s="351"/>
      <c r="AR291" s="181"/>
      <c r="AS291" s="181"/>
      <c r="AT291" s="181"/>
      <c r="AU291" s="350"/>
      <c r="AV291" s="408"/>
      <c r="AW291" s="409"/>
      <c r="AX291" s="181"/>
      <c r="AY291" s="181"/>
      <c r="AZ291" s="181"/>
      <c r="BA291" s="410"/>
      <c r="BB291" s="342" t="s">
        <v>1419</v>
      </c>
      <c r="BC291" s="356" t="s">
        <v>1420</v>
      </c>
    </row>
    <row r="292" spans="1:16384" s="326" customFormat="1" ht="47.25">
      <c r="A292" s="341" t="s">
        <v>374</v>
      </c>
      <c r="B292" s="342" t="s">
        <v>1421</v>
      </c>
      <c r="C292" s="181" t="s">
        <v>767</v>
      </c>
      <c r="D292" s="181" t="s">
        <v>336</v>
      </c>
      <c r="E292" s="181" t="s">
        <v>60</v>
      </c>
      <c r="F292" s="181">
        <v>1</v>
      </c>
      <c r="G292" s="199" t="s">
        <v>420</v>
      </c>
      <c r="H292" s="382" t="s">
        <v>489</v>
      </c>
      <c r="I292" s="383" t="s">
        <v>1422</v>
      </c>
      <c r="J292" s="346">
        <v>2</v>
      </c>
      <c r="K292" s="181"/>
      <c r="L292" s="181" t="s">
        <v>64</v>
      </c>
      <c r="M292" s="181"/>
      <c r="N292" s="181" t="s">
        <v>1354</v>
      </c>
      <c r="O292" s="347">
        <v>103.01514</v>
      </c>
      <c r="P292" s="347">
        <f t="shared" si="101"/>
        <v>123.618168</v>
      </c>
      <c r="Q292" s="347">
        <f t="shared" si="86"/>
        <v>123.618168</v>
      </c>
      <c r="R292" s="348"/>
      <c r="S292" s="348"/>
      <c r="T292" s="348"/>
      <c r="U292" s="348"/>
      <c r="V292" s="348"/>
      <c r="W292" s="181" t="s">
        <v>720</v>
      </c>
      <c r="X292" s="349" t="s">
        <v>767</v>
      </c>
      <c r="Y292" s="181" t="s">
        <v>771</v>
      </c>
      <c r="Z292" s="350">
        <v>45719</v>
      </c>
      <c r="AA292" s="350">
        <f t="shared" si="99"/>
        <v>45749</v>
      </c>
      <c r="AB292" s="351"/>
      <c r="AC292" s="181"/>
      <c r="AD292" s="181"/>
      <c r="AE292" s="181"/>
      <c r="AF292" s="306" t="str">
        <f t="shared" si="91"/>
        <v>Поставка комплектующих для РЗА</v>
      </c>
      <c r="AG292" s="181"/>
      <c r="AH292" s="181">
        <v>796</v>
      </c>
      <c r="AI292" s="352" t="s">
        <v>136</v>
      </c>
      <c r="AJ292" s="353">
        <v>6</v>
      </c>
      <c r="AK292" s="354">
        <v>93000000000</v>
      </c>
      <c r="AL292" s="181" t="s">
        <v>70</v>
      </c>
      <c r="AM292" s="350">
        <f t="shared" si="100"/>
        <v>45769</v>
      </c>
      <c r="AN292" s="350">
        <f t="shared" si="95"/>
        <v>45769</v>
      </c>
      <c r="AO292" s="350">
        <f>AN292+60</f>
        <v>45829</v>
      </c>
      <c r="AP292" s="181">
        <v>2025</v>
      </c>
      <c r="AQ292" s="351"/>
      <c r="AR292" s="181"/>
      <c r="AS292" s="181"/>
      <c r="AT292" s="181"/>
      <c r="AU292" s="350"/>
      <c r="AV292" s="408"/>
      <c r="AW292" s="409"/>
      <c r="AX292" s="181"/>
      <c r="AY292" s="181"/>
      <c r="AZ292" s="181"/>
      <c r="BA292" s="410"/>
      <c r="BB292" s="342" t="s">
        <v>1423</v>
      </c>
      <c r="BC292" s="411" t="s">
        <v>1424</v>
      </c>
    </row>
    <row r="293" spans="1:16384" s="326" customFormat="1" ht="45">
      <c r="A293" s="412" t="s">
        <v>334</v>
      </c>
      <c r="B293" s="268" t="s">
        <v>1425</v>
      </c>
      <c r="C293" s="413" t="s">
        <v>58</v>
      </c>
      <c r="D293" s="414" t="s">
        <v>336</v>
      </c>
      <c r="E293" s="412" t="s">
        <v>277</v>
      </c>
      <c r="F293" s="415">
        <v>1</v>
      </c>
      <c r="G293" s="416" t="s">
        <v>1426</v>
      </c>
      <c r="H293" s="267" t="s">
        <v>1427</v>
      </c>
      <c r="I293" s="267" t="s">
        <v>354</v>
      </c>
      <c r="J293" s="267">
        <v>2</v>
      </c>
      <c r="K293" s="267"/>
      <c r="L293" s="268" t="s">
        <v>64</v>
      </c>
      <c r="M293" s="267"/>
      <c r="N293" s="268" t="s">
        <v>1428</v>
      </c>
      <c r="O293" s="417">
        <v>277.33499999999998</v>
      </c>
      <c r="P293" s="417">
        <f t="shared" si="101"/>
        <v>332.80199999999996</v>
      </c>
      <c r="Q293" s="417">
        <f t="shared" si="86"/>
        <v>332.80199999999996</v>
      </c>
      <c r="R293" s="348"/>
      <c r="S293" s="348"/>
      <c r="T293" s="348"/>
      <c r="U293" s="348"/>
      <c r="V293" s="348"/>
      <c r="W293" s="418" t="s">
        <v>720</v>
      </c>
      <c r="X293" s="413" t="s">
        <v>58</v>
      </c>
      <c r="Y293" s="268" t="s">
        <v>68</v>
      </c>
      <c r="Z293" s="419">
        <v>45720</v>
      </c>
      <c r="AA293" s="134">
        <f>Z293+45</f>
        <v>45765</v>
      </c>
      <c r="AB293" s="267"/>
      <c r="AC293" s="267"/>
      <c r="AD293" s="267"/>
      <c r="AE293" s="268"/>
      <c r="AF293" s="306" t="str">
        <f t="shared" si="91"/>
        <v>Оказание  услуг по ремонту установки автогидроподъемника</v>
      </c>
      <c r="AG293" s="267"/>
      <c r="AH293" s="267">
        <v>876</v>
      </c>
      <c r="AI293" s="413" t="s">
        <v>340</v>
      </c>
      <c r="AJ293" s="268">
        <v>1</v>
      </c>
      <c r="AK293" s="420">
        <v>93000000000</v>
      </c>
      <c r="AL293" s="412" t="s">
        <v>341</v>
      </c>
      <c r="AM293" s="134">
        <f t="shared" si="100"/>
        <v>45785</v>
      </c>
      <c r="AN293" s="421">
        <f t="shared" si="95"/>
        <v>45785</v>
      </c>
      <c r="AO293" s="422">
        <v>46022</v>
      </c>
      <c r="AP293" s="267">
        <v>2025</v>
      </c>
      <c r="AQ293" s="267"/>
      <c r="AR293" s="267"/>
      <c r="AS293" s="267"/>
      <c r="AT293" s="267"/>
      <c r="AU293" s="415"/>
      <c r="AV293" s="267"/>
      <c r="AW293" s="267" t="s">
        <v>830</v>
      </c>
      <c r="AX293" s="267" t="s">
        <v>830</v>
      </c>
      <c r="AY293" s="415" t="s">
        <v>64</v>
      </c>
      <c r="AZ293" s="267"/>
      <c r="BA293" s="415"/>
      <c r="BB293" s="413" t="s">
        <v>1429</v>
      </c>
      <c r="BC293" s="411" t="s">
        <v>1430</v>
      </c>
    </row>
    <row r="294" spans="1:16384" s="326" customFormat="1" ht="47.25">
      <c r="A294" s="341" t="s">
        <v>374</v>
      </c>
      <c r="B294" s="342" t="s">
        <v>1431</v>
      </c>
      <c r="C294" s="181" t="s">
        <v>767</v>
      </c>
      <c r="D294" s="181" t="s">
        <v>336</v>
      </c>
      <c r="E294" s="181" t="s">
        <v>60</v>
      </c>
      <c r="F294" s="181">
        <v>1</v>
      </c>
      <c r="G294" s="343" t="s">
        <v>320</v>
      </c>
      <c r="H294" s="344" t="s">
        <v>1353</v>
      </c>
      <c r="I294" s="345" t="s">
        <v>321</v>
      </c>
      <c r="J294" s="346">
        <v>1</v>
      </c>
      <c r="K294" s="181"/>
      <c r="L294" s="181" t="s">
        <v>64</v>
      </c>
      <c r="M294" s="181"/>
      <c r="N294" s="181" t="s">
        <v>1354</v>
      </c>
      <c r="O294" s="347">
        <v>2351.2208999999998</v>
      </c>
      <c r="P294" s="347">
        <f t="shared" si="101"/>
        <v>2821.4650799999995</v>
      </c>
      <c r="Q294" s="347">
        <f t="shared" si="86"/>
        <v>2821.4650799999995</v>
      </c>
      <c r="R294" s="348"/>
      <c r="S294" s="348"/>
      <c r="T294" s="348"/>
      <c r="U294" s="348"/>
      <c r="V294" s="348"/>
      <c r="W294" s="181" t="s">
        <v>1379</v>
      </c>
      <c r="X294" s="349" t="s">
        <v>1432</v>
      </c>
      <c r="Y294" s="181" t="s">
        <v>771</v>
      </c>
      <c r="Z294" s="350">
        <v>45729</v>
      </c>
      <c r="AA294" s="350">
        <f t="shared" ref="AA294:AA296" si="103">Z294+30</f>
        <v>45759</v>
      </c>
      <c r="AB294" s="351"/>
      <c r="AC294" s="181"/>
      <c r="AD294" s="181"/>
      <c r="AE294" s="181"/>
      <c r="AF294" s="181" t="str">
        <f t="shared" ref="AF294:AF296" si="104">I294</f>
        <v>27.90.12.120</v>
      </c>
      <c r="AG294" s="181"/>
      <c r="AH294" s="181">
        <v>796</v>
      </c>
      <c r="AI294" s="352" t="s">
        <v>136</v>
      </c>
      <c r="AJ294" s="353">
        <v>3</v>
      </c>
      <c r="AK294" s="354">
        <v>93000000000</v>
      </c>
      <c r="AL294" s="181" t="s">
        <v>70</v>
      </c>
      <c r="AM294" s="350">
        <f t="shared" si="100"/>
        <v>45779</v>
      </c>
      <c r="AN294" s="350">
        <f t="shared" si="95"/>
        <v>45779</v>
      </c>
      <c r="AO294" s="350">
        <f>AN294+90</f>
        <v>45869</v>
      </c>
      <c r="AP294" s="181">
        <v>2025</v>
      </c>
      <c r="AQ294" s="351"/>
      <c r="AR294" s="181"/>
      <c r="AS294" s="181"/>
      <c r="AT294" s="181"/>
      <c r="AU294" s="350"/>
      <c r="AV294" s="408"/>
      <c r="AW294" s="409"/>
      <c r="AX294" s="181"/>
      <c r="AY294" s="181"/>
      <c r="AZ294" s="181"/>
      <c r="BA294" s="410"/>
      <c r="BB294" s="342" t="s">
        <v>1433</v>
      </c>
      <c r="BC294" s="411" t="s">
        <v>1434</v>
      </c>
    </row>
    <row r="295" spans="1:16384" s="326" customFormat="1" ht="47.25">
      <c r="A295" s="341" t="s">
        <v>374</v>
      </c>
      <c r="B295" s="342" t="s">
        <v>1435</v>
      </c>
      <c r="C295" s="181" t="s">
        <v>767</v>
      </c>
      <c r="D295" s="181" t="s">
        <v>336</v>
      </c>
      <c r="E295" s="181" t="s">
        <v>60</v>
      </c>
      <c r="F295" s="181">
        <v>1</v>
      </c>
      <c r="G295" s="199" t="s">
        <v>529</v>
      </c>
      <c r="H295" s="382" t="s">
        <v>1436</v>
      </c>
      <c r="I295" s="391" t="s">
        <v>1437</v>
      </c>
      <c r="J295" s="346">
        <v>2</v>
      </c>
      <c r="K295" s="181"/>
      <c r="L295" s="181" t="s">
        <v>64</v>
      </c>
      <c r="M295" s="181"/>
      <c r="N295" s="181" t="s">
        <v>225</v>
      </c>
      <c r="O295" s="347">
        <v>192.73750000000001</v>
      </c>
      <c r="P295" s="347">
        <f t="shared" si="101"/>
        <v>231.285</v>
      </c>
      <c r="Q295" s="347">
        <f t="shared" si="86"/>
        <v>231.285</v>
      </c>
      <c r="R295" s="348"/>
      <c r="S295" s="348"/>
      <c r="T295" s="348"/>
      <c r="U295" s="348"/>
      <c r="V295" s="348"/>
      <c r="W295" s="181" t="s">
        <v>720</v>
      </c>
      <c r="X295" s="349" t="s">
        <v>767</v>
      </c>
      <c r="Y295" s="181" t="s">
        <v>771</v>
      </c>
      <c r="Z295" s="350">
        <v>45730</v>
      </c>
      <c r="AA295" s="350">
        <f t="shared" si="103"/>
        <v>45760</v>
      </c>
      <c r="AB295" s="351"/>
      <c r="AC295" s="181"/>
      <c r="AD295" s="181"/>
      <c r="AE295" s="181"/>
      <c r="AF295" s="181" t="str">
        <f t="shared" si="104"/>
        <v>20.59.52.194;20.13.24.170;17.12.43.110</v>
      </c>
      <c r="AG295" s="181"/>
      <c r="AH295" s="181" t="s">
        <v>1438</v>
      </c>
      <c r="AI295" s="352" t="s">
        <v>1439</v>
      </c>
      <c r="AJ295" s="353" t="s">
        <v>1440</v>
      </c>
      <c r="AK295" s="354">
        <v>93000000000</v>
      </c>
      <c r="AL295" s="181" t="s">
        <v>70</v>
      </c>
      <c r="AM295" s="350">
        <f t="shared" si="100"/>
        <v>45780</v>
      </c>
      <c r="AN295" s="350">
        <f t="shared" si="95"/>
        <v>45780</v>
      </c>
      <c r="AO295" s="350">
        <f>AN295+60</f>
        <v>45840</v>
      </c>
      <c r="AP295" s="181">
        <v>2025</v>
      </c>
      <c r="AQ295" s="351"/>
      <c r="AR295" s="181"/>
      <c r="AS295" s="181"/>
      <c r="AT295" s="181"/>
      <c r="AU295" s="350"/>
      <c r="AV295" s="408"/>
      <c r="AW295" s="409"/>
      <c r="AX295" s="181"/>
      <c r="AY295" s="181"/>
      <c r="AZ295" s="181"/>
      <c r="BA295" s="410"/>
      <c r="BB295" s="342" t="s">
        <v>1441</v>
      </c>
      <c r="BC295" s="411" t="s">
        <v>1442</v>
      </c>
    </row>
    <row r="296" spans="1:16384" s="326" customFormat="1" ht="60">
      <c r="A296" s="387" t="s">
        <v>56</v>
      </c>
      <c r="B296" s="342" t="s">
        <v>1443</v>
      </c>
      <c r="C296" s="342" t="s">
        <v>58</v>
      </c>
      <c r="D296" s="342" t="s">
        <v>59</v>
      </c>
      <c r="E296" s="342" t="s">
        <v>60</v>
      </c>
      <c r="F296" s="342">
        <v>1</v>
      </c>
      <c r="G296" s="342" t="s">
        <v>1444</v>
      </c>
      <c r="H296" s="423" t="s">
        <v>1445</v>
      </c>
      <c r="I296" s="423" t="s">
        <v>1446</v>
      </c>
      <c r="J296" s="342">
        <v>1</v>
      </c>
      <c r="K296" s="342"/>
      <c r="L296" s="342" t="s">
        <v>75</v>
      </c>
      <c r="M296" s="342"/>
      <c r="N296" s="342" t="s">
        <v>225</v>
      </c>
      <c r="O296" s="424">
        <v>17350</v>
      </c>
      <c r="P296" s="424">
        <f t="shared" si="101"/>
        <v>20820</v>
      </c>
      <c r="Q296" s="424">
        <f t="shared" ref="Q296:Q308" si="105">P296</f>
        <v>20820</v>
      </c>
      <c r="R296" s="348"/>
      <c r="S296" s="348"/>
      <c r="T296" s="348"/>
      <c r="U296" s="348"/>
      <c r="V296" s="348"/>
      <c r="W296" s="342" t="s">
        <v>720</v>
      </c>
      <c r="X296" s="342" t="s">
        <v>1447</v>
      </c>
      <c r="Y296" s="342" t="s">
        <v>68</v>
      </c>
      <c r="Z296" s="360">
        <v>45736</v>
      </c>
      <c r="AA296" s="361">
        <f t="shared" si="103"/>
        <v>45766</v>
      </c>
      <c r="AB296" s="342"/>
      <c r="AC296" s="342"/>
      <c r="AD296" s="342"/>
      <c r="AE296" s="342"/>
      <c r="AF296" s="342" t="str">
        <f t="shared" si="104"/>
        <v>29.10.59.310</v>
      </c>
      <c r="AG296" s="342" t="s">
        <v>75</v>
      </c>
      <c r="AH296" s="387">
        <v>796</v>
      </c>
      <c r="AI296" s="342" t="s">
        <v>1104</v>
      </c>
      <c r="AJ296" s="342">
        <v>1</v>
      </c>
      <c r="AK296" s="362">
        <v>93000000000</v>
      </c>
      <c r="AL296" s="342" t="s">
        <v>70</v>
      </c>
      <c r="AM296" s="360">
        <f t="shared" si="100"/>
        <v>45786</v>
      </c>
      <c r="AN296" s="360">
        <f t="shared" si="95"/>
        <v>45786</v>
      </c>
      <c r="AO296" s="360">
        <f>AM296+60</f>
        <v>45846</v>
      </c>
      <c r="AP296" s="342">
        <v>2025</v>
      </c>
      <c r="AQ296" s="342"/>
      <c r="AR296" s="425" t="s">
        <v>71</v>
      </c>
      <c r="AS296" s="426" t="s">
        <v>1448</v>
      </c>
      <c r="AT296" s="426" t="s">
        <v>1449</v>
      </c>
      <c r="AU296" s="37">
        <v>2025</v>
      </c>
      <c r="AV296" s="37">
        <v>2025</v>
      </c>
      <c r="AW296" s="427">
        <v>20.82</v>
      </c>
      <c r="AX296" s="427">
        <v>20.82</v>
      </c>
      <c r="AY296" s="42" t="s">
        <v>74</v>
      </c>
      <c r="AZ296" s="428" t="s">
        <v>75</v>
      </c>
      <c r="BA296" s="429"/>
      <c r="BB296" s="344" t="s">
        <v>1450</v>
      </c>
      <c r="BC296" s="411" t="s">
        <v>1451</v>
      </c>
    </row>
    <row r="297" spans="1:16384" s="326" customFormat="1" ht="60">
      <c r="A297" s="387" t="s">
        <v>56</v>
      </c>
      <c r="B297" s="342" t="s">
        <v>1452</v>
      </c>
      <c r="C297" s="342" t="s">
        <v>58</v>
      </c>
      <c r="D297" s="342" t="s">
        <v>59</v>
      </c>
      <c r="E297" s="342" t="s">
        <v>60</v>
      </c>
      <c r="F297" s="342">
        <v>1</v>
      </c>
      <c r="G297" s="342" t="s">
        <v>1453</v>
      </c>
      <c r="H297" s="413" t="s">
        <v>180</v>
      </c>
      <c r="I297" s="423" t="s">
        <v>181</v>
      </c>
      <c r="J297" s="342">
        <v>1</v>
      </c>
      <c r="K297" s="342"/>
      <c r="L297" s="342" t="s">
        <v>75</v>
      </c>
      <c r="M297" s="342"/>
      <c r="N297" s="342" t="s">
        <v>1053</v>
      </c>
      <c r="O297" s="424">
        <v>5833.9226200000003</v>
      </c>
      <c r="P297" s="424">
        <f t="shared" si="101"/>
        <v>7000.707144</v>
      </c>
      <c r="Q297" s="424">
        <f t="shared" si="105"/>
        <v>7000.707144</v>
      </c>
      <c r="R297" s="424"/>
      <c r="S297" s="424"/>
      <c r="T297" s="424"/>
      <c r="U297" s="348"/>
      <c r="V297" s="348"/>
      <c r="W297" s="342" t="s">
        <v>1390</v>
      </c>
      <c r="X297" s="342" t="s">
        <v>1363</v>
      </c>
      <c r="Y297" s="342" t="s">
        <v>68</v>
      </c>
      <c r="Z297" s="360">
        <v>45741</v>
      </c>
      <c r="AA297" s="361">
        <f t="shared" ref="AA297:AA298" si="106">Z297+45</f>
        <v>45786</v>
      </c>
      <c r="AB297" s="342"/>
      <c r="AC297" s="342"/>
      <c r="AD297" s="348"/>
      <c r="AE297" s="348"/>
      <c r="AF297" s="342" t="str">
        <f t="shared" ref="AF297:AF358" si="107">G297</f>
        <v>Поставка КТП киоскового типа</v>
      </c>
      <c r="AG297" s="342" t="s">
        <v>75</v>
      </c>
      <c r="AH297" s="387">
        <v>796</v>
      </c>
      <c r="AI297" s="342" t="s">
        <v>1104</v>
      </c>
      <c r="AJ297" s="342">
        <v>5</v>
      </c>
      <c r="AK297" s="362">
        <v>93000000000</v>
      </c>
      <c r="AL297" s="342" t="s">
        <v>70</v>
      </c>
      <c r="AM297" s="360">
        <f t="shared" si="100"/>
        <v>45806</v>
      </c>
      <c r="AN297" s="360">
        <f t="shared" si="95"/>
        <v>45806</v>
      </c>
      <c r="AO297" s="360">
        <f>AN297+365</f>
        <v>46171</v>
      </c>
      <c r="AP297" s="342">
        <v>2025</v>
      </c>
      <c r="AQ297" s="342"/>
      <c r="AR297" s="430" t="s">
        <v>71</v>
      </c>
      <c r="AS297" s="426" t="s">
        <v>72</v>
      </c>
      <c r="AT297" s="426" t="s">
        <v>111</v>
      </c>
      <c r="AU297" s="37">
        <v>2017</v>
      </c>
      <c r="AV297" s="37">
        <v>2027</v>
      </c>
      <c r="AW297" s="431">
        <v>1456.0000097263201</v>
      </c>
      <c r="AX297" s="432">
        <v>779.81584957999996</v>
      </c>
      <c r="AY297" s="42" t="s">
        <v>74</v>
      </c>
      <c r="AZ297" s="428" t="s">
        <v>75</v>
      </c>
      <c r="BA297" s="428"/>
      <c r="BB297" s="344" t="s">
        <v>1454</v>
      </c>
      <c r="BC297" s="433">
        <v>745</v>
      </c>
    </row>
    <row r="298" spans="1:16384" s="326" customFormat="1" ht="60">
      <c r="A298" s="367" t="s">
        <v>56</v>
      </c>
      <c r="B298" s="368" t="s">
        <v>1455</v>
      </c>
      <c r="C298" s="368" t="s">
        <v>58</v>
      </c>
      <c r="D298" s="368" t="s">
        <v>59</v>
      </c>
      <c r="E298" s="368" t="s">
        <v>60</v>
      </c>
      <c r="F298" s="368">
        <v>1</v>
      </c>
      <c r="G298" s="368" t="s">
        <v>1456</v>
      </c>
      <c r="H298" s="434" t="s">
        <v>994</v>
      </c>
      <c r="I298" s="370" t="s">
        <v>181</v>
      </c>
      <c r="J298" s="368">
        <v>1</v>
      </c>
      <c r="K298" s="368"/>
      <c r="L298" s="368" t="s">
        <v>75</v>
      </c>
      <c r="M298" s="368"/>
      <c r="N298" s="368" t="s">
        <v>1053</v>
      </c>
      <c r="O298" s="435">
        <v>3694.4085</v>
      </c>
      <c r="P298" s="435">
        <f t="shared" si="101"/>
        <v>4433.2901999999995</v>
      </c>
      <c r="Q298" s="436">
        <f t="shared" si="105"/>
        <v>4433.2901999999995</v>
      </c>
      <c r="R298" s="437"/>
      <c r="S298" s="437"/>
      <c r="T298" s="437"/>
      <c r="U298" s="438"/>
      <c r="V298" s="438"/>
      <c r="W298" s="368" t="s">
        <v>1379</v>
      </c>
      <c r="X298" s="368" t="s">
        <v>1457</v>
      </c>
      <c r="Y298" s="368" t="s">
        <v>68</v>
      </c>
      <c r="Z298" s="373">
        <v>45741</v>
      </c>
      <c r="AA298" s="374">
        <f t="shared" si="106"/>
        <v>45786</v>
      </c>
      <c r="AB298" s="368"/>
      <c r="AC298" s="368"/>
      <c r="AD298" s="438"/>
      <c r="AE298" s="438"/>
      <c r="AF298" s="368" t="str">
        <f t="shared" si="107"/>
        <v>Поставка КТП столбового, мачтового типа</v>
      </c>
      <c r="AG298" s="368" t="s">
        <v>75</v>
      </c>
      <c r="AH298" s="367">
        <v>796</v>
      </c>
      <c r="AI298" s="368" t="s">
        <v>1104</v>
      </c>
      <c r="AJ298" s="368">
        <v>6</v>
      </c>
      <c r="AK298" s="375">
        <v>93000000000</v>
      </c>
      <c r="AL298" s="368" t="s">
        <v>70</v>
      </c>
      <c r="AM298" s="373">
        <f t="shared" si="100"/>
        <v>45806</v>
      </c>
      <c r="AN298" s="373">
        <f t="shared" si="95"/>
        <v>45806</v>
      </c>
      <c r="AO298" s="373">
        <f>AM298+365</f>
        <v>46171</v>
      </c>
      <c r="AP298" s="368">
        <v>2025</v>
      </c>
      <c r="AQ298" s="368"/>
      <c r="AR298" s="439" t="s">
        <v>71</v>
      </c>
      <c r="AS298" s="377" t="s">
        <v>72</v>
      </c>
      <c r="AT298" s="377" t="s">
        <v>111</v>
      </c>
      <c r="AU298" s="378">
        <v>2017</v>
      </c>
      <c r="AV298" s="378">
        <v>2027</v>
      </c>
      <c r="AW298" s="379">
        <v>1456.0000097263201</v>
      </c>
      <c r="AX298" s="380">
        <v>779.81584957999996</v>
      </c>
      <c r="AY298" s="381" t="s">
        <v>74</v>
      </c>
      <c r="AZ298" s="440" t="s">
        <v>75</v>
      </c>
      <c r="BA298" s="441"/>
      <c r="BB298" s="344" t="s">
        <v>1458</v>
      </c>
      <c r="BC298" s="433">
        <v>746</v>
      </c>
    </row>
    <row r="299" spans="1:16384" s="348" customFormat="1" ht="105">
      <c r="A299" s="387" t="s">
        <v>714</v>
      </c>
      <c r="B299" s="342" t="s">
        <v>1459</v>
      </c>
      <c r="C299" s="342" t="s">
        <v>58</v>
      </c>
      <c r="D299" s="342" t="s">
        <v>716</v>
      </c>
      <c r="E299" s="342" t="s">
        <v>277</v>
      </c>
      <c r="F299" s="342">
        <v>1</v>
      </c>
      <c r="G299" s="342" t="s">
        <v>1460</v>
      </c>
      <c r="H299" s="442" t="s">
        <v>718</v>
      </c>
      <c r="I299" s="423" t="s">
        <v>719</v>
      </c>
      <c r="J299" s="342">
        <v>2</v>
      </c>
      <c r="K299" s="342"/>
      <c r="L299" s="342" t="s">
        <v>64</v>
      </c>
      <c r="M299" s="342"/>
      <c r="N299" s="342" t="s">
        <v>1461</v>
      </c>
      <c r="O299" s="443">
        <v>5010</v>
      </c>
      <c r="P299" s="443">
        <f t="shared" si="101"/>
        <v>6012</v>
      </c>
      <c r="Q299" s="444">
        <v>6012</v>
      </c>
      <c r="R299" s="445"/>
      <c r="S299" s="445"/>
      <c r="T299" s="445"/>
      <c r="W299" s="342" t="s">
        <v>720</v>
      </c>
      <c r="X299" s="342" t="s">
        <v>67</v>
      </c>
      <c r="Y299" s="342" t="s">
        <v>68</v>
      </c>
      <c r="Z299" s="360">
        <v>45764</v>
      </c>
      <c r="AA299" s="361">
        <f>Z299+35</f>
        <v>45799</v>
      </c>
      <c r="AB299" s="360"/>
      <c r="AC299" s="361"/>
      <c r="AD299" s="342"/>
      <c r="AE299" s="342"/>
      <c r="AF299" s="368" t="str">
        <f t="shared" si="107"/>
        <v xml:space="preserve">Комплекс кадастровых работ по внесению сведений (изменению сведений) ЕГРН   о зонах с особыми условиями использования территорий (ЗОУИТ) в отношении электросетевых объектах находящихся в собственности АО "Россети Сибирь Тываэнерго". </v>
      </c>
      <c r="AH299" s="342" t="s">
        <v>842</v>
      </c>
      <c r="AI299" s="342" t="s">
        <v>1462</v>
      </c>
      <c r="AJ299" s="387" t="s">
        <v>1463</v>
      </c>
      <c r="AK299" s="342">
        <v>93000000000</v>
      </c>
      <c r="AL299" s="342" t="s">
        <v>341</v>
      </c>
      <c r="AM299" s="360">
        <f t="shared" si="100"/>
        <v>45819</v>
      </c>
      <c r="AN299" s="360">
        <f t="shared" si="95"/>
        <v>45819</v>
      </c>
      <c r="AO299" s="360">
        <v>46006</v>
      </c>
      <c r="AP299" s="342">
        <v>2025</v>
      </c>
      <c r="AQ299" s="360"/>
      <c r="AR299" s="342"/>
      <c r="AS299" s="342"/>
      <c r="AT299" s="342"/>
      <c r="AU299" s="446"/>
      <c r="AV299" s="446"/>
      <c r="AW299" s="306"/>
      <c r="AX299" s="306"/>
      <c r="AZ299" s="447" t="s">
        <v>75</v>
      </c>
      <c r="BA299" s="399" t="s">
        <v>75</v>
      </c>
      <c r="BB299" s="399" t="s">
        <v>1464</v>
      </c>
      <c r="BC299" s="433">
        <v>747</v>
      </c>
      <c r="BD299" s="366"/>
      <c r="BE299" s="326"/>
      <c r="BF299" s="326"/>
      <c r="BG299" s="326"/>
      <c r="BH299" s="326"/>
      <c r="BI299" s="326"/>
      <c r="BJ299" s="326"/>
      <c r="BK299" s="326"/>
      <c r="BL299" s="326"/>
      <c r="BM299" s="326"/>
      <c r="BN299" s="326"/>
      <c r="BO299" s="326"/>
      <c r="BP299" s="326"/>
      <c r="BQ299" s="326"/>
      <c r="BR299" s="326"/>
      <c r="BS299" s="326"/>
      <c r="BT299" s="326"/>
      <c r="BU299" s="326"/>
      <c r="BV299" s="326"/>
      <c r="BW299" s="326"/>
      <c r="BX299" s="326"/>
      <c r="BY299" s="326"/>
      <c r="BZ299" s="326"/>
      <c r="CA299" s="326"/>
      <c r="CB299" s="326"/>
      <c r="CC299" s="326"/>
      <c r="CD299" s="326"/>
      <c r="CE299" s="326"/>
      <c r="CF299" s="326"/>
      <c r="CG299" s="326"/>
      <c r="CH299" s="326"/>
      <c r="CI299" s="326"/>
      <c r="CJ299" s="326"/>
      <c r="CK299" s="326"/>
      <c r="CL299" s="326"/>
      <c r="CM299" s="326"/>
      <c r="CN299" s="326"/>
      <c r="CO299" s="326"/>
      <c r="CP299" s="326"/>
      <c r="CQ299" s="326"/>
      <c r="CR299" s="326"/>
      <c r="CS299" s="326"/>
      <c r="CT299" s="326"/>
      <c r="CU299" s="326"/>
      <c r="CV299" s="326"/>
      <c r="CW299" s="326"/>
      <c r="CX299" s="326"/>
      <c r="CY299" s="326"/>
      <c r="CZ299" s="326"/>
      <c r="DA299" s="326"/>
      <c r="DB299" s="326"/>
      <c r="DC299" s="326"/>
      <c r="DD299" s="326"/>
      <c r="DE299" s="326"/>
      <c r="DF299" s="326"/>
      <c r="DG299" s="326"/>
      <c r="DH299" s="326"/>
      <c r="DI299" s="326"/>
      <c r="DJ299" s="326"/>
      <c r="DK299" s="326"/>
      <c r="DL299" s="326"/>
      <c r="DM299" s="326"/>
      <c r="DN299" s="326"/>
      <c r="DO299" s="326"/>
      <c r="DP299" s="326"/>
      <c r="DQ299" s="326"/>
      <c r="DR299" s="326"/>
      <c r="DS299" s="326"/>
      <c r="DT299" s="326"/>
      <c r="DU299" s="326"/>
      <c r="DV299" s="326"/>
      <c r="DW299" s="326"/>
      <c r="DX299" s="326"/>
      <c r="DY299" s="326"/>
      <c r="DZ299" s="326"/>
      <c r="EA299" s="326"/>
      <c r="EB299" s="326"/>
      <c r="EC299" s="326"/>
      <c r="ED299" s="326"/>
      <c r="EE299" s="326"/>
      <c r="EF299" s="326"/>
      <c r="EG299" s="326"/>
      <c r="EH299" s="326"/>
      <c r="EI299" s="326"/>
      <c r="EJ299" s="326"/>
      <c r="EK299" s="326"/>
      <c r="EL299" s="326"/>
      <c r="EM299" s="326"/>
      <c r="EN299" s="326"/>
      <c r="EO299" s="326"/>
      <c r="EP299" s="326"/>
      <c r="EQ299" s="326"/>
      <c r="ER299" s="326"/>
      <c r="ES299" s="326"/>
      <c r="ET299" s="326"/>
      <c r="EU299" s="326"/>
      <c r="EV299" s="326"/>
      <c r="EW299" s="326"/>
      <c r="EX299" s="326"/>
      <c r="EY299" s="326"/>
      <c r="EZ299" s="326"/>
      <c r="FA299" s="326"/>
      <c r="FB299" s="326"/>
      <c r="FC299" s="326"/>
      <c r="FD299" s="326"/>
      <c r="FE299" s="326"/>
      <c r="FF299" s="326"/>
      <c r="FG299" s="326"/>
      <c r="FH299" s="326"/>
      <c r="FI299" s="326"/>
      <c r="FJ299" s="326"/>
      <c r="FK299" s="326"/>
      <c r="FL299" s="326"/>
      <c r="FM299" s="326"/>
      <c r="FN299" s="326"/>
      <c r="FO299" s="326"/>
      <c r="FP299" s="326"/>
      <c r="FQ299" s="326"/>
      <c r="FR299" s="326"/>
      <c r="FS299" s="326"/>
      <c r="FT299" s="326"/>
      <c r="FU299" s="326"/>
      <c r="FV299" s="326"/>
      <c r="FW299" s="326"/>
      <c r="FX299" s="326"/>
      <c r="FY299" s="326"/>
      <c r="FZ299" s="326"/>
      <c r="GA299" s="326"/>
      <c r="GB299" s="326"/>
      <c r="GC299" s="326"/>
      <c r="GD299" s="326"/>
      <c r="GE299" s="326"/>
      <c r="GF299" s="326"/>
      <c r="GG299" s="326"/>
      <c r="GH299" s="326"/>
      <c r="GI299" s="448"/>
    </row>
    <row r="300" spans="1:16384" s="348" customFormat="1" ht="45">
      <c r="A300" s="387" t="s">
        <v>374</v>
      </c>
      <c r="B300" s="342" t="s">
        <v>1465</v>
      </c>
      <c r="C300" s="342" t="s">
        <v>767</v>
      </c>
      <c r="D300" s="342" t="s">
        <v>336</v>
      </c>
      <c r="E300" s="342" t="s">
        <v>60</v>
      </c>
      <c r="F300" s="342">
        <v>1</v>
      </c>
      <c r="G300" s="342" t="s">
        <v>420</v>
      </c>
      <c r="H300" s="442" t="s">
        <v>489</v>
      </c>
      <c r="I300" s="423" t="s">
        <v>1422</v>
      </c>
      <c r="J300" s="342">
        <v>2</v>
      </c>
      <c r="K300" s="342"/>
      <c r="L300" s="342" t="s">
        <v>64</v>
      </c>
      <c r="M300" s="342"/>
      <c r="N300" s="342" t="s">
        <v>225</v>
      </c>
      <c r="O300" s="443">
        <v>135</v>
      </c>
      <c r="P300" s="443">
        <v>162</v>
      </c>
      <c r="Q300" s="444">
        <v>162</v>
      </c>
      <c r="R300" s="445"/>
      <c r="S300" s="445"/>
      <c r="T300" s="445"/>
      <c r="U300" s="445"/>
      <c r="V300" s="445"/>
      <c r="W300" s="342" t="s">
        <v>720</v>
      </c>
      <c r="X300" s="342" t="s">
        <v>767</v>
      </c>
      <c r="Y300" s="342" t="s">
        <v>771</v>
      </c>
      <c r="Z300" s="360">
        <v>45768</v>
      </c>
      <c r="AA300" s="361">
        <v>45798</v>
      </c>
      <c r="AB300" s="360"/>
      <c r="AC300" s="342"/>
      <c r="AD300" s="342"/>
      <c r="AE300" s="342"/>
      <c r="AF300" s="360" t="s">
        <v>420</v>
      </c>
      <c r="AG300" s="361"/>
      <c r="AH300" s="342">
        <v>796</v>
      </c>
      <c r="AI300" s="342" t="s">
        <v>136</v>
      </c>
      <c r="AJ300" s="342">
        <v>6</v>
      </c>
      <c r="AK300" s="342">
        <v>93000000000</v>
      </c>
      <c r="AL300" s="360" t="s">
        <v>70</v>
      </c>
      <c r="AM300" s="361">
        <v>45818</v>
      </c>
      <c r="AN300" s="360">
        <v>45818</v>
      </c>
      <c r="AO300" s="360">
        <f>AM300+90</f>
        <v>45908</v>
      </c>
      <c r="AP300" s="342">
        <v>2025</v>
      </c>
      <c r="AQ300" s="342"/>
      <c r="AR300" s="360"/>
      <c r="AS300" s="361"/>
      <c r="AT300" s="360"/>
      <c r="AU300" s="342"/>
      <c r="AV300" s="342"/>
      <c r="AW300" s="342"/>
      <c r="AX300" s="360"/>
      <c r="AY300" s="361"/>
      <c r="AZ300" s="360"/>
      <c r="BA300" s="342"/>
      <c r="BB300" s="342" t="s">
        <v>1466</v>
      </c>
      <c r="BC300" s="449">
        <v>748</v>
      </c>
      <c r="BD300" s="450"/>
      <c r="BE300" s="433"/>
      <c r="BF300" s="366"/>
      <c r="BG300" s="326"/>
      <c r="BH300" s="326"/>
      <c r="BI300" s="326"/>
      <c r="BJ300" s="326"/>
      <c r="BK300" s="326"/>
      <c r="BL300" s="326"/>
      <c r="BM300" s="326"/>
      <c r="BN300" s="326"/>
      <c r="BO300" s="326"/>
      <c r="BP300" s="326"/>
      <c r="BQ300" s="326"/>
      <c r="BR300" s="326"/>
      <c r="BS300" s="326"/>
      <c r="BT300" s="326"/>
      <c r="BU300" s="326"/>
      <c r="BV300" s="326"/>
      <c r="BW300" s="326"/>
      <c r="BX300" s="326"/>
      <c r="BY300" s="326"/>
      <c r="BZ300" s="326"/>
      <c r="CA300" s="326"/>
      <c r="CB300" s="326"/>
      <c r="CC300" s="326"/>
      <c r="CD300" s="326"/>
      <c r="CE300" s="326"/>
      <c r="CF300" s="326"/>
      <c r="CG300" s="326"/>
      <c r="CH300" s="326"/>
      <c r="CI300" s="326"/>
      <c r="CJ300" s="326"/>
      <c r="CK300" s="326"/>
      <c r="CL300" s="326"/>
      <c r="CM300" s="326"/>
      <c r="CN300" s="326"/>
      <c r="CO300" s="326"/>
      <c r="CP300" s="326"/>
      <c r="CQ300" s="326"/>
      <c r="CR300" s="326"/>
      <c r="CS300" s="326"/>
      <c r="CT300" s="326"/>
      <c r="CU300" s="326"/>
      <c r="CV300" s="326"/>
      <c r="CW300" s="326"/>
      <c r="CX300" s="326"/>
      <c r="CY300" s="326"/>
      <c r="CZ300" s="326"/>
      <c r="DA300" s="326"/>
      <c r="DB300" s="326"/>
      <c r="DC300" s="326"/>
      <c r="DD300" s="326"/>
      <c r="DE300" s="326"/>
      <c r="DF300" s="326"/>
      <c r="DG300" s="326"/>
      <c r="DH300" s="326"/>
      <c r="DI300" s="326"/>
      <c r="DJ300" s="326"/>
      <c r="DK300" s="326"/>
      <c r="DL300" s="326"/>
      <c r="DM300" s="326"/>
      <c r="DN300" s="326"/>
      <c r="DO300" s="326"/>
      <c r="DP300" s="326"/>
      <c r="DQ300" s="326"/>
      <c r="DR300" s="326"/>
      <c r="DS300" s="326"/>
      <c r="DT300" s="326"/>
      <c r="DU300" s="326"/>
      <c r="DV300" s="326"/>
      <c r="DW300" s="326"/>
      <c r="DX300" s="326"/>
      <c r="DY300" s="326"/>
      <c r="DZ300" s="326"/>
      <c r="EA300" s="326"/>
      <c r="EB300" s="326"/>
      <c r="EC300" s="326"/>
      <c r="ED300" s="326"/>
      <c r="EE300" s="326"/>
      <c r="EF300" s="326"/>
      <c r="EG300" s="326"/>
      <c r="EH300" s="326"/>
      <c r="EI300" s="326"/>
      <c r="EJ300" s="326"/>
      <c r="EK300" s="326"/>
      <c r="EL300" s="326"/>
      <c r="EM300" s="326"/>
      <c r="EN300" s="326"/>
      <c r="EO300" s="326"/>
      <c r="EP300" s="326"/>
      <c r="EQ300" s="326"/>
      <c r="ER300" s="326"/>
      <c r="ES300" s="326"/>
      <c r="ET300" s="326"/>
      <c r="EU300" s="326"/>
      <c r="EV300" s="326"/>
      <c r="EW300" s="326"/>
      <c r="EX300" s="326"/>
      <c r="EY300" s="326"/>
      <c r="EZ300" s="326"/>
      <c r="FA300" s="326"/>
      <c r="FB300" s="326"/>
      <c r="FC300" s="326"/>
      <c r="FD300" s="326"/>
      <c r="FE300" s="326"/>
      <c r="FF300" s="326"/>
      <c r="FG300" s="326"/>
      <c r="FH300" s="326"/>
      <c r="FI300" s="326"/>
      <c r="FJ300" s="326"/>
      <c r="FK300" s="326"/>
      <c r="FL300" s="326"/>
      <c r="FM300" s="326"/>
      <c r="FN300" s="326"/>
      <c r="FO300" s="326"/>
      <c r="FP300" s="326"/>
      <c r="FQ300" s="326"/>
      <c r="FR300" s="326"/>
      <c r="FS300" s="326"/>
      <c r="FT300" s="326"/>
      <c r="FU300" s="326"/>
      <c r="FV300" s="326"/>
      <c r="FW300" s="326"/>
      <c r="FX300" s="326"/>
      <c r="FY300" s="326"/>
      <c r="FZ300" s="326"/>
      <c r="GA300" s="326"/>
      <c r="GB300" s="326"/>
      <c r="GC300" s="326"/>
      <c r="GD300" s="326"/>
      <c r="GE300" s="326"/>
      <c r="GF300" s="326"/>
      <c r="GG300" s="326"/>
      <c r="GH300" s="326"/>
      <c r="GI300" s="448"/>
    </row>
    <row r="301" spans="1:16384" s="295" customFormat="1" ht="117.75" customHeight="1">
      <c r="A301" s="387" t="s">
        <v>374</v>
      </c>
      <c r="B301" s="342" t="s">
        <v>1467</v>
      </c>
      <c r="C301" s="342" t="s">
        <v>767</v>
      </c>
      <c r="D301" s="342" t="s">
        <v>336</v>
      </c>
      <c r="E301" s="342" t="s">
        <v>60</v>
      </c>
      <c r="F301" s="342">
        <v>1</v>
      </c>
      <c r="G301" s="342" t="s">
        <v>526</v>
      </c>
      <c r="H301" s="442" t="s">
        <v>1417</v>
      </c>
      <c r="I301" s="423" t="s">
        <v>1468</v>
      </c>
      <c r="J301" s="342">
        <v>2</v>
      </c>
      <c r="K301" s="342"/>
      <c r="L301" s="342" t="s">
        <v>64</v>
      </c>
      <c r="M301" s="387"/>
      <c r="N301" s="342" t="s">
        <v>225</v>
      </c>
      <c r="O301" s="443">
        <v>472.5</v>
      </c>
      <c r="P301" s="443">
        <f t="shared" si="101"/>
        <v>567</v>
      </c>
      <c r="Q301" s="443">
        <f t="shared" si="105"/>
        <v>567</v>
      </c>
      <c r="R301" s="443"/>
      <c r="S301" s="342"/>
      <c r="T301" s="442"/>
      <c r="U301" s="423"/>
      <c r="V301" s="342"/>
      <c r="W301" s="423" t="s">
        <v>720</v>
      </c>
      <c r="X301" s="342" t="s">
        <v>767</v>
      </c>
      <c r="Y301" s="342" t="s">
        <v>771</v>
      </c>
      <c r="Z301" s="360">
        <v>45768</v>
      </c>
      <c r="AA301" s="361">
        <f>Z301+30</f>
        <v>45798</v>
      </c>
      <c r="AB301" s="342"/>
      <c r="AC301" s="342"/>
      <c r="AD301" s="342"/>
      <c r="AE301" s="342"/>
      <c r="AF301" s="342" t="str">
        <f t="shared" si="107"/>
        <v>Поставка устройств РЗА</v>
      </c>
      <c r="AG301" s="342"/>
      <c r="AH301" s="342">
        <v>796</v>
      </c>
      <c r="AI301" s="423" t="s">
        <v>136</v>
      </c>
      <c r="AJ301" s="342">
        <v>4</v>
      </c>
      <c r="AK301" s="342">
        <v>93000000000</v>
      </c>
      <c r="AL301" s="342" t="s">
        <v>70</v>
      </c>
      <c r="AM301" s="361">
        <f t="shared" si="100"/>
        <v>45818</v>
      </c>
      <c r="AN301" s="360">
        <v>45809</v>
      </c>
      <c r="AO301" s="360">
        <v>45869</v>
      </c>
      <c r="AP301" s="342">
        <v>2025</v>
      </c>
      <c r="AQ301" s="342"/>
      <c r="AR301" s="342"/>
      <c r="AS301" s="342"/>
      <c r="AT301" s="442"/>
      <c r="AU301" s="423"/>
      <c r="AV301" s="342"/>
      <c r="AW301" s="342"/>
      <c r="AX301" s="342"/>
      <c r="AY301" s="387"/>
      <c r="AZ301" s="342"/>
      <c r="BA301" s="342"/>
      <c r="BB301" s="342" t="s">
        <v>1469</v>
      </c>
      <c r="BC301" s="430">
        <v>749</v>
      </c>
      <c r="BD301" s="451"/>
      <c r="BE301" s="452"/>
      <c r="BF301" s="449"/>
      <c r="BG301" s="449"/>
      <c r="BH301" s="449"/>
      <c r="BI301" s="453"/>
      <c r="BJ301" s="449"/>
      <c r="BK301" s="449"/>
      <c r="BL301" s="449"/>
      <c r="BM301" s="449"/>
      <c r="BN301" s="449"/>
      <c r="BO301" s="449"/>
      <c r="BP301" s="451"/>
      <c r="BQ301" s="452"/>
      <c r="BR301" s="449"/>
      <c r="BS301" s="449"/>
      <c r="BT301" s="449"/>
      <c r="BU301" s="453"/>
      <c r="BV301" s="449"/>
      <c r="BW301" s="449"/>
      <c r="BX301" s="449"/>
      <c r="BY301" s="449"/>
      <c r="BZ301" s="449"/>
      <c r="CA301" s="449"/>
      <c r="CB301" s="451"/>
      <c r="CC301" s="452"/>
      <c r="CD301" s="449"/>
      <c r="CE301" s="449"/>
      <c r="CF301" s="449"/>
      <c r="CG301" s="453"/>
      <c r="CH301" s="449"/>
      <c r="CI301" s="449"/>
      <c r="CJ301" s="449"/>
      <c r="CK301" s="449"/>
      <c r="CL301" s="449"/>
      <c r="CM301" s="449"/>
      <c r="CN301" s="451"/>
      <c r="CO301" s="452"/>
      <c r="CP301" s="449"/>
      <c r="CQ301" s="449"/>
      <c r="CR301" s="449"/>
      <c r="CS301" s="453"/>
      <c r="CT301" s="449"/>
      <c r="CU301" s="449"/>
      <c r="CV301" s="449"/>
      <c r="CW301" s="449"/>
      <c r="CX301" s="449"/>
      <c r="CY301" s="449"/>
      <c r="CZ301" s="451"/>
      <c r="DA301" s="452"/>
      <c r="DB301" s="449"/>
      <c r="DC301" s="449"/>
      <c r="DD301" s="449"/>
      <c r="DE301" s="453"/>
      <c r="DF301" s="449"/>
      <c r="DG301" s="449"/>
      <c r="DH301" s="449"/>
      <c r="DI301" s="449"/>
      <c r="DJ301" s="449"/>
      <c r="DK301" s="449"/>
      <c r="DL301" s="451"/>
      <c r="DM301" s="452"/>
      <c r="DN301" s="449"/>
      <c r="DO301" s="449"/>
      <c r="DP301" s="449"/>
      <c r="DQ301" s="453"/>
      <c r="DR301" s="449"/>
      <c r="DS301" s="449"/>
      <c r="DT301" s="449"/>
      <c r="DU301" s="449"/>
      <c r="DV301" s="449"/>
      <c r="DW301" s="449"/>
      <c r="DX301" s="451"/>
      <c r="DY301" s="452"/>
      <c r="DZ301" s="449"/>
      <c r="EA301" s="449"/>
      <c r="EB301" s="449"/>
      <c r="EC301" s="453"/>
      <c r="ED301" s="449"/>
      <c r="EE301" s="449"/>
      <c r="EF301" s="449"/>
      <c r="EG301" s="449"/>
      <c r="EH301" s="449"/>
      <c r="EI301" s="449"/>
      <c r="EJ301" s="451"/>
      <c r="EK301" s="452"/>
      <c r="EL301" s="449"/>
      <c r="EM301" s="449"/>
      <c r="EN301" s="449"/>
      <c r="EO301" s="453"/>
      <c r="EP301" s="449"/>
      <c r="EQ301" s="449"/>
      <c r="ER301" s="449"/>
      <c r="ES301" s="449"/>
      <c r="ET301" s="449"/>
      <c r="EU301" s="449"/>
      <c r="EV301" s="451"/>
      <c r="EW301" s="452"/>
      <c r="EX301" s="449"/>
      <c r="EY301" s="449"/>
      <c r="EZ301" s="449"/>
      <c r="FA301" s="453"/>
      <c r="FB301" s="449"/>
      <c r="FC301" s="449"/>
      <c r="FD301" s="449"/>
      <c r="FE301" s="449"/>
      <c r="FF301" s="449"/>
      <c r="FG301" s="449"/>
      <c r="FH301" s="451"/>
      <c r="FI301" s="452"/>
      <c r="FJ301" s="449"/>
      <c r="FK301" s="449"/>
      <c r="FL301" s="449"/>
      <c r="FM301" s="453"/>
      <c r="FN301" s="449"/>
      <c r="FO301" s="449"/>
      <c r="FP301" s="449"/>
      <c r="FQ301" s="449"/>
      <c r="FR301" s="449"/>
      <c r="FS301" s="449"/>
      <c r="FT301" s="451"/>
      <c r="FU301" s="452"/>
      <c r="FV301" s="449"/>
      <c r="FW301" s="449"/>
      <c r="FX301" s="449"/>
      <c r="FY301" s="453"/>
      <c r="FZ301" s="449"/>
      <c r="GA301" s="449"/>
      <c r="GB301" s="449"/>
      <c r="GC301" s="449"/>
      <c r="GD301" s="449"/>
      <c r="GE301" s="449"/>
      <c r="GF301" s="451"/>
      <c r="GG301" s="452"/>
      <c r="GH301" s="449"/>
      <c r="GI301" s="454"/>
      <c r="GJ301" s="342"/>
      <c r="GK301" s="387"/>
      <c r="GL301" s="342"/>
      <c r="GM301" s="342"/>
      <c r="GN301" s="342"/>
      <c r="GO301" s="342"/>
      <c r="GP301" s="342"/>
      <c r="GQ301" s="342"/>
      <c r="GR301" s="442"/>
      <c r="GS301" s="423"/>
      <c r="GT301" s="342"/>
      <c r="GU301" s="342"/>
      <c r="GV301" s="342"/>
      <c r="GW301" s="387"/>
      <c r="GX301" s="342"/>
      <c r="GY301" s="342"/>
      <c r="GZ301" s="342"/>
      <c r="HA301" s="342"/>
      <c r="HB301" s="342"/>
      <c r="HC301" s="342"/>
      <c r="HD301" s="442"/>
      <c r="HE301" s="423"/>
      <c r="HF301" s="342"/>
      <c r="HG301" s="342"/>
      <c r="HH301" s="342"/>
      <c r="HI301" s="387"/>
      <c r="HJ301" s="342"/>
      <c r="HK301" s="342"/>
      <c r="HL301" s="342"/>
      <c r="HM301" s="342"/>
      <c r="HN301" s="342"/>
      <c r="HO301" s="342"/>
      <c r="HP301" s="442"/>
      <c r="HQ301" s="423"/>
      <c r="HR301" s="342"/>
      <c r="HS301" s="342"/>
      <c r="HT301" s="342"/>
      <c r="HU301" s="387"/>
      <c r="HV301" s="342"/>
      <c r="HW301" s="342"/>
      <c r="HX301" s="342"/>
      <c r="HY301" s="342"/>
      <c r="HZ301" s="342"/>
      <c r="IA301" s="342"/>
      <c r="IB301" s="442"/>
      <c r="IC301" s="423"/>
      <c r="ID301" s="342"/>
      <c r="IE301" s="342"/>
      <c r="IF301" s="342"/>
      <c r="IG301" s="387"/>
      <c r="IH301" s="342"/>
      <c r="II301" s="342"/>
      <c r="IJ301" s="342"/>
      <c r="IK301" s="342"/>
      <c r="IL301" s="342"/>
      <c r="IM301" s="342"/>
      <c r="IN301" s="442"/>
      <c r="IO301" s="423"/>
      <c r="IP301" s="342"/>
      <c r="IQ301" s="342"/>
      <c r="IR301" s="342"/>
      <c r="IS301" s="387"/>
      <c r="IT301" s="342"/>
      <c r="IU301" s="342"/>
      <c r="IV301" s="342"/>
      <c r="IW301" s="342"/>
      <c r="IX301" s="342"/>
      <c r="IY301" s="342"/>
      <c r="IZ301" s="442"/>
      <c r="JA301" s="423"/>
      <c r="JB301" s="342"/>
      <c r="JC301" s="342"/>
      <c r="JD301" s="342"/>
      <c r="JE301" s="387"/>
      <c r="JF301" s="342"/>
      <c r="JG301" s="342"/>
      <c r="JH301" s="342"/>
      <c r="JI301" s="342"/>
      <c r="JJ301" s="342"/>
      <c r="JK301" s="342"/>
      <c r="JL301" s="442"/>
      <c r="JM301" s="423"/>
      <c r="JN301" s="342"/>
      <c r="JO301" s="342"/>
      <c r="JP301" s="342"/>
      <c r="JQ301" s="387"/>
      <c r="JR301" s="342"/>
      <c r="JS301" s="342"/>
      <c r="JT301" s="342"/>
      <c r="JU301" s="342"/>
      <c r="JV301" s="342"/>
      <c r="JW301" s="342"/>
      <c r="JX301" s="442"/>
      <c r="JY301" s="423"/>
      <c r="JZ301" s="342"/>
      <c r="KA301" s="342"/>
      <c r="KB301" s="342"/>
      <c r="KC301" s="387"/>
      <c r="KD301" s="342"/>
      <c r="KE301" s="342"/>
      <c r="KF301" s="342"/>
      <c r="KG301" s="342"/>
      <c r="KH301" s="342"/>
      <c r="KI301" s="342"/>
      <c r="KJ301" s="442"/>
      <c r="KK301" s="423"/>
      <c r="KL301" s="342"/>
      <c r="KM301" s="342"/>
      <c r="KN301" s="342"/>
      <c r="KO301" s="387"/>
      <c r="KP301" s="342"/>
      <c r="KQ301" s="342"/>
      <c r="KR301" s="342"/>
      <c r="KS301" s="342"/>
      <c r="KT301" s="342"/>
      <c r="KU301" s="342"/>
      <c r="KV301" s="442"/>
      <c r="KW301" s="423"/>
      <c r="KX301" s="342"/>
      <c r="KY301" s="342"/>
      <c r="KZ301" s="342"/>
      <c r="LA301" s="387"/>
      <c r="LB301" s="342"/>
      <c r="LC301" s="342"/>
      <c r="LD301" s="342"/>
      <c r="LE301" s="342"/>
      <c r="LF301" s="342"/>
      <c r="LG301" s="342"/>
      <c r="LH301" s="442"/>
      <c r="LI301" s="423"/>
      <c r="LJ301" s="342"/>
      <c r="LK301" s="342"/>
      <c r="LL301" s="342"/>
      <c r="LM301" s="387"/>
      <c r="LN301" s="342"/>
      <c r="LO301" s="342"/>
      <c r="LP301" s="342"/>
      <c r="LQ301" s="342"/>
      <c r="LR301" s="342"/>
      <c r="LS301" s="342"/>
      <c r="LT301" s="442"/>
      <c r="LU301" s="423"/>
      <c r="LV301" s="342"/>
      <c r="LW301" s="342"/>
      <c r="LX301" s="342"/>
      <c r="LY301" s="387"/>
      <c r="LZ301" s="342"/>
      <c r="MA301" s="342"/>
      <c r="MB301" s="342"/>
      <c r="MC301" s="342"/>
      <c r="MD301" s="342"/>
      <c r="ME301" s="342"/>
      <c r="MF301" s="442"/>
      <c r="MG301" s="423"/>
      <c r="MH301" s="342"/>
      <c r="MI301" s="342"/>
      <c r="MJ301" s="342"/>
      <c r="MK301" s="387"/>
      <c r="ML301" s="342"/>
      <c r="MM301" s="342"/>
      <c r="MN301" s="342"/>
      <c r="MO301" s="342"/>
      <c r="MP301" s="342"/>
      <c r="MQ301" s="342"/>
      <c r="MR301" s="442"/>
      <c r="MS301" s="423"/>
      <c r="MT301" s="342"/>
      <c r="MU301" s="342"/>
      <c r="MV301" s="342"/>
      <c r="MW301" s="387"/>
      <c r="MX301" s="342"/>
      <c r="MY301" s="342"/>
      <c r="MZ301" s="342"/>
      <c r="NA301" s="342"/>
      <c r="NB301" s="342"/>
      <c r="NC301" s="342"/>
      <c r="ND301" s="442"/>
      <c r="NE301" s="423"/>
      <c r="NF301" s="342"/>
      <c r="NG301" s="342"/>
      <c r="NH301" s="342"/>
      <c r="NI301" s="387"/>
      <c r="NJ301" s="342"/>
      <c r="NK301" s="342"/>
      <c r="NL301" s="342"/>
      <c r="NM301" s="342"/>
      <c r="NN301" s="342"/>
      <c r="NO301" s="342"/>
      <c r="NP301" s="442"/>
      <c r="NQ301" s="423"/>
      <c r="NR301" s="342"/>
      <c r="NS301" s="342"/>
      <c r="NT301" s="342"/>
      <c r="NU301" s="387"/>
      <c r="NV301" s="342"/>
      <c r="NW301" s="342"/>
      <c r="NX301" s="342"/>
      <c r="NY301" s="342"/>
      <c r="NZ301" s="342"/>
      <c r="OA301" s="342"/>
      <c r="OB301" s="442"/>
      <c r="OC301" s="423"/>
      <c r="OD301" s="342"/>
      <c r="OE301" s="342"/>
      <c r="OF301" s="342"/>
      <c r="OG301" s="387"/>
      <c r="OH301" s="342"/>
      <c r="OI301" s="342"/>
      <c r="OJ301" s="342"/>
      <c r="OK301" s="342"/>
      <c r="OL301" s="342"/>
      <c r="OM301" s="342"/>
      <c r="ON301" s="442"/>
      <c r="OO301" s="423"/>
      <c r="OP301" s="342"/>
      <c r="OQ301" s="342"/>
      <c r="OR301" s="342"/>
      <c r="OS301" s="387"/>
      <c r="OT301" s="342"/>
      <c r="OU301" s="342"/>
      <c r="OV301" s="342"/>
      <c r="OW301" s="342"/>
      <c r="OX301" s="342"/>
      <c r="OY301" s="342"/>
      <c r="OZ301" s="442"/>
      <c r="PA301" s="423"/>
      <c r="PB301" s="342"/>
      <c r="PC301" s="342"/>
      <c r="PD301" s="342"/>
      <c r="PE301" s="387"/>
      <c r="PF301" s="342"/>
      <c r="PG301" s="342"/>
      <c r="PH301" s="342"/>
      <c r="PI301" s="342"/>
      <c r="PJ301" s="342"/>
      <c r="PK301" s="342"/>
      <c r="PL301" s="442"/>
      <c r="PM301" s="423"/>
      <c r="PN301" s="342"/>
      <c r="PO301" s="342"/>
      <c r="PP301" s="342"/>
      <c r="PQ301" s="387"/>
      <c r="PR301" s="342"/>
      <c r="PS301" s="342"/>
      <c r="PT301" s="342"/>
      <c r="PU301" s="342"/>
      <c r="PV301" s="342"/>
      <c r="PW301" s="342"/>
      <c r="PX301" s="442"/>
      <c r="PY301" s="423"/>
      <c r="PZ301" s="342"/>
      <c r="QA301" s="342"/>
      <c r="QB301" s="342"/>
      <c r="QC301" s="387"/>
      <c r="QD301" s="342"/>
      <c r="QE301" s="342"/>
      <c r="QF301" s="342"/>
      <c r="QG301" s="342"/>
      <c r="QH301" s="342"/>
      <c r="QI301" s="342"/>
      <c r="QJ301" s="442"/>
      <c r="QK301" s="423"/>
      <c r="QL301" s="342"/>
      <c r="QM301" s="342"/>
      <c r="QN301" s="342"/>
      <c r="QO301" s="387"/>
      <c r="QP301" s="342"/>
      <c r="QQ301" s="342"/>
      <c r="QR301" s="342"/>
      <c r="QS301" s="342"/>
      <c r="QT301" s="342"/>
      <c r="QU301" s="342"/>
      <c r="QV301" s="442"/>
      <c r="QW301" s="423"/>
      <c r="QX301" s="342"/>
      <c r="QY301" s="342"/>
      <c r="QZ301" s="342"/>
      <c r="RA301" s="387"/>
      <c r="RB301" s="342"/>
      <c r="RC301" s="342"/>
      <c r="RD301" s="342"/>
      <c r="RE301" s="342"/>
      <c r="RF301" s="342"/>
      <c r="RG301" s="342"/>
      <c r="RH301" s="442"/>
      <c r="RI301" s="423"/>
      <c r="RJ301" s="342"/>
      <c r="RK301" s="342"/>
      <c r="RL301" s="342"/>
      <c r="RM301" s="387"/>
      <c r="RN301" s="342"/>
      <c r="RO301" s="342"/>
      <c r="RP301" s="342"/>
      <c r="RQ301" s="342"/>
      <c r="RR301" s="342"/>
      <c r="RS301" s="342"/>
      <c r="RT301" s="442"/>
      <c r="RU301" s="423"/>
      <c r="RV301" s="342"/>
      <c r="RW301" s="342"/>
      <c r="RX301" s="342"/>
      <c r="RY301" s="387"/>
      <c r="RZ301" s="342"/>
      <c r="SA301" s="342"/>
      <c r="SB301" s="342"/>
      <c r="SC301" s="342"/>
      <c r="SD301" s="342"/>
      <c r="SE301" s="342"/>
      <c r="SF301" s="442"/>
      <c r="SG301" s="423"/>
      <c r="SH301" s="342"/>
      <c r="SI301" s="342"/>
      <c r="SJ301" s="342"/>
      <c r="SK301" s="387"/>
      <c r="SL301" s="342"/>
      <c r="SM301" s="342"/>
      <c r="SN301" s="342"/>
      <c r="SO301" s="342"/>
      <c r="SP301" s="342"/>
      <c r="SQ301" s="342"/>
      <c r="SR301" s="442"/>
      <c r="SS301" s="423"/>
      <c r="ST301" s="342"/>
      <c r="SU301" s="342"/>
      <c r="SV301" s="342"/>
      <c r="SW301" s="387"/>
      <c r="SX301" s="342"/>
      <c r="SY301" s="342"/>
      <c r="SZ301" s="342"/>
      <c r="TA301" s="342"/>
      <c r="TB301" s="342"/>
      <c r="TC301" s="342"/>
      <c r="TD301" s="442"/>
      <c r="TE301" s="423"/>
      <c r="TF301" s="342"/>
      <c r="TG301" s="342"/>
      <c r="TH301" s="342"/>
      <c r="TI301" s="387"/>
      <c r="TJ301" s="342"/>
      <c r="TK301" s="342"/>
      <c r="TL301" s="342"/>
      <c r="TM301" s="342"/>
      <c r="TN301" s="342"/>
      <c r="TO301" s="342"/>
      <c r="TP301" s="442"/>
      <c r="TQ301" s="423"/>
      <c r="TR301" s="342"/>
      <c r="TS301" s="342"/>
      <c r="TT301" s="342"/>
      <c r="TU301" s="387"/>
      <c r="TV301" s="342"/>
      <c r="TW301" s="342"/>
      <c r="TX301" s="342"/>
      <c r="TY301" s="342"/>
      <c r="TZ301" s="342"/>
      <c r="UA301" s="342"/>
      <c r="UB301" s="442"/>
      <c r="UC301" s="423"/>
      <c r="UD301" s="342"/>
      <c r="UE301" s="342"/>
      <c r="UF301" s="342"/>
      <c r="UG301" s="387"/>
      <c r="UH301" s="342"/>
      <c r="UI301" s="342"/>
      <c r="UJ301" s="342"/>
      <c r="UK301" s="342"/>
      <c r="UL301" s="342"/>
      <c r="UM301" s="342"/>
      <c r="UN301" s="442"/>
      <c r="UO301" s="423"/>
      <c r="UP301" s="342"/>
      <c r="UQ301" s="342"/>
      <c r="UR301" s="342"/>
      <c r="US301" s="387"/>
      <c r="UT301" s="342"/>
      <c r="UU301" s="342"/>
      <c r="UV301" s="342"/>
      <c r="UW301" s="342"/>
      <c r="UX301" s="342"/>
      <c r="UY301" s="342"/>
      <c r="UZ301" s="442"/>
      <c r="VA301" s="423"/>
      <c r="VB301" s="342"/>
      <c r="VC301" s="342"/>
      <c r="VD301" s="342"/>
      <c r="VE301" s="387"/>
      <c r="VF301" s="342"/>
      <c r="VG301" s="342"/>
      <c r="VH301" s="342"/>
      <c r="VI301" s="342"/>
      <c r="VJ301" s="342"/>
      <c r="VK301" s="342"/>
      <c r="VL301" s="442"/>
      <c r="VM301" s="423"/>
      <c r="VN301" s="342"/>
      <c r="VO301" s="342"/>
      <c r="VP301" s="342"/>
      <c r="VQ301" s="387"/>
      <c r="VR301" s="342"/>
      <c r="VS301" s="342"/>
      <c r="VT301" s="342"/>
      <c r="VU301" s="342"/>
      <c r="VV301" s="342"/>
      <c r="VW301" s="342"/>
      <c r="VX301" s="442"/>
      <c r="VY301" s="423"/>
      <c r="VZ301" s="342"/>
      <c r="WA301" s="342"/>
      <c r="WB301" s="342"/>
      <c r="WC301" s="387"/>
      <c r="WD301" s="342"/>
      <c r="WE301" s="342"/>
      <c r="WF301" s="342"/>
      <c r="WG301" s="342"/>
      <c r="WH301" s="342"/>
      <c r="WI301" s="342"/>
      <c r="WJ301" s="442"/>
      <c r="WK301" s="423"/>
      <c r="WL301" s="342"/>
      <c r="WM301" s="342"/>
      <c r="WN301" s="342"/>
      <c r="WO301" s="387"/>
      <c r="WP301" s="342"/>
      <c r="WQ301" s="342"/>
      <c r="WR301" s="342"/>
      <c r="WS301" s="342"/>
      <c r="WT301" s="342"/>
      <c r="WU301" s="342"/>
      <c r="WV301" s="442"/>
      <c r="WW301" s="423"/>
      <c r="WX301" s="342"/>
      <c r="WY301" s="342"/>
      <c r="WZ301" s="342"/>
      <c r="XA301" s="387"/>
      <c r="XB301" s="342"/>
      <c r="XC301" s="342"/>
      <c r="XD301" s="342"/>
      <c r="XE301" s="342"/>
      <c r="XF301" s="342"/>
      <c r="XG301" s="342"/>
      <c r="XH301" s="442"/>
      <c r="XI301" s="423"/>
      <c r="XJ301" s="342"/>
      <c r="XK301" s="342"/>
      <c r="XL301" s="342"/>
      <c r="XM301" s="387"/>
      <c r="XN301" s="342"/>
      <c r="XO301" s="342"/>
      <c r="XP301" s="342"/>
      <c r="XQ301" s="342"/>
      <c r="XR301" s="342"/>
      <c r="XS301" s="342"/>
      <c r="XT301" s="442"/>
      <c r="XU301" s="423"/>
      <c r="XV301" s="342"/>
      <c r="XW301" s="342"/>
      <c r="XX301" s="342"/>
      <c r="XY301" s="387"/>
      <c r="XZ301" s="342"/>
      <c r="YA301" s="342"/>
      <c r="YB301" s="342"/>
      <c r="YC301" s="342"/>
      <c r="YD301" s="342"/>
      <c r="YE301" s="342"/>
      <c r="YF301" s="442"/>
      <c r="YG301" s="423"/>
      <c r="YH301" s="342"/>
      <c r="YI301" s="342"/>
      <c r="YJ301" s="342"/>
      <c r="YK301" s="387"/>
      <c r="YL301" s="342"/>
      <c r="YM301" s="342"/>
      <c r="YN301" s="342"/>
      <c r="YO301" s="342"/>
      <c r="YP301" s="342"/>
      <c r="YQ301" s="342"/>
      <c r="YR301" s="442"/>
      <c r="YS301" s="423"/>
      <c r="YT301" s="342"/>
      <c r="YU301" s="342"/>
      <c r="YV301" s="342"/>
      <c r="YW301" s="387"/>
      <c r="YX301" s="342"/>
      <c r="YY301" s="342"/>
      <c r="YZ301" s="342"/>
      <c r="ZA301" s="342"/>
      <c r="ZB301" s="342"/>
      <c r="ZC301" s="342"/>
      <c r="ZD301" s="442"/>
      <c r="ZE301" s="423"/>
      <c r="ZF301" s="342"/>
      <c r="ZG301" s="342"/>
      <c r="ZH301" s="342"/>
      <c r="ZI301" s="387"/>
      <c r="ZJ301" s="342"/>
      <c r="ZK301" s="342"/>
      <c r="ZL301" s="342"/>
      <c r="ZM301" s="342"/>
      <c r="ZN301" s="342"/>
      <c r="ZO301" s="342"/>
      <c r="ZP301" s="442"/>
      <c r="ZQ301" s="423"/>
      <c r="ZR301" s="342"/>
      <c r="ZS301" s="342"/>
      <c r="ZT301" s="342"/>
      <c r="ZU301" s="387"/>
      <c r="ZV301" s="342"/>
      <c r="ZW301" s="342"/>
      <c r="ZX301" s="342"/>
      <c r="ZY301" s="342"/>
      <c r="ZZ301" s="342"/>
      <c r="AAA301" s="342"/>
      <c r="AAB301" s="442"/>
      <c r="AAC301" s="423"/>
      <c r="AAD301" s="342"/>
      <c r="AAE301" s="342"/>
      <c r="AAF301" s="342"/>
      <c r="AAG301" s="387"/>
      <c r="AAH301" s="342"/>
      <c r="AAI301" s="342"/>
      <c r="AAJ301" s="342"/>
      <c r="AAK301" s="342"/>
      <c r="AAL301" s="342"/>
      <c r="AAM301" s="342"/>
      <c r="AAN301" s="442"/>
      <c r="AAO301" s="423"/>
      <c r="AAP301" s="342"/>
      <c r="AAQ301" s="342"/>
      <c r="AAR301" s="342"/>
      <c r="AAS301" s="387"/>
      <c r="AAT301" s="342"/>
      <c r="AAU301" s="342"/>
      <c r="AAV301" s="342"/>
      <c r="AAW301" s="342"/>
      <c r="AAX301" s="342"/>
      <c r="AAY301" s="342"/>
      <c r="AAZ301" s="442"/>
      <c r="ABA301" s="423"/>
      <c r="ABB301" s="342"/>
      <c r="ABC301" s="342"/>
      <c r="ABD301" s="342"/>
      <c r="ABE301" s="387"/>
      <c r="ABF301" s="342"/>
      <c r="ABG301" s="342"/>
      <c r="ABH301" s="342"/>
      <c r="ABI301" s="342"/>
      <c r="ABJ301" s="342"/>
      <c r="ABK301" s="342"/>
      <c r="ABL301" s="442"/>
      <c r="ABM301" s="423"/>
      <c r="ABN301" s="342"/>
      <c r="ABO301" s="342"/>
      <c r="ABP301" s="342"/>
      <c r="ABQ301" s="387"/>
      <c r="ABR301" s="342"/>
      <c r="ABS301" s="342"/>
      <c r="ABT301" s="342"/>
      <c r="ABU301" s="342"/>
      <c r="ABV301" s="342"/>
      <c r="ABW301" s="342"/>
      <c r="ABX301" s="442"/>
      <c r="ABY301" s="423"/>
      <c r="ABZ301" s="342"/>
      <c r="ACA301" s="342"/>
      <c r="ACB301" s="342"/>
      <c r="ACC301" s="387"/>
      <c r="ACD301" s="342"/>
      <c r="ACE301" s="342"/>
      <c r="ACF301" s="342"/>
      <c r="ACG301" s="342"/>
      <c r="ACH301" s="342"/>
      <c r="ACI301" s="342"/>
      <c r="ACJ301" s="442"/>
      <c r="ACK301" s="423"/>
      <c r="ACL301" s="342"/>
      <c r="ACM301" s="342"/>
      <c r="ACN301" s="342"/>
      <c r="ACO301" s="387"/>
      <c r="ACP301" s="342"/>
      <c r="ACQ301" s="342"/>
      <c r="ACR301" s="342"/>
      <c r="ACS301" s="342"/>
      <c r="ACT301" s="342"/>
      <c r="ACU301" s="342"/>
      <c r="ACV301" s="442"/>
      <c r="ACW301" s="423"/>
      <c r="ACX301" s="342"/>
      <c r="ACY301" s="342"/>
      <c r="ACZ301" s="342"/>
      <c r="ADA301" s="387"/>
      <c r="ADB301" s="342"/>
      <c r="ADC301" s="342"/>
      <c r="ADD301" s="342"/>
      <c r="ADE301" s="342"/>
      <c r="ADF301" s="342"/>
      <c r="ADG301" s="342"/>
      <c r="ADH301" s="442"/>
      <c r="ADI301" s="423"/>
      <c r="ADJ301" s="342"/>
      <c r="ADK301" s="342"/>
      <c r="ADL301" s="342"/>
      <c r="ADM301" s="387"/>
      <c r="ADN301" s="342"/>
      <c r="ADO301" s="342"/>
      <c r="ADP301" s="342"/>
      <c r="ADQ301" s="342"/>
      <c r="ADR301" s="342"/>
      <c r="ADS301" s="342"/>
      <c r="ADT301" s="442"/>
      <c r="ADU301" s="423"/>
      <c r="ADV301" s="342"/>
      <c r="ADW301" s="342"/>
      <c r="ADX301" s="342"/>
      <c r="ADY301" s="387"/>
      <c r="ADZ301" s="342"/>
      <c r="AEA301" s="342"/>
      <c r="AEB301" s="342"/>
      <c r="AEC301" s="342"/>
      <c r="AED301" s="342"/>
      <c r="AEE301" s="342"/>
      <c r="AEF301" s="442"/>
      <c r="AEG301" s="423"/>
      <c r="AEH301" s="342"/>
      <c r="AEI301" s="342"/>
      <c r="AEJ301" s="342"/>
      <c r="AEK301" s="387"/>
      <c r="AEL301" s="342"/>
      <c r="AEM301" s="342"/>
      <c r="AEN301" s="342"/>
      <c r="AEO301" s="342"/>
      <c r="AEP301" s="342"/>
      <c r="AEQ301" s="342"/>
      <c r="AER301" s="442"/>
      <c r="AES301" s="423"/>
      <c r="AET301" s="342"/>
      <c r="AEU301" s="342"/>
      <c r="AEV301" s="342"/>
      <c r="AEW301" s="387"/>
      <c r="AEX301" s="342"/>
      <c r="AEY301" s="342"/>
      <c r="AEZ301" s="342"/>
      <c r="AFA301" s="342"/>
      <c r="AFB301" s="342"/>
      <c r="AFC301" s="342"/>
      <c r="AFD301" s="442"/>
      <c r="AFE301" s="423"/>
      <c r="AFF301" s="342"/>
      <c r="AFG301" s="342"/>
      <c r="AFH301" s="342"/>
      <c r="AFI301" s="387"/>
      <c r="AFJ301" s="342"/>
      <c r="AFK301" s="342"/>
      <c r="AFL301" s="342"/>
      <c r="AFM301" s="342"/>
      <c r="AFN301" s="342"/>
      <c r="AFO301" s="342"/>
      <c r="AFP301" s="442"/>
      <c r="AFQ301" s="423"/>
      <c r="AFR301" s="342"/>
      <c r="AFS301" s="342"/>
      <c r="AFT301" s="342"/>
      <c r="AFU301" s="387"/>
      <c r="AFV301" s="342"/>
      <c r="AFW301" s="342"/>
      <c r="AFX301" s="342"/>
      <c r="AFY301" s="342"/>
      <c r="AFZ301" s="342"/>
      <c r="AGA301" s="342"/>
      <c r="AGB301" s="442"/>
      <c r="AGC301" s="423"/>
      <c r="AGD301" s="342"/>
      <c r="AGE301" s="342"/>
      <c r="AGF301" s="342"/>
      <c r="AGG301" s="387"/>
      <c r="AGH301" s="342"/>
      <c r="AGI301" s="342"/>
      <c r="AGJ301" s="342"/>
      <c r="AGK301" s="342"/>
      <c r="AGL301" s="342"/>
      <c r="AGM301" s="342"/>
      <c r="AGN301" s="442"/>
      <c r="AGO301" s="423"/>
      <c r="AGP301" s="342"/>
      <c r="AGQ301" s="342"/>
      <c r="AGR301" s="342"/>
      <c r="AGS301" s="387"/>
      <c r="AGT301" s="342"/>
      <c r="AGU301" s="342"/>
      <c r="AGV301" s="342"/>
      <c r="AGW301" s="342"/>
      <c r="AGX301" s="342"/>
      <c r="AGY301" s="342"/>
      <c r="AGZ301" s="442"/>
      <c r="AHA301" s="423"/>
      <c r="AHB301" s="342"/>
      <c r="AHC301" s="342"/>
      <c r="AHD301" s="342"/>
      <c r="AHE301" s="387"/>
      <c r="AHF301" s="342"/>
      <c r="AHG301" s="342"/>
      <c r="AHH301" s="342"/>
      <c r="AHI301" s="342"/>
      <c r="AHJ301" s="342"/>
      <c r="AHK301" s="342"/>
      <c r="AHL301" s="442"/>
      <c r="AHM301" s="423"/>
      <c r="AHN301" s="342"/>
      <c r="AHO301" s="342"/>
      <c r="AHP301" s="342"/>
      <c r="AHQ301" s="387"/>
      <c r="AHR301" s="342"/>
      <c r="AHS301" s="342"/>
      <c r="AHT301" s="342"/>
      <c r="AHU301" s="342"/>
      <c r="AHV301" s="342"/>
      <c r="AHW301" s="342"/>
      <c r="AHX301" s="442"/>
      <c r="AHY301" s="423"/>
      <c r="AHZ301" s="342"/>
      <c r="AIA301" s="342"/>
      <c r="AIB301" s="342"/>
      <c r="AIC301" s="387"/>
      <c r="AID301" s="342"/>
      <c r="AIE301" s="342"/>
      <c r="AIF301" s="342"/>
      <c r="AIG301" s="342"/>
      <c r="AIH301" s="342"/>
      <c r="AII301" s="342"/>
      <c r="AIJ301" s="442"/>
      <c r="AIK301" s="423"/>
      <c r="AIL301" s="342"/>
      <c r="AIM301" s="342"/>
      <c r="AIN301" s="342"/>
      <c r="AIO301" s="387"/>
      <c r="AIP301" s="342"/>
      <c r="AIQ301" s="342"/>
      <c r="AIR301" s="342"/>
      <c r="AIS301" s="342"/>
      <c r="AIT301" s="342"/>
      <c r="AIU301" s="342"/>
      <c r="AIV301" s="442"/>
      <c r="AIW301" s="423"/>
      <c r="AIX301" s="342"/>
      <c r="AIY301" s="342"/>
      <c r="AIZ301" s="342"/>
      <c r="AJA301" s="387"/>
      <c r="AJB301" s="342"/>
      <c r="AJC301" s="342"/>
      <c r="AJD301" s="342"/>
      <c r="AJE301" s="342"/>
      <c r="AJF301" s="342"/>
      <c r="AJG301" s="342"/>
      <c r="AJH301" s="442"/>
      <c r="AJI301" s="423"/>
      <c r="AJJ301" s="342"/>
      <c r="AJK301" s="342"/>
      <c r="AJL301" s="342"/>
      <c r="AJM301" s="387"/>
      <c r="AJN301" s="342"/>
      <c r="AJO301" s="342"/>
      <c r="AJP301" s="342"/>
      <c r="AJQ301" s="342"/>
      <c r="AJR301" s="342"/>
      <c r="AJS301" s="342"/>
      <c r="AJT301" s="442"/>
      <c r="AJU301" s="423"/>
      <c r="AJV301" s="342"/>
      <c r="AJW301" s="342"/>
      <c r="AJX301" s="342"/>
      <c r="AJY301" s="387"/>
      <c r="AJZ301" s="342"/>
      <c r="AKA301" s="342"/>
      <c r="AKB301" s="342"/>
      <c r="AKC301" s="342"/>
      <c r="AKD301" s="342"/>
      <c r="AKE301" s="342"/>
      <c r="AKF301" s="442"/>
      <c r="AKG301" s="423"/>
      <c r="AKH301" s="342"/>
      <c r="AKI301" s="342"/>
      <c r="AKJ301" s="342"/>
      <c r="AKK301" s="387"/>
      <c r="AKL301" s="342"/>
      <c r="AKM301" s="342"/>
      <c r="AKN301" s="342"/>
      <c r="AKO301" s="342"/>
      <c r="AKP301" s="342"/>
      <c r="AKQ301" s="342"/>
      <c r="AKR301" s="442"/>
      <c r="AKS301" s="423"/>
      <c r="AKT301" s="342"/>
      <c r="AKU301" s="342"/>
      <c r="AKV301" s="342"/>
      <c r="AKW301" s="387"/>
      <c r="AKX301" s="342"/>
      <c r="AKY301" s="342"/>
      <c r="AKZ301" s="342"/>
      <c r="ALA301" s="342"/>
      <c r="ALB301" s="342"/>
      <c r="ALC301" s="342"/>
      <c r="ALD301" s="442"/>
      <c r="ALE301" s="423"/>
      <c r="ALF301" s="342"/>
      <c r="ALG301" s="342"/>
      <c r="ALH301" s="342"/>
      <c r="ALI301" s="387"/>
      <c r="ALJ301" s="342"/>
      <c r="ALK301" s="342"/>
      <c r="ALL301" s="342"/>
      <c r="ALM301" s="342"/>
      <c r="ALN301" s="342"/>
      <c r="ALO301" s="342"/>
      <c r="ALP301" s="442"/>
      <c r="ALQ301" s="423"/>
      <c r="ALR301" s="342"/>
      <c r="ALS301" s="342"/>
      <c r="ALT301" s="342"/>
      <c r="ALU301" s="387"/>
      <c r="ALV301" s="342"/>
      <c r="ALW301" s="342"/>
      <c r="ALX301" s="342"/>
      <c r="ALY301" s="342"/>
      <c r="ALZ301" s="342"/>
      <c r="AMA301" s="342"/>
      <c r="AMB301" s="442"/>
      <c r="AMC301" s="423"/>
      <c r="AMD301" s="342"/>
      <c r="AME301" s="342"/>
      <c r="AMF301" s="342"/>
      <c r="AMG301" s="387"/>
      <c r="AMH301" s="342"/>
      <c r="AMI301" s="342"/>
      <c r="AMJ301" s="342"/>
      <c r="AMK301" s="342"/>
      <c r="AML301" s="342"/>
      <c r="AMM301" s="342"/>
      <c r="AMN301" s="442"/>
      <c r="AMO301" s="423"/>
      <c r="AMP301" s="342"/>
      <c r="AMQ301" s="342"/>
      <c r="AMR301" s="342"/>
      <c r="AMS301" s="387"/>
      <c r="AMT301" s="342"/>
      <c r="AMU301" s="342"/>
      <c r="AMV301" s="342"/>
      <c r="AMW301" s="342"/>
      <c r="AMX301" s="342"/>
      <c r="AMY301" s="342"/>
      <c r="AMZ301" s="442"/>
      <c r="ANA301" s="423"/>
      <c r="ANB301" s="342"/>
      <c r="ANC301" s="342"/>
      <c r="AND301" s="342"/>
      <c r="ANE301" s="387"/>
      <c r="ANF301" s="342"/>
      <c r="ANG301" s="342"/>
      <c r="ANH301" s="342"/>
      <c r="ANI301" s="342"/>
      <c r="ANJ301" s="342"/>
      <c r="ANK301" s="342"/>
      <c r="ANL301" s="442"/>
      <c r="ANM301" s="423"/>
      <c r="ANN301" s="342"/>
      <c r="ANO301" s="342"/>
      <c r="ANP301" s="342"/>
      <c r="ANQ301" s="387"/>
      <c r="ANR301" s="342"/>
      <c r="ANS301" s="342"/>
      <c r="ANT301" s="342"/>
      <c r="ANU301" s="342"/>
      <c r="ANV301" s="342"/>
      <c r="ANW301" s="342"/>
      <c r="ANX301" s="442"/>
      <c r="ANY301" s="423"/>
      <c r="ANZ301" s="342"/>
      <c r="AOA301" s="342"/>
      <c r="AOB301" s="342"/>
      <c r="AOC301" s="387"/>
      <c r="AOD301" s="342"/>
      <c r="AOE301" s="342"/>
      <c r="AOF301" s="342"/>
      <c r="AOG301" s="342"/>
      <c r="AOH301" s="342"/>
      <c r="AOI301" s="342"/>
      <c r="AOJ301" s="442"/>
      <c r="AOK301" s="423"/>
      <c r="AOL301" s="342"/>
      <c r="AOM301" s="342"/>
      <c r="AON301" s="342"/>
      <c r="AOO301" s="387"/>
      <c r="AOP301" s="342"/>
      <c r="AOQ301" s="342"/>
      <c r="AOR301" s="342"/>
      <c r="AOS301" s="342"/>
      <c r="AOT301" s="342"/>
      <c r="AOU301" s="342"/>
      <c r="AOV301" s="442"/>
      <c r="AOW301" s="423"/>
      <c r="AOX301" s="342"/>
      <c r="AOY301" s="342"/>
      <c r="AOZ301" s="342"/>
      <c r="APA301" s="387"/>
      <c r="APB301" s="342"/>
      <c r="APC301" s="342"/>
      <c r="APD301" s="342"/>
      <c r="APE301" s="342"/>
      <c r="APF301" s="342"/>
      <c r="APG301" s="342"/>
      <c r="APH301" s="442"/>
      <c r="API301" s="423"/>
      <c r="APJ301" s="342"/>
      <c r="APK301" s="342"/>
      <c r="APL301" s="342"/>
      <c r="APM301" s="387"/>
      <c r="APN301" s="342"/>
      <c r="APO301" s="342"/>
      <c r="APP301" s="342"/>
      <c r="APQ301" s="342"/>
      <c r="APR301" s="342"/>
      <c r="APS301" s="342"/>
      <c r="APT301" s="442"/>
      <c r="APU301" s="423"/>
      <c r="APV301" s="342"/>
      <c r="APW301" s="342"/>
      <c r="APX301" s="342"/>
      <c r="APY301" s="387"/>
      <c r="APZ301" s="342"/>
      <c r="AQA301" s="342"/>
      <c r="AQB301" s="342"/>
      <c r="AQC301" s="342"/>
      <c r="AQD301" s="342"/>
      <c r="AQE301" s="342"/>
      <c r="AQF301" s="442"/>
      <c r="AQG301" s="423"/>
      <c r="AQH301" s="342"/>
      <c r="AQI301" s="342"/>
      <c r="AQJ301" s="342"/>
      <c r="AQK301" s="387"/>
      <c r="AQL301" s="342"/>
      <c r="AQM301" s="342"/>
      <c r="AQN301" s="342"/>
      <c r="AQO301" s="342"/>
      <c r="AQP301" s="342"/>
      <c r="AQQ301" s="342"/>
      <c r="AQR301" s="442"/>
      <c r="AQS301" s="423"/>
      <c r="AQT301" s="342"/>
      <c r="AQU301" s="342"/>
      <c r="AQV301" s="342"/>
      <c r="AQW301" s="387"/>
      <c r="AQX301" s="342"/>
      <c r="AQY301" s="342"/>
      <c r="AQZ301" s="342"/>
      <c r="ARA301" s="342"/>
      <c r="ARB301" s="342"/>
      <c r="ARC301" s="342"/>
      <c r="ARD301" s="442"/>
      <c r="ARE301" s="423"/>
      <c r="ARF301" s="342"/>
      <c r="ARG301" s="342"/>
      <c r="ARH301" s="342"/>
      <c r="ARI301" s="387"/>
      <c r="ARJ301" s="342"/>
      <c r="ARK301" s="342"/>
      <c r="ARL301" s="342"/>
      <c r="ARM301" s="342"/>
      <c r="ARN301" s="342"/>
      <c r="ARO301" s="342"/>
      <c r="ARP301" s="442"/>
      <c r="ARQ301" s="423"/>
      <c r="ARR301" s="342"/>
      <c r="ARS301" s="342"/>
      <c r="ART301" s="342"/>
      <c r="ARU301" s="387"/>
      <c r="ARV301" s="342"/>
      <c r="ARW301" s="342"/>
      <c r="ARX301" s="342"/>
      <c r="ARY301" s="342"/>
      <c r="ARZ301" s="342"/>
      <c r="ASA301" s="342"/>
      <c r="ASB301" s="442"/>
      <c r="ASC301" s="423"/>
      <c r="ASD301" s="342"/>
      <c r="ASE301" s="342"/>
      <c r="ASF301" s="342"/>
      <c r="ASG301" s="387"/>
      <c r="ASH301" s="342"/>
      <c r="ASI301" s="342"/>
      <c r="ASJ301" s="342"/>
      <c r="ASK301" s="342"/>
      <c r="ASL301" s="342"/>
      <c r="ASM301" s="342"/>
      <c r="ASN301" s="442"/>
      <c r="ASO301" s="423"/>
      <c r="ASP301" s="342"/>
      <c r="ASQ301" s="342"/>
      <c r="ASR301" s="342"/>
      <c r="ASS301" s="387"/>
      <c r="AST301" s="342"/>
      <c r="ASU301" s="342"/>
      <c r="ASV301" s="342"/>
      <c r="ASW301" s="342"/>
      <c r="ASX301" s="342"/>
      <c r="ASY301" s="342"/>
      <c r="ASZ301" s="442"/>
      <c r="ATA301" s="423"/>
      <c r="ATB301" s="342"/>
      <c r="ATC301" s="342"/>
      <c r="ATD301" s="342"/>
      <c r="ATE301" s="387"/>
      <c r="ATF301" s="342"/>
      <c r="ATG301" s="342"/>
      <c r="ATH301" s="342"/>
      <c r="ATI301" s="342"/>
      <c r="ATJ301" s="342"/>
      <c r="ATK301" s="342"/>
      <c r="ATL301" s="442"/>
      <c r="ATM301" s="423"/>
      <c r="ATN301" s="342"/>
      <c r="ATO301" s="342"/>
      <c r="ATP301" s="342"/>
      <c r="ATQ301" s="387"/>
      <c r="ATR301" s="342"/>
      <c r="ATS301" s="342"/>
      <c r="ATT301" s="342"/>
      <c r="ATU301" s="342"/>
      <c r="ATV301" s="342"/>
      <c r="ATW301" s="342"/>
      <c r="ATX301" s="442"/>
      <c r="ATY301" s="423"/>
      <c r="ATZ301" s="342"/>
      <c r="AUA301" s="342"/>
      <c r="AUB301" s="342"/>
      <c r="AUC301" s="387"/>
      <c r="AUD301" s="342"/>
      <c r="AUE301" s="342"/>
      <c r="AUF301" s="342"/>
      <c r="AUG301" s="342"/>
      <c r="AUH301" s="342"/>
      <c r="AUI301" s="342"/>
      <c r="AUJ301" s="442"/>
      <c r="AUK301" s="423"/>
      <c r="AUL301" s="342"/>
      <c r="AUM301" s="342"/>
      <c r="AUN301" s="342"/>
      <c r="AUO301" s="387"/>
      <c r="AUP301" s="342"/>
      <c r="AUQ301" s="342"/>
      <c r="AUR301" s="342"/>
      <c r="AUS301" s="342"/>
      <c r="AUT301" s="342"/>
      <c r="AUU301" s="342"/>
      <c r="AUV301" s="442"/>
      <c r="AUW301" s="423"/>
      <c r="AUX301" s="342"/>
      <c r="AUY301" s="342"/>
      <c r="AUZ301" s="342"/>
      <c r="AVA301" s="387"/>
      <c r="AVB301" s="342"/>
      <c r="AVC301" s="342"/>
      <c r="AVD301" s="342"/>
      <c r="AVE301" s="342"/>
      <c r="AVF301" s="342"/>
      <c r="AVG301" s="342"/>
      <c r="AVH301" s="442"/>
      <c r="AVI301" s="423"/>
      <c r="AVJ301" s="342"/>
      <c r="AVK301" s="342"/>
      <c r="AVL301" s="342"/>
      <c r="AVM301" s="387"/>
      <c r="AVN301" s="342"/>
      <c r="AVO301" s="342"/>
      <c r="AVP301" s="342"/>
      <c r="AVQ301" s="342"/>
      <c r="AVR301" s="342"/>
      <c r="AVS301" s="342"/>
      <c r="AVT301" s="442"/>
      <c r="AVU301" s="423"/>
      <c r="AVV301" s="342"/>
      <c r="AVW301" s="342"/>
      <c r="AVX301" s="342"/>
      <c r="AVY301" s="387"/>
      <c r="AVZ301" s="342"/>
      <c r="AWA301" s="342"/>
      <c r="AWB301" s="342"/>
      <c r="AWC301" s="342"/>
      <c r="AWD301" s="342"/>
      <c r="AWE301" s="342"/>
      <c r="AWF301" s="442"/>
      <c r="AWG301" s="423"/>
      <c r="AWH301" s="342"/>
      <c r="AWI301" s="342"/>
      <c r="AWJ301" s="342"/>
      <c r="AWK301" s="387"/>
      <c r="AWL301" s="342"/>
      <c r="AWM301" s="342"/>
      <c r="AWN301" s="342"/>
      <c r="AWO301" s="342"/>
      <c r="AWP301" s="342"/>
      <c r="AWQ301" s="342"/>
      <c r="AWR301" s="442"/>
      <c r="AWS301" s="423"/>
      <c r="AWT301" s="342"/>
      <c r="AWU301" s="342"/>
      <c r="AWV301" s="342"/>
      <c r="AWW301" s="387"/>
      <c r="AWX301" s="342"/>
      <c r="AWY301" s="342"/>
      <c r="AWZ301" s="342"/>
      <c r="AXA301" s="342"/>
      <c r="AXB301" s="342"/>
      <c r="AXC301" s="342"/>
      <c r="AXD301" s="442"/>
      <c r="AXE301" s="423"/>
      <c r="AXF301" s="342"/>
      <c r="AXG301" s="342"/>
      <c r="AXH301" s="342"/>
      <c r="AXI301" s="387"/>
      <c r="AXJ301" s="342"/>
      <c r="AXK301" s="342"/>
      <c r="AXL301" s="342"/>
      <c r="AXM301" s="342"/>
      <c r="AXN301" s="342"/>
      <c r="AXO301" s="342"/>
      <c r="AXP301" s="442"/>
      <c r="AXQ301" s="423"/>
      <c r="AXR301" s="342"/>
      <c r="AXS301" s="342"/>
      <c r="AXT301" s="342"/>
      <c r="AXU301" s="387"/>
      <c r="AXV301" s="342"/>
      <c r="AXW301" s="342"/>
      <c r="AXX301" s="342"/>
      <c r="AXY301" s="342"/>
      <c r="AXZ301" s="342"/>
      <c r="AYA301" s="342"/>
      <c r="AYB301" s="442"/>
      <c r="AYC301" s="423"/>
      <c r="AYD301" s="342"/>
      <c r="AYE301" s="342"/>
      <c r="AYF301" s="342"/>
      <c r="AYG301" s="387"/>
      <c r="AYH301" s="342"/>
      <c r="AYI301" s="342"/>
      <c r="AYJ301" s="342"/>
      <c r="AYK301" s="342"/>
      <c r="AYL301" s="342"/>
      <c r="AYM301" s="342"/>
      <c r="AYN301" s="442"/>
      <c r="AYO301" s="423"/>
      <c r="AYP301" s="342"/>
      <c r="AYQ301" s="342"/>
      <c r="AYR301" s="342"/>
      <c r="AYS301" s="387"/>
      <c r="AYT301" s="342"/>
      <c r="AYU301" s="342"/>
      <c r="AYV301" s="342"/>
      <c r="AYW301" s="342"/>
      <c r="AYX301" s="342"/>
      <c r="AYY301" s="342"/>
      <c r="AYZ301" s="442"/>
      <c r="AZA301" s="423"/>
      <c r="AZB301" s="342"/>
      <c r="AZC301" s="342"/>
      <c r="AZD301" s="342"/>
      <c r="AZE301" s="387"/>
      <c r="AZF301" s="342"/>
      <c r="AZG301" s="342"/>
      <c r="AZH301" s="342"/>
      <c r="AZI301" s="342"/>
      <c r="AZJ301" s="342"/>
      <c r="AZK301" s="342"/>
      <c r="AZL301" s="442"/>
      <c r="AZM301" s="423"/>
      <c r="AZN301" s="342"/>
      <c r="AZO301" s="342"/>
      <c r="AZP301" s="342"/>
      <c r="AZQ301" s="387"/>
      <c r="AZR301" s="342"/>
      <c r="AZS301" s="342"/>
      <c r="AZT301" s="342"/>
      <c r="AZU301" s="342"/>
      <c r="AZV301" s="342"/>
      <c r="AZW301" s="342"/>
      <c r="AZX301" s="442"/>
      <c r="AZY301" s="423"/>
      <c r="AZZ301" s="342"/>
      <c r="BAA301" s="342"/>
      <c r="BAB301" s="342"/>
      <c r="BAC301" s="387"/>
      <c r="BAD301" s="342"/>
      <c r="BAE301" s="342"/>
      <c r="BAF301" s="342"/>
      <c r="BAG301" s="342"/>
      <c r="BAH301" s="342"/>
      <c r="BAI301" s="342"/>
      <c r="BAJ301" s="442"/>
      <c r="BAK301" s="423"/>
      <c r="BAL301" s="342"/>
      <c r="BAM301" s="342"/>
      <c r="BAN301" s="342"/>
      <c r="BAO301" s="387"/>
      <c r="BAP301" s="342"/>
      <c r="BAQ301" s="342"/>
      <c r="BAR301" s="342"/>
      <c r="BAS301" s="342"/>
      <c r="BAT301" s="342"/>
      <c r="BAU301" s="342"/>
      <c r="BAV301" s="442"/>
      <c r="BAW301" s="423"/>
      <c r="BAX301" s="342"/>
      <c r="BAY301" s="342"/>
      <c r="BAZ301" s="342"/>
      <c r="BBA301" s="387"/>
      <c r="BBB301" s="342"/>
      <c r="BBC301" s="342"/>
      <c r="BBD301" s="342"/>
      <c r="BBE301" s="342"/>
      <c r="BBF301" s="342"/>
      <c r="BBG301" s="342"/>
      <c r="BBH301" s="442"/>
      <c r="BBI301" s="423"/>
      <c r="BBJ301" s="342"/>
      <c r="BBK301" s="342"/>
      <c r="BBL301" s="342"/>
      <c r="BBM301" s="387"/>
      <c r="BBN301" s="342"/>
      <c r="BBO301" s="342"/>
      <c r="BBP301" s="342"/>
      <c r="BBQ301" s="342"/>
      <c r="BBR301" s="342"/>
      <c r="BBS301" s="342"/>
      <c r="BBT301" s="442"/>
      <c r="BBU301" s="423"/>
      <c r="BBV301" s="342"/>
      <c r="BBW301" s="342"/>
      <c r="BBX301" s="342"/>
      <c r="BBY301" s="387"/>
      <c r="BBZ301" s="342"/>
      <c r="BCA301" s="342"/>
      <c r="BCB301" s="342"/>
      <c r="BCC301" s="342"/>
      <c r="BCD301" s="342"/>
      <c r="BCE301" s="342"/>
      <c r="BCF301" s="442"/>
      <c r="BCG301" s="423"/>
      <c r="BCH301" s="342"/>
      <c r="BCI301" s="342"/>
      <c r="BCJ301" s="342"/>
      <c r="BCK301" s="387"/>
      <c r="BCL301" s="342"/>
      <c r="BCM301" s="342"/>
      <c r="BCN301" s="342"/>
      <c r="BCO301" s="342"/>
      <c r="BCP301" s="342"/>
      <c r="BCQ301" s="342"/>
      <c r="BCR301" s="442"/>
      <c r="BCS301" s="423"/>
      <c r="BCT301" s="342"/>
      <c r="BCU301" s="342"/>
      <c r="BCV301" s="342"/>
      <c r="BCW301" s="387"/>
      <c r="BCX301" s="342"/>
      <c r="BCY301" s="342"/>
      <c r="BCZ301" s="342"/>
      <c r="BDA301" s="342"/>
      <c r="BDB301" s="342"/>
      <c r="BDC301" s="342"/>
      <c r="BDD301" s="442"/>
      <c r="BDE301" s="423"/>
      <c r="BDF301" s="342"/>
      <c r="BDG301" s="342"/>
      <c r="BDH301" s="342"/>
      <c r="BDI301" s="387"/>
      <c r="BDJ301" s="342"/>
      <c r="BDK301" s="342"/>
      <c r="BDL301" s="342"/>
      <c r="BDM301" s="342"/>
      <c r="BDN301" s="342"/>
      <c r="BDO301" s="342"/>
      <c r="BDP301" s="442"/>
      <c r="BDQ301" s="423"/>
      <c r="BDR301" s="342"/>
      <c r="BDS301" s="342"/>
      <c r="BDT301" s="342"/>
      <c r="BDU301" s="387"/>
      <c r="BDV301" s="342"/>
      <c r="BDW301" s="342"/>
      <c r="BDX301" s="342"/>
      <c r="BDY301" s="342"/>
      <c r="BDZ301" s="342"/>
      <c r="BEA301" s="342"/>
      <c r="BEB301" s="442"/>
      <c r="BEC301" s="423"/>
      <c r="BED301" s="342"/>
      <c r="BEE301" s="342"/>
      <c r="BEF301" s="342"/>
      <c r="BEG301" s="387"/>
      <c r="BEH301" s="342"/>
      <c r="BEI301" s="342"/>
      <c r="BEJ301" s="342"/>
      <c r="BEK301" s="342"/>
      <c r="BEL301" s="342"/>
      <c r="BEM301" s="342"/>
      <c r="BEN301" s="442"/>
      <c r="BEO301" s="423"/>
      <c r="BEP301" s="342"/>
      <c r="BEQ301" s="342"/>
      <c r="BER301" s="342"/>
      <c r="BES301" s="387"/>
      <c r="BET301" s="342"/>
      <c r="BEU301" s="342"/>
      <c r="BEV301" s="342"/>
      <c r="BEW301" s="342"/>
      <c r="BEX301" s="342"/>
      <c r="BEY301" s="342"/>
      <c r="BEZ301" s="442"/>
      <c r="BFA301" s="423"/>
      <c r="BFB301" s="342"/>
      <c r="BFC301" s="342"/>
      <c r="BFD301" s="342"/>
      <c r="BFE301" s="387"/>
      <c r="BFF301" s="342"/>
      <c r="BFG301" s="342"/>
      <c r="BFH301" s="342"/>
      <c r="BFI301" s="342"/>
      <c r="BFJ301" s="342"/>
      <c r="BFK301" s="342"/>
      <c r="BFL301" s="442"/>
      <c r="BFM301" s="423"/>
      <c r="BFN301" s="342"/>
      <c r="BFO301" s="342"/>
      <c r="BFP301" s="342"/>
      <c r="BFQ301" s="387"/>
      <c r="BFR301" s="342"/>
      <c r="BFS301" s="342"/>
      <c r="BFT301" s="342"/>
      <c r="BFU301" s="342"/>
      <c r="BFV301" s="342"/>
      <c r="BFW301" s="342"/>
      <c r="BFX301" s="442"/>
      <c r="BFY301" s="423"/>
      <c r="BFZ301" s="342"/>
      <c r="BGA301" s="342"/>
      <c r="BGB301" s="342"/>
      <c r="BGC301" s="387"/>
      <c r="BGD301" s="342"/>
      <c r="BGE301" s="342"/>
      <c r="BGF301" s="342"/>
      <c r="BGG301" s="342"/>
      <c r="BGH301" s="342"/>
      <c r="BGI301" s="342"/>
      <c r="BGJ301" s="442"/>
      <c r="BGK301" s="423"/>
      <c r="BGL301" s="342"/>
      <c r="BGM301" s="342"/>
      <c r="BGN301" s="342"/>
      <c r="BGO301" s="387"/>
      <c r="BGP301" s="342"/>
      <c r="BGQ301" s="342"/>
      <c r="BGR301" s="342"/>
      <c r="BGS301" s="342"/>
      <c r="BGT301" s="342"/>
      <c r="BGU301" s="342"/>
      <c r="BGV301" s="442"/>
      <c r="BGW301" s="423"/>
      <c r="BGX301" s="342"/>
      <c r="BGY301" s="342"/>
      <c r="BGZ301" s="342"/>
      <c r="BHA301" s="387"/>
      <c r="BHB301" s="342"/>
      <c r="BHC301" s="342"/>
      <c r="BHD301" s="342"/>
      <c r="BHE301" s="342"/>
      <c r="BHF301" s="342"/>
      <c r="BHG301" s="342"/>
      <c r="BHH301" s="442"/>
      <c r="BHI301" s="423"/>
      <c r="BHJ301" s="342"/>
      <c r="BHK301" s="342"/>
      <c r="BHL301" s="342"/>
      <c r="BHM301" s="387"/>
      <c r="BHN301" s="342"/>
      <c r="BHO301" s="342"/>
      <c r="BHP301" s="342"/>
      <c r="BHQ301" s="342"/>
      <c r="BHR301" s="342"/>
      <c r="BHS301" s="342"/>
      <c r="BHT301" s="442"/>
      <c r="BHU301" s="423"/>
      <c r="BHV301" s="342"/>
      <c r="BHW301" s="342"/>
      <c r="BHX301" s="342"/>
      <c r="BHY301" s="387"/>
      <c r="BHZ301" s="342"/>
      <c r="BIA301" s="342"/>
      <c r="BIB301" s="342"/>
      <c r="BIC301" s="342"/>
      <c r="BID301" s="342"/>
      <c r="BIE301" s="342"/>
      <c r="BIF301" s="442"/>
      <c r="BIG301" s="423"/>
      <c r="BIH301" s="342"/>
      <c r="BII301" s="342"/>
      <c r="BIJ301" s="342"/>
      <c r="BIK301" s="387"/>
      <c r="BIL301" s="342"/>
      <c r="BIM301" s="342"/>
      <c r="BIN301" s="342"/>
      <c r="BIO301" s="342"/>
      <c r="BIP301" s="342"/>
      <c r="BIQ301" s="342"/>
      <c r="BIR301" s="442"/>
      <c r="BIS301" s="423"/>
      <c r="BIT301" s="342"/>
      <c r="BIU301" s="342"/>
      <c r="BIV301" s="342"/>
      <c r="BIW301" s="387"/>
      <c r="BIX301" s="342"/>
      <c r="BIY301" s="342"/>
      <c r="BIZ301" s="342"/>
      <c r="BJA301" s="342"/>
      <c r="BJB301" s="342"/>
      <c r="BJC301" s="342"/>
      <c r="BJD301" s="442"/>
      <c r="BJE301" s="423"/>
      <c r="BJF301" s="342"/>
      <c r="BJG301" s="342"/>
      <c r="BJH301" s="342"/>
      <c r="BJI301" s="387"/>
      <c r="BJJ301" s="342"/>
      <c r="BJK301" s="342"/>
      <c r="BJL301" s="342"/>
      <c r="BJM301" s="342"/>
      <c r="BJN301" s="342"/>
      <c r="BJO301" s="342"/>
      <c r="BJP301" s="442"/>
      <c r="BJQ301" s="423"/>
      <c r="BJR301" s="342"/>
      <c r="BJS301" s="342"/>
      <c r="BJT301" s="342"/>
      <c r="BJU301" s="387"/>
      <c r="BJV301" s="342"/>
      <c r="BJW301" s="342"/>
      <c r="BJX301" s="342"/>
      <c r="BJY301" s="342"/>
      <c r="BJZ301" s="342"/>
      <c r="BKA301" s="342"/>
      <c r="BKB301" s="442"/>
      <c r="BKC301" s="423"/>
      <c r="BKD301" s="342"/>
      <c r="BKE301" s="342"/>
      <c r="BKF301" s="342"/>
      <c r="BKG301" s="387"/>
      <c r="BKH301" s="342"/>
      <c r="BKI301" s="342"/>
      <c r="BKJ301" s="342"/>
      <c r="BKK301" s="342"/>
      <c r="BKL301" s="342"/>
      <c r="BKM301" s="342"/>
      <c r="BKN301" s="442"/>
      <c r="BKO301" s="423"/>
      <c r="BKP301" s="342"/>
      <c r="BKQ301" s="342"/>
      <c r="BKR301" s="342"/>
      <c r="BKS301" s="387"/>
      <c r="BKT301" s="342"/>
      <c r="BKU301" s="342"/>
      <c r="BKV301" s="342"/>
      <c r="BKW301" s="342"/>
      <c r="BKX301" s="342"/>
      <c r="BKY301" s="342"/>
      <c r="BKZ301" s="442"/>
      <c r="BLA301" s="423"/>
      <c r="BLB301" s="342"/>
      <c r="BLC301" s="342"/>
      <c r="BLD301" s="342"/>
      <c r="BLE301" s="387"/>
      <c r="BLF301" s="342"/>
      <c r="BLG301" s="342"/>
      <c r="BLH301" s="342"/>
      <c r="BLI301" s="342"/>
      <c r="BLJ301" s="342"/>
      <c r="BLK301" s="342"/>
      <c r="BLL301" s="442"/>
      <c r="BLM301" s="423"/>
      <c r="BLN301" s="342"/>
      <c r="BLO301" s="342"/>
      <c r="BLP301" s="342"/>
      <c r="BLQ301" s="387"/>
      <c r="BLR301" s="342"/>
      <c r="BLS301" s="342"/>
      <c r="BLT301" s="342"/>
      <c r="BLU301" s="342"/>
      <c r="BLV301" s="342"/>
      <c r="BLW301" s="342"/>
      <c r="BLX301" s="442"/>
      <c r="BLY301" s="423"/>
      <c r="BLZ301" s="342"/>
      <c r="BMA301" s="342"/>
      <c r="BMB301" s="342"/>
      <c r="BMC301" s="387"/>
      <c r="BMD301" s="342"/>
      <c r="BME301" s="342"/>
      <c r="BMF301" s="342"/>
      <c r="BMG301" s="342"/>
      <c r="BMH301" s="342"/>
      <c r="BMI301" s="342"/>
      <c r="BMJ301" s="442"/>
      <c r="BMK301" s="423"/>
      <c r="BML301" s="342"/>
      <c r="BMM301" s="342"/>
      <c r="BMN301" s="342"/>
      <c r="BMO301" s="387"/>
      <c r="BMP301" s="342"/>
      <c r="BMQ301" s="342"/>
      <c r="BMR301" s="342"/>
      <c r="BMS301" s="342"/>
      <c r="BMT301" s="342"/>
      <c r="BMU301" s="342"/>
      <c r="BMV301" s="442"/>
      <c r="BMW301" s="423"/>
      <c r="BMX301" s="342"/>
      <c r="BMY301" s="342"/>
      <c r="BMZ301" s="342"/>
      <c r="BNA301" s="387"/>
      <c r="BNB301" s="342"/>
      <c r="BNC301" s="342"/>
      <c r="BND301" s="342"/>
      <c r="BNE301" s="342"/>
      <c r="BNF301" s="342"/>
      <c r="BNG301" s="342"/>
      <c r="BNH301" s="442"/>
      <c r="BNI301" s="423"/>
      <c r="BNJ301" s="342"/>
      <c r="BNK301" s="342"/>
      <c r="BNL301" s="342"/>
      <c r="BNM301" s="387"/>
      <c r="BNN301" s="342"/>
      <c r="BNO301" s="342"/>
      <c r="BNP301" s="342"/>
      <c r="BNQ301" s="342"/>
      <c r="BNR301" s="342"/>
      <c r="BNS301" s="342"/>
      <c r="BNT301" s="442"/>
      <c r="BNU301" s="423"/>
      <c r="BNV301" s="342"/>
      <c r="BNW301" s="342"/>
      <c r="BNX301" s="342"/>
      <c r="BNY301" s="387"/>
      <c r="BNZ301" s="342"/>
      <c r="BOA301" s="342"/>
      <c r="BOB301" s="342"/>
      <c r="BOC301" s="342"/>
      <c r="BOD301" s="342"/>
      <c r="BOE301" s="342"/>
      <c r="BOF301" s="442"/>
      <c r="BOG301" s="423"/>
      <c r="BOH301" s="342"/>
      <c r="BOI301" s="342"/>
      <c r="BOJ301" s="342"/>
      <c r="BOK301" s="387"/>
      <c r="BOL301" s="342"/>
      <c r="BOM301" s="342"/>
      <c r="BON301" s="342"/>
      <c r="BOO301" s="342"/>
      <c r="BOP301" s="342"/>
      <c r="BOQ301" s="342"/>
      <c r="BOR301" s="442"/>
      <c r="BOS301" s="423"/>
      <c r="BOT301" s="342"/>
      <c r="BOU301" s="342"/>
      <c r="BOV301" s="342"/>
      <c r="BOW301" s="387"/>
      <c r="BOX301" s="342"/>
      <c r="BOY301" s="342"/>
      <c r="BOZ301" s="342"/>
      <c r="BPA301" s="342"/>
      <c r="BPB301" s="342"/>
      <c r="BPC301" s="342"/>
      <c r="BPD301" s="442"/>
      <c r="BPE301" s="423"/>
      <c r="BPF301" s="342"/>
      <c r="BPG301" s="342"/>
      <c r="BPH301" s="342"/>
      <c r="BPI301" s="387"/>
      <c r="BPJ301" s="342"/>
      <c r="BPK301" s="342"/>
      <c r="BPL301" s="342"/>
      <c r="BPM301" s="342"/>
      <c r="BPN301" s="342"/>
      <c r="BPO301" s="342"/>
      <c r="BPP301" s="442"/>
      <c r="BPQ301" s="423"/>
      <c r="BPR301" s="342"/>
      <c r="BPS301" s="342"/>
      <c r="BPT301" s="342"/>
      <c r="BPU301" s="387"/>
      <c r="BPV301" s="342"/>
      <c r="BPW301" s="342"/>
      <c r="BPX301" s="342"/>
      <c r="BPY301" s="342"/>
      <c r="BPZ301" s="342"/>
      <c r="BQA301" s="342"/>
      <c r="BQB301" s="442"/>
      <c r="BQC301" s="423"/>
      <c r="BQD301" s="342"/>
      <c r="BQE301" s="342"/>
      <c r="BQF301" s="342"/>
      <c r="BQG301" s="387"/>
      <c r="BQH301" s="342"/>
      <c r="BQI301" s="342"/>
      <c r="BQJ301" s="342"/>
      <c r="BQK301" s="342"/>
      <c r="BQL301" s="342"/>
      <c r="BQM301" s="342"/>
      <c r="BQN301" s="442"/>
      <c r="BQO301" s="423"/>
      <c r="BQP301" s="342"/>
      <c r="BQQ301" s="342"/>
      <c r="BQR301" s="342"/>
      <c r="BQS301" s="387"/>
      <c r="BQT301" s="342"/>
      <c r="BQU301" s="342"/>
      <c r="BQV301" s="342"/>
      <c r="BQW301" s="342"/>
      <c r="BQX301" s="342"/>
      <c r="BQY301" s="342"/>
      <c r="BQZ301" s="442"/>
      <c r="BRA301" s="423"/>
      <c r="BRB301" s="342"/>
      <c r="BRC301" s="342"/>
      <c r="BRD301" s="342"/>
      <c r="BRE301" s="387"/>
      <c r="BRF301" s="342"/>
      <c r="BRG301" s="342"/>
      <c r="BRH301" s="342"/>
      <c r="BRI301" s="342"/>
      <c r="BRJ301" s="342"/>
      <c r="BRK301" s="342"/>
      <c r="BRL301" s="442"/>
      <c r="BRM301" s="423"/>
      <c r="BRN301" s="342"/>
      <c r="BRO301" s="342"/>
      <c r="BRP301" s="342"/>
      <c r="BRQ301" s="387"/>
      <c r="BRR301" s="342"/>
      <c r="BRS301" s="342"/>
      <c r="BRT301" s="342"/>
      <c r="BRU301" s="342"/>
      <c r="BRV301" s="342"/>
      <c r="BRW301" s="342"/>
      <c r="BRX301" s="442"/>
      <c r="BRY301" s="423"/>
      <c r="BRZ301" s="342"/>
      <c r="BSA301" s="342"/>
      <c r="BSB301" s="342"/>
      <c r="BSC301" s="387"/>
      <c r="BSD301" s="342"/>
      <c r="BSE301" s="342"/>
      <c r="BSF301" s="342"/>
      <c r="BSG301" s="342"/>
      <c r="BSH301" s="342"/>
      <c r="BSI301" s="342"/>
      <c r="BSJ301" s="442"/>
      <c r="BSK301" s="423"/>
      <c r="BSL301" s="342"/>
      <c r="BSM301" s="342"/>
      <c r="BSN301" s="342"/>
      <c r="BSO301" s="387"/>
      <c r="BSP301" s="342"/>
      <c r="BSQ301" s="342"/>
      <c r="BSR301" s="342"/>
      <c r="BSS301" s="342"/>
      <c r="BST301" s="342"/>
      <c r="BSU301" s="342"/>
      <c r="BSV301" s="442"/>
      <c r="BSW301" s="423"/>
      <c r="BSX301" s="342"/>
      <c r="BSY301" s="342"/>
      <c r="BSZ301" s="342"/>
      <c r="BTA301" s="387"/>
      <c r="BTB301" s="342"/>
      <c r="BTC301" s="342"/>
      <c r="BTD301" s="342"/>
      <c r="BTE301" s="342"/>
      <c r="BTF301" s="342"/>
      <c r="BTG301" s="342"/>
      <c r="BTH301" s="442"/>
      <c r="BTI301" s="423"/>
      <c r="BTJ301" s="342"/>
      <c r="BTK301" s="342"/>
      <c r="BTL301" s="342"/>
      <c r="BTM301" s="387"/>
      <c r="BTN301" s="342"/>
      <c r="BTO301" s="342"/>
      <c r="BTP301" s="342"/>
      <c r="BTQ301" s="342"/>
      <c r="BTR301" s="342"/>
      <c r="BTS301" s="342"/>
      <c r="BTT301" s="442"/>
      <c r="BTU301" s="423"/>
      <c r="BTV301" s="342"/>
      <c r="BTW301" s="342"/>
      <c r="BTX301" s="342"/>
      <c r="BTY301" s="387"/>
      <c r="BTZ301" s="342"/>
      <c r="BUA301" s="342"/>
      <c r="BUB301" s="342"/>
      <c r="BUC301" s="342"/>
      <c r="BUD301" s="342"/>
      <c r="BUE301" s="342"/>
      <c r="BUF301" s="442"/>
      <c r="BUG301" s="423"/>
      <c r="BUH301" s="342"/>
      <c r="BUI301" s="342"/>
      <c r="BUJ301" s="342"/>
      <c r="BUK301" s="387"/>
      <c r="BUL301" s="342"/>
      <c r="BUM301" s="342"/>
      <c r="BUN301" s="342"/>
      <c r="BUO301" s="342"/>
      <c r="BUP301" s="342"/>
      <c r="BUQ301" s="342"/>
      <c r="BUR301" s="442"/>
      <c r="BUS301" s="423"/>
      <c r="BUT301" s="342"/>
      <c r="BUU301" s="342"/>
      <c r="BUV301" s="342"/>
      <c r="BUW301" s="387"/>
      <c r="BUX301" s="342"/>
      <c r="BUY301" s="342"/>
      <c r="BUZ301" s="342"/>
      <c r="BVA301" s="342"/>
      <c r="BVB301" s="342"/>
      <c r="BVC301" s="342"/>
      <c r="BVD301" s="442"/>
      <c r="BVE301" s="423"/>
      <c r="BVF301" s="342"/>
      <c r="BVG301" s="342"/>
      <c r="BVH301" s="342"/>
      <c r="BVI301" s="387"/>
      <c r="BVJ301" s="342"/>
      <c r="BVK301" s="342"/>
      <c r="BVL301" s="342"/>
      <c r="BVM301" s="342"/>
      <c r="BVN301" s="342"/>
      <c r="BVO301" s="342"/>
      <c r="BVP301" s="442"/>
      <c r="BVQ301" s="423"/>
      <c r="BVR301" s="342"/>
      <c r="BVS301" s="342"/>
      <c r="BVT301" s="342"/>
      <c r="BVU301" s="387"/>
      <c r="BVV301" s="342"/>
      <c r="BVW301" s="342"/>
      <c r="BVX301" s="342"/>
      <c r="BVY301" s="342"/>
      <c r="BVZ301" s="342"/>
      <c r="BWA301" s="342"/>
      <c r="BWB301" s="442"/>
      <c r="BWC301" s="423"/>
      <c r="BWD301" s="342"/>
      <c r="BWE301" s="342"/>
      <c r="BWF301" s="342"/>
      <c r="BWG301" s="387"/>
      <c r="BWH301" s="342"/>
      <c r="BWI301" s="342"/>
      <c r="BWJ301" s="342"/>
      <c r="BWK301" s="342"/>
      <c r="BWL301" s="342"/>
      <c r="BWM301" s="342"/>
      <c r="BWN301" s="442"/>
      <c r="BWO301" s="423"/>
      <c r="BWP301" s="342"/>
      <c r="BWQ301" s="342"/>
      <c r="BWR301" s="342"/>
      <c r="BWS301" s="387"/>
      <c r="BWT301" s="342"/>
      <c r="BWU301" s="342"/>
      <c r="BWV301" s="342"/>
      <c r="BWW301" s="342"/>
      <c r="BWX301" s="342"/>
      <c r="BWY301" s="342"/>
      <c r="BWZ301" s="442"/>
      <c r="BXA301" s="423"/>
      <c r="BXB301" s="342"/>
      <c r="BXC301" s="342"/>
      <c r="BXD301" s="342"/>
      <c r="BXE301" s="387"/>
      <c r="BXF301" s="342"/>
      <c r="BXG301" s="342"/>
      <c r="BXH301" s="342"/>
      <c r="BXI301" s="342"/>
      <c r="BXJ301" s="342"/>
      <c r="BXK301" s="342"/>
      <c r="BXL301" s="442"/>
      <c r="BXM301" s="423"/>
      <c r="BXN301" s="342"/>
      <c r="BXO301" s="342"/>
      <c r="BXP301" s="342"/>
      <c r="BXQ301" s="387"/>
      <c r="BXR301" s="342"/>
      <c r="BXS301" s="342"/>
      <c r="BXT301" s="342"/>
      <c r="BXU301" s="342"/>
      <c r="BXV301" s="342"/>
      <c r="BXW301" s="342"/>
      <c r="BXX301" s="442"/>
      <c r="BXY301" s="423"/>
      <c r="BXZ301" s="342"/>
      <c r="BYA301" s="342"/>
      <c r="BYB301" s="342"/>
      <c r="BYC301" s="387"/>
      <c r="BYD301" s="342"/>
      <c r="BYE301" s="342"/>
      <c r="BYF301" s="342"/>
      <c r="BYG301" s="342"/>
      <c r="BYH301" s="342"/>
      <c r="BYI301" s="342"/>
      <c r="BYJ301" s="442"/>
      <c r="BYK301" s="423"/>
      <c r="BYL301" s="342"/>
      <c r="BYM301" s="342"/>
      <c r="BYN301" s="342"/>
      <c r="BYO301" s="387"/>
      <c r="BYP301" s="342"/>
      <c r="BYQ301" s="342"/>
      <c r="BYR301" s="342"/>
      <c r="BYS301" s="342"/>
      <c r="BYT301" s="342"/>
      <c r="BYU301" s="342"/>
      <c r="BYV301" s="442"/>
      <c r="BYW301" s="423"/>
      <c r="BYX301" s="342"/>
      <c r="BYY301" s="342"/>
      <c r="BYZ301" s="342"/>
      <c r="BZA301" s="387"/>
      <c r="BZB301" s="342"/>
      <c r="BZC301" s="342"/>
      <c r="BZD301" s="342"/>
      <c r="BZE301" s="342"/>
      <c r="BZF301" s="342"/>
      <c r="BZG301" s="342"/>
      <c r="BZH301" s="442"/>
      <c r="BZI301" s="423"/>
      <c r="BZJ301" s="342"/>
      <c r="BZK301" s="342"/>
      <c r="BZL301" s="342"/>
      <c r="BZM301" s="387"/>
      <c r="BZN301" s="342"/>
      <c r="BZO301" s="342"/>
      <c r="BZP301" s="342"/>
      <c r="BZQ301" s="342"/>
      <c r="BZR301" s="342"/>
      <c r="BZS301" s="342"/>
      <c r="BZT301" s="442"/>
      <c r="BZU301" s="423"/>
      <c r="BZV301" s="342"/>
      <c r="BZW301" s="342"/>
      <c r="BZX301" s="342"/>
      <c r="BZY301" s="387"/>
      <c r="BZZ301" s="342"/>
      <c r="CAA301" s="342"/>
      <c r="CAB301" s="342"/>
      <c r="CAC301" s="342"/>
      <c r="CAD301" s="342"/>
      <c r="CAE301" s="342"/>
      <c r="CAF301" s="442"/>
      <c r="CAG301" s="423"/>
      <c r="CAH301" s="342"/>
      <c r="CAI301" s="342"/>
      <c r="CAJ301" s="342"/>
      <c r="CAK301" s="387"/>
      <c r="CAL301" s="342"/>
      <c r="CAM301" s="342"/>
      <c r="CAN301" s="342"/>
      <c r="CAO301" s="342"/>
      <c r="CAP301" s="342"/>
      <c r="CAQ301" s="342"/>
      <c r="CAR301" s="442"/>
      <c r="CAS301" s="423"/>
      <c r="CAT301" s="342"/>
      <c r="CAU301" s="342"/>
      <c r="CAV301" s="342"/>
      <c r="CAW301" s="387"/>
      <c r="CAX301" s="342"/>
      <c r="CAY301" s="342"/>
      <c r="CAZ301" s="342"/>
      <c r="CBA301" s="342"/>
      <c r="CBB301" s="342"/>
      <c r="CBC301" s="342"/>
      <c r="CBD301" s="442"/>
      <c r="CBE301" s="423"/>
      <c r="CBF301" s="342"/>
      <c r="CBG301" s="342"/>
      <c r="CBH301" s="342"/>
      <c r="CBI301" s="387"/>
      <c r="CBJ301" s="342"/>
      <c r="CBK301" s="342"/>
      <c r="CBL301" s="342"/>
      <c r="CBM301" s="342"/>
      <c r="CBN301" s="342"/>
      <c r="CBO301" s="342"/>
      <c r="CBP301" s="442"/>
      <c r="CBQ301" s="423"/>
      <c r="CBR301" s="342"/>
      <c r="CBS301" s="342"/>
      <c r="CBT301" s="342"/>
      <c r="CBU301" s="387"/>
      <c r="CBV301" s="342"/>
      <c r="CBW301" s="342"/>
      <c r="CBX301" s="342"/>
      <c r="CBY301" s="342"/>
      <c r="CBZ301" s="342"/>
      <c r="CCA301" s="342"/>
      <c r="CCB301" s="442"/>
      <c r="CCC301" s="423"/>
      <c r="CCD301" s="342"/>
      <c r="CCE301" s="342"/>
      <c r="CCF301" s="342"/>
      <c r="CCG301" s="387"/>
      <c r="CCH301" s="342"/>
      <c r="CCI301" s="342"/>
      <c r="CCJ301" s="342"/>
      <c r="CCK301" s="342"/>
      <c r="CCL301" s="342"/>
      <c r="CCM301" s="342"/>
      <c r="CCN301" s="442"/>
      <c r="CCO301" s="423"/>
      <c r="CCP301" s="342"/>
      <c r="CCQ301" s="342"/>
      <c r="CCR301" s="342"/>
      <c r="CCS301" s="387"/>
      <c r="CCT301" s="342"/>
      <c r="CCU301" s="342"/>
      <c r="CCV301" s="342"/>
      <c r="CCW301" s="342"/>
      <c r="CCX301" s="342"/>
      <c r="CCY301" s="342"/>
      <c r="CCZ301" s="442"/>
      <c r="CDA301" s="423"/>
      <c r="CDB301" s="342"/>
      <c r="CDC301" s="342"/>
      <c r="CDD301" s="342"/>
      <c r="CDE301" s="387"/>
      <c r="CDF301" s="342"/>
      <c r="CDG301" s="342"/>
      <c r="CDH301" s="342"/>
      <c r="CDI301" s="342"/>
      <c r="CDJ301" s="342"/>
      <c r="CDK301" s="342"/>
      <c r="CDL301" s="442"/>
      <c r="CDM301" s="423"/>
      <c r="CDN301" s="342"/>
      <c r="CDO301" s="342"/>
      <c r="CDP301" s="342"/>
      <c r="CDQ301" s="387"/>
      <c r="CDR301" s="342"/>
      <c r="CDS301" s="342"/>
      <c r="CDT301" s="342"/>
      <c r="CDU301" s="342"/>
      <c r="CDV301" s="342"/>
      <c r="CDW301" s="342"/>
      <c r="CDX301" s="442"/>
      <c r="CDY301" s="423"/>
      <c r="CDZ301" s="342"/>
      <c r="CEA301" s="342"/>
      <c r="CEB301" s="342"/>
      <c r="CEC301" s="387"/>
      <c r="CED301" s="342"/>
      <c r="CEE301" s="342"/>
      <c r="CEF301" s="342"/>
      <c r="CEG301" s="342"/>
      <c r="CEH301" s="342"/>
      <c r="CEI301" s="342"/>
      <c r="CEJ301" s="442"/>
      <c r="CEK301" s="423"/>
      <c r="CEL301" s="342"/>
      <c r="CEM301" s="342"/>
      <c r="CEN301" s="342"/>
      <c r="CEO301" s="387"/>
      <c r="CEP301" s="342"/>
      <c r="CEQ301" s="342"/>
      <c r="CER301" s="342"/>
      <c r="CES301" s="342"/>
      <c r="CET301" s="342"/>
      <c r="CEU301" s="342"/>
      <c r="CEV301" s="442"/>
      <c r="CEW301" s="423"/>
      <c r="CEX301" s="342"/>
      <c r="CEY301" s="342"/>
      <c r="CEZ301" s="342"/>
      <c r="CFA301" s="387"/>
      <c r="CFB301" s="342"/>
      <c r="CFC301" s="342"/>
      <c r="CFD301" s="342"/>
      <c r="CFE301" s="342"/>
      <c r="CFF301" s="342"/>
      <c r="CFG301" s="342"/>
      <c r="CFH301" s="442"/>
      <c r="CFI301" s="423"/>
      <c r="CFJ301" s="342"/>
      <c r="CFK301" s="342"/>
      <c r="CFL301" s="342"/>
      <c r="CFM301" s="387"/>
      <c r="CFN301" s="342"/>
      <c r="CFO301" s="342"/>
      <c r="CFP301" s="342"/>
      <c r="CFQ301" s="342"/>
      <c r="CFR301" s="342"/>
      <c r="CFS301" s="342"/>
      <c r="CFT301" s="442"/>
      <c r="CFU301" s="423"/>
      <c r="CFV301" s="342"/>
      <c r="CFW301" s="342"/>
      <c r="CFX301" s="342"/>
      <c r="CFY301" s="387"/>
      <c r="CFZ301" s="342"/>
      <c r="CGA301" s="342"/>
      <c r="CGB301" s="342"/>
      <c r="CGC301" s="342"/>
      <c r="CGD301" s="342"/>
      <c r="CGE301" s="342"/>
      <c r="CGF301" s="442"/>
      <c r="CGG301" s="423"/>
      <c r="CGH301" s="342"/>
      <c r="CGI301" s="342"/>
      <c r="CGJ301" s="342"/>
      <c r="CGK301" s="387"/>
      <c r="CGL301" s="342"/>
      <c r="CGM301" s="342"/>
      <c r="CGN301" s="342"/>
      <c r="CGO301" s="342"/>
      <c r="CGP301" s="342"/>
      <c r="CGQ301" s="342"/>
      <c r="CGR301" s="442"/>
      <c r="CGS301" s="423"/>
      <c r="CGT301" s="342"/>
      <c r="CGU301" s="342"/>
      <c r="CGV301" s="342"/>
      <c r="CGW301" s="387"/>
      <c r="CGX301" s="342"/>
      <c r="CGY301" s="342"/>
      <c r="CGZ301" s="342"/>
      <c r="CHA301" s="342"/>
      <c r="CHB301" s="342"/>
      <c r="CHC301" s="342"/>
      <c r="CHD301" s="442"/>
      <c r="CHE301" s="423"/>
      <c r="CHF301" s="342"/>
      <c r="CHG301" s="342"/>
      <c r="CHH301" s="342"/>
      <c r="CHI301" s="387"/>
      <c r="CHJ301" s="342"/>
      <c r="CHK301" s="342"/>
      <c r="CHL301" s="342"/>
      <c r="CHM301" s="342"/>
      <c r="CHN301" s="342"/>
      <c r="CHO301" s="342"/>
      <c r="CHP301" s="442"/>
      <c r="CHQ301" s="423"/>
      <c r="CHR301" s="342"/>
      <c r="CHS301" s="342"/>
      <c r="CHT301" s="342"/>
      <c r="CHU301" s="387"/>
      <c r="CHV301" s="342"/>
      <c r="CHW301" s="342"/>
      <c r="CHX301" s="342"/>
      <c r="CHY301" s="342"/>
      <c r="CHZ301" s="342"/>
      <c r="CIA301" s="342"/>
      <c r="CIB301" s="442"/>
      <c r="CIC301" s="423"/>
      <c r="CID301" s="342"/>
      <c r="CIE301" s="342"/>
      <c r="CIF301" s="342"/>
      <c r="CIG301" s="387"/>
      <c r="CIH301" s="342"/>
      <c r="CII301" s="342"/>
      <c r="CIJ301" s="342"/>
      <c r="CIK301" s="342"/>
      <c r="CIL301" s="342"/>
      <c r="CIM301" s="342"/>
      <c r="CIN301" s="442"/>
      <c r="CIO301" s="423"/>
      <c r="CIP301" s="342"/>
      <c r="CIQ301" s="342"/>
      <c r="CIR301" s="342"/>
      <c r="CIS301" s="387"/>
      <c r="CIT301" s="342"/>
      <c r="CIU301" s="342"/>
      <c r="CIV301" s="342"/>
      <c r="CIW301" s="342"/>
      <c r="CIX301" s="342"/>
      <c r="CIY301" s="342"/>
      <c r="CIZ301" s="442"/>
      <c r="CJA301" s="423"/>
      <c r="CJB301" s="342"/>
      <c r="CJC301" s="342"/>
      <c r="CJD301" s="342"/>
      <c r="CJE301" s="387"/>
      <c r="CJF301" s="342"/>
      <c r="CJG301" s="342"/>
      <c r="CJH301" s="342"/>
      <c r="CJI301" s="342"/>
      <c r="CJJ301" s="342"/>
      <c r="CJK301" s="342"/>
      <c r="CJL301" s="442"/>
      <c r="CJM301" s="423"/>
      <c r="CJN301" s="342"/>
      <c r="CJO301" s="342"/>
      <c r="CJP301" s="342"/>
      <c r="CJQ301" s="387"/>
      <c r="CJR301" s="342"/>
      <c r="CJS301" s="342"/>
      <c r="CJT301" s="342"/>
      <c r="CJU301" s="342"/>
      <c r="CJV301" s="342"/>
      <c r="CJW301" s="342"/>
      <c r="CJX301" s="442"/>
      <c r="CJY301" s="423"/>
      <c r="CJZ301" s="342"/>
      <c r="CKA301" s="342"/>
      <c r="CKB301" s="342"/>
      <c r="CKC301" s="387"/>
      <c r="CKD301" s="342"/>
      <c r="CKE301" s="342"/>
      <c r="CKF301" s="342"/>
      <c r="CKG301" s="342"/>
      <c r="CKH301" s="342"/>
      <c r="CKI301" s="342"/>
      <c r="CKJ301" s="442"/>
      <c r="CKK301" s="423"/>
      <c r="CKL301" s="342"/>
      <c r="CKM301" s="342"/>
      <c r="CKN301" s="342"/>
      <c r="CKO301" s="387"/>
      <c r="CKP301" s="342"/>
      <c r="CKQ301" s="342"/>
      <c r="CKR301" s="342"/>
      <c r="CKS301" s="342"/>
      <c r="CKT301" s="342"/>
      <c r="CKU301" s="342"/>
      <c r="CKV301" s="442"/>
      <c r="CKW301" s="423"/>
      <c r="CKX301" s="342"/>
      <c r="CKY301" s="342"/>
      <c r="CKZ301" s="342"/>
      <c r="CLA301" s="387"/>
      <c r="CLB301" s="342"/>
      <c r="CLC301" s="342"/>
      <c r="CLD301" s="342"/>
      <c r="CLE301" s="342"/>
      <c r="CLF301" s="342"/>
      <c r="CLG301" s="342"/>
      <c r="CLH301" s="442"/>
      <c r="CLI301" s="423"/>
      <c r="CLJ301" s="342"/>
      <c r="CLK301" s="342"/>
      <c r="CLL301" s="342"/>
      <c r="CLM301" s="387"/>
      <c r="CLN301" s="342"/>
      <c r="CLO301" s="342"/>
      <c r="CLP301" s="342"/>
      <c r="CLQ301" s="342"/>
      <c r="CLR301" s="342"/>
      <c r="CLS301" s="342"/>
      <c r="CLT301" s="442"/>
      <c r="CLU301" s="423"/>
      <c r="CLV301" s="342"/>
      <c r="CLW301" s="342"/>
      <c r="CLX301" s="342"/>
      <c r="CLY301" s="387"/>
      <c r="CLZ301" s="342"/>
      <c r="CMA301" s="342"/>
      <c r="CMB301" s="342"/>
      <c r="CMC301" s="342"/>
      <c r="CMD301" s="342"/>
      <c r="CME301" s="342"/>
      <c r="CMF301" s="442"/>
      <c r="CMG301" s="423"/>
      <c r="CMH301" s="342"/>
      <c r="CMI301" s="342"/>
      <c r="CMJ301" s="342"/>
      <c r="CMK301" s="387"/>
      <c r="CML301" s="342"/>
      <c r="CMM301" s="342"/>
      <c r="CMN301" s="342"/>
      <c r="CMO301" s="342"/>
      <c r="CMP301" s="342"/>
      <c r="CMQ301" s="342"/>
      <c r="CMR301" s="442"/>
      <c r="CMS301" s="423"/>
      <c r="CMT301" s="342"/>
      <c r="CMU301" s="342"/>
      <c r="CMV301" s="342"/>
      <c r="CMW301" s="387"/>
      <c r="CMX301" s="342"/>
      <c r="CMY301" s="342"/>
      <c r="CMZ301" s="342"/>
      <c r="CNA301" s="342"/>
      <c r="CNB301" s="342"/>
      <c r="CNC301" s="342"/>
      <c r="CND301" s="442"/>
      <c r="CNE301" s="423"/>
      <c r="CNF301" s="342"/>
      <c r="CNG301" s="342"/>
      <c r="CNH301" s="342"/>
      <c r="CNI301" s="387"/>
      <c r="CNJ301" s="342"/>
      <c r="CNK301" s="342"/>
      <c r="CNL301" s="342"/>
      <c r="CNM301" s="342"/>
      <c r="CNN301" s="342"/>
      <c r="CNO301" s="342"/>
      <c r="CNP301" s="442"/>
      <c r="CNQ301" s="423"/>
      <c r="CNR301" s="342"/>
      <c r="CNS301" s="342"/>
      <c r="CNT301" s="342"/>
      <c r="CNU301" s="387"/>
      <c r="CNV301" s="342"/>
      <c r="CNW301" s="342"/>
      <c r="CNX301" s="342"/>
      <c r="CNY301" s="342"/>
      <c r="CNZ301" s="342"/>
      <c r="COA301" s="342"/>
      <c r="COB301" s="442"/>
      <c r="COC301" s="423"/>
      <c r="COD301" s="342"/>
      <c r="COE301" s="342"/>
      <c r="COF301" s="342"/>
      <c r="COG301" s="387"/>
      <c r="COH301" s="342"/>
      <c r="COI301" s="342"/>
      <c r="COJ301" s="342"/>
      <c r="COK301" s="342"/>
      <c r="COL301" s="342"/>
      <c r="COM301" s="342"/>
      <c r="CON301" s="442"/>
      <c r="COO301" s="423"/>
      <c r="COP301" s="342"/>
      <c r="COQ301" s="342"/>
      <c r="COR301" s="342"/>
      <c r="COS301" s="387"/>
      <c r="COT301" s="342"/>
      <c r="COU301" s="342"/>
      <c r="COV301" s="342"/>
      <c r="COW301" s="342"/>
      <c r="COX301" s="342"/>
      <c r="COY301" s="342"/>
      <c r="COZ301" s="442"/>
      <c r="CPA301" s="423"/>
      <c r="CPB301" s="342"/>
      <c r="CPC301" s="342"/>
      <c r="CPD301" s="342"/>
      <c r="CPE301" s="387"/>
      <c r="CPF301" s="342"/>
      <c r="CPG301" s="342"/>
      <c r="CPH301" s="342"/>
      <c r="CPI301" s="342"/>
      <c r="CPJ301" s="342"/>
      <c r="CPK301" s="342"/>
      <c r="CPL301" s="442"/>
      <c r="CPM301" s="423"/>
      <c r="CPN301" s="342"/>
      <c r="CPO301" s="342"/>
      <c r="CPP301" s="342"/>
      <c r="CPQ301" s="387"/>
      <c r="CPR301" s="342"/>
      <c r="CPS301" s="342"/>
      <c r="CPT301" s="342"/>
      <c r="CPU301" s="342"/>
      <c r="CPV301" s="342"/>
      <c r="CPW301" s="342"/>
      <c r="CPX301" s="442"/>
      <c r="CPY301" s="423"/>
      <c r="CPZ301" s="342"/>
      <c r="CQA301" s="342"/>
      <c r="CQB301" s="342"/>
      <c r="CQC301" s="387"/>
      <c r="CQD301" s="342"/>
      <c r="CQE301" s="342"/>
      <c r="CQF301" s="342"/>
      <c r="CQG301" s="342"/>
      <c r="CQH301" s="342"/>
      <c r="CQI301" s="342"/>
      <c r="CQJ301" s="442"/>
      <c r="CQK301" s="423"/>
      <c r="CQL301" s="342"/>
      <c r="CQM301" s="342"/>
      <c r="CQN301" s="342"/>
      <c r="CQO301" s="387"/>
      <c r="CQP301" s="342"/>
      <c r="CQQ301" s="342"/>
      <c r="CQR301" s="342"/>
      <c r="CQS301" s="342"/>
      <c r="CQT301" s="342"/>
      <c r="CQU301" s="342"/>
      <c r="CQV301" s="442"/>
      <c r="CQW301" s="423"/>
      <c r="CQX301" s="342"/>
      <c r="CQY301" s="342"/>
      <c r="CQZ301" s="342"/>
      <c r="CRA301" s="387"/>
      <c r="CRB301" s="342"/>
      <c r="CRC301" s="342"/>
      <c r="CRD301" s="342"/>
      <c r="CRE301" s="342"/>
      <c r="CRF301" s="342"/>
      <c r="CRG301" s="342"/>
      <c r="CRH301" s="442"/>
      <c r="CRI301" s="423"/>
      <c r="CRJ301" s="342"/>
      <c r="CRK301" s="342"/>
      <c r="CRL301" s="342"/>
      <c r="CRM301" s="387"/>
      <c r="CRN301" s="342"/>
      <c r="CRO301" s="342"/>
      <c r="CRP301" s="342"/>
      <c r="CRQ301" s="342"/>
      <c r="CRR301" s="342"/>
      <c r="CRS301" s="342"/>
      <c r="CRT301" s="442"/>
      <c r="CRU301" s="423"/>
      <c r="CRV301" s="342"/>
      <c r="CRW301" s="342"/>
      <c r="CRX301" s="342"/>
      <c r="CRY301" s="387"/>
      <c r="CRZ301" s="342"/>
      <c r="CSA301" s="342"/>
      <c r="CSB301" s="342"/>
      <c r="CSC301" s="342"/>
      <c r="CSD301" s="342"/>
      <c r="CSE301" s="342"/>
      <c r="CSF301" s="442"/>
      <c r="CSG301" s="423"/>
      <c r="CSH301" s="342"/>
      <c r="CSI301" s="342"/>
      <c r="CSJ301" s="342"/>
      <c r="CSK301" s="387"/>
      <c r="CSL301" s="342"/>
      <c r="CSM301" s="342"/>
      <c r="CSN301" s="342"/>
      <c r="CSO301" s="342"/>
      <c r="CSP301" s="342"/>
      <c r="CSQ301" s="342"/>
      <c r="CSR301" s="442"/>
      <c r="CSS301" s="423"/>
      <c r="CST301" s="342"/>
      <c r="CSU301" s="342"/>
      <c r="CSV301" s="342"/>
      <c r="CSW301" s="387"/>
      <c r="CSX301" s="342"/>
      <c r="CSY301" s="342"/>
      <c r="CSZ301" s="342"/>
      <c r="CTA301" s="342"/>
      <c r="CTB301" s="342"/>
      <c r="CTC301" s="342"/>
      <c r="CTD301" s="442"/>
      <c r="CTE301" s="423"/>
      <c r="CTF301" s="342"/>
      <c r="CTG301" s="342"/>
      <c r="CTH301" s="342"/>
      <c r="CTI301" s="387"/>
      <c r="CTJ301" s="342"/>
      <c r="CTK301" s="342"/>
      <c r="CTL301" s="342"/>
      <c r="CTM301" s="342"/>
      <c r="CTN301" s="342"/>
      <c r="CTO301" s="342"/>
      <c r="CTP301" s="442"/>
      <c r="CTQ301" s="423"/>
      <c r="CTR301" s="342"/>
      <c r="CTS301" s="342"/>
      <c r="CTT301" s="342"/>
      <c r="CTU301" s="387"/>
      <c r="CTV301" s="342"/>
      <c r="CTW301" s="342"/>
      <c r="CTX301" s="342"/>
      <c r="CTY301" s="342"/>
      <c r="CTZ301" s="342"/>
      <c r="CUA301" s="342"/>
      <c r="CUB301" s="442"/>
      <c r="CUC301" s="423"/>
      <c r="CUD301" s="342"/>
      <c r="CUE301" s="342"/>
      <c r="CUF301" s="342"/>
      <c r="CUG301" s="387"/>
      <c r="CUH301" s="342"/>
      <c r="CUI301" s="342"/>
      <c r="CUJ301" s="342"/>
      <c r="CUK301" s="342"/>
      <c r="CUL301" s="342"/>
      <c r="CUM301" s="342"/>
      <c r="CUN301" s="442"/>
      <c r="CUO301" s="423"/>
      <c r="CUP301" s="342"/>
      <c r="CUQ301" s="342"/>
      <c r="CUR301" s="342"/>
      <c r="CUS301" s="387"/>
      <c r="CUT301" s="342"/>
      <c r="CUU301" s="342"/>
      <c r="CUV301" s="342"/>
      <c r="CUW301" s="342"/>
      <c r="CUX301" s="342"/>
      <c r="CUY301" s="342"/>
      <c r="CUZ301" s="442"/>
      <c r="CVA301" s="423"/>
      <c r="CVB301" s="342"/>
      <c r="CVC301" s="342"/>
      <c r="CVD301" s="342"/>
      <c r="CVE301" s="387"/>
      <c r="CVF301" s="342"/>
      <c r="CVG301" s="342"/>
      <c r="CVH301" s="342"/>
      <c r="CVI301" s="342"/>
      <c r="CVJ301" s="342"/>
      <c r="CVK301" s="342"/>
      <c r="CVL301" s="442"/>
      <c r="CVM301" s="423"/>
      <c r="CVN301" s="342"/>
      <c r="CVO301" s="342"/>
      <c r="CVP301" s="342"/>
      <c r="CVQ301" s="387"/>
      <c r="CVR301" s="342"/>
      <c r="CVS301" s="342"/>
      <c r="CVT301" s="342"/>
      <c r="CVU301" s="342"/>
      <c r="CVV301" s="342"/>
      <c r="CVW301" s="342"/>
      <c r="CVX301" s="442"/>
      <c r="CVY301" s="423"/>
      <c r="CVZ301" s="342"/>
      <c r="CWA301" s="342"/>
      <c r="CWB301" s="342"/>
      <c r="CWC301" s="387"/>
      <c r="CWD301" s="342"/>
      <c r="CWE301" s="342"/>
      <c r="CWF301" s="342"/>
      <c r="CWG301" s="342"/>
      <c r="CWH301" s="342"/>
      <c r="CWI301" s="342"/>
      <c r="CWJ301" s="442"/>
      <c r="CWK301" s="423"/>
      <c r="CWL301" s="342"/>
      <c r="CWM301" s="342"/>
      <c r="CWN301" s="342"/>
      <c r="CWO301" s="387"/>
      <c r="CWP301" s="342"/>
      <c r="CWQ301" s="342"/>
      <c r="CWR301" s="342"/>
      <c r="CWS301" s="342"/>
      <c r="CWT301" s="342"/>
      <c r="CWU301" s="342"/>
      <c r="CWV301" s="442"/>
      <c r="CWW301" s="423"/>
      <c r="CWX301" s="342"/>
      <c r="CWY301" s="342"/>
      <c r="CWZ301" s="342"/>
      <c r="CXA301" s="387"/>
      <c r="CXB301" s="342"/>
      <c r="CXC301" s="342"/>
      <c r="CXD301" s="342"/>
      <c r="CXE301" s="342"/>
      <c r="CXF301" s="342"/>
      <c r="CXG301" s="342"/>
      <c r="CXH301" s="442"/>
      <c r="CXI301" s="423"/>
      <c r="CXJ301" s="342"/>
      <c r="CXK301" s="342"/>
      <c r="CXL301" s="342"/>
      <c r="CXM301" s="387"/>
      <c r="CXN301" s="342"/>
      <c r="CXO301" s="342"/>
      <c r="CXP301" s="342"/>
      <c r="CXQ301" s="342"/>
      <c r="CXR301" s="342"/>
      <c r="CXS301" s="342"/>
      <c r="CXT301" s="442"/>
      <c r="CXU301" s="423"/>
      <c r="CXV301" s="342"/>
      <c r="CXW301" s="342"/>
      <c r="CXX301" s="342"/>
      <c r="CXY301" s="387"/>
      <c r="CXZ301" s="342"/>
      <c r="CYA301" s="342"/>
      <c r="CYB301" s="342"/>
      <c r="CYC301" s="342"/>
      <c r="CYD301" s="342"/>
      <c r="CYE301" s="342"/>
      <c r="CYF301" s="442"/>
      <c r="CYG301" s="423"/>
      <c r="CYH301" s="342"/>
      <c r="CYI301" s="342"/>
      <c r="CYJ301" s="342"/>
      <c r="CYK301" s="387"/>
      <c r="CYL301" s="342"/>
      <c r="CYM301" s="342"/>
      <c r="CYN301" s="342"/>
      <c r="CYO301" s="342"/>
      <c r="CYP301" s="342"/>
      <c r="CYQ301" s="342"/>
      <c r="CYR301" s="442"/>
      <c r="CYS301" s="423"/>
      <c r="CYT301" s="342"/>
      <c r="CYU301" s="342"/>
      <c r="CYV301" s="342"/>
      <c r="CYW301" s="387"/>
      <c r="CYX301" s="342"/>
      <c r="CYY301" s="342"/>
      <c r="CYZ301" s="342"/>
      <c r="CZA301" s="342"/>
      <c r="CZB301" s="342"/>
      <c r="CZC301" s="342"/>
      <c r="CZD301" s="442"/>
      <c r="CZE301" s="423"/>
      <c r="CZF301" s="342"/>
      <c r="CZG301" s="342"/>
      <c r="CZH301" s="342"/>
      <c r="CZI301" s="387"/>
      <c r="CZJ301" s="342"/>
      <c r="CZK301" s="342"/>
      <c r="CZL301" s="342"/>
      <c r="CZM301" s="342"/>
      <c r="CZN301" s="342"/>
      <c r="CZO301" s="342"/>
      <c r="CZP301" s="442"/>
      <c r="CZQ301" s="423"/>
      <c r="CZR301" s="342"/>
      <c r="CZS301" s="342"/>
      <c r="CZT301" s="342"/>
      <c r="CZU301" s="387"/>
      <c r="CZV301" s="342"/>
      <c r="CZW301" s="342"/>
      <c r="CZX301" s="342"/>
      <c r="CZY301" s="342"/>
      <c r="CZZ301" s="342"/>
      <c r="DAA301" s="342"/>
      <c r="DAB301" s="442"/>
      <c r="DAC301" s="423"/>
      <c r="DAD301" s="342"/>
      <c r="DAE301" s="342"/>
      <c r="DAF301" s="342"/>
      <c r="DAG301" s="387"/>
      <c r="DAH301" s="342"/>
      <c r="DAI301" s="342"/>
      <c r="DAJ301" s="342"/>
      <c r="DAK301" s="342"/>
      <c r="DAL301" s="342"/>
      <c r="DAM301" s="342"/>
      <c r="DAN301" s="442"/>
      <c r="DAO301" s="423"/>
      <c r="DAP301" s="342"/>
      <c r="DAQ301" s="342"/>
      <c r="DAR301" s="342"/>
      <c r="DAS301" s="387"/>
      <c r="DAT301" s="342"/>
      <c r="DAU301" s="342"/>
      <c r="DAV301" s="342"/>
      <c r="DAW301" s="342"/>
      <c r="DAX301" s="342"/>
      <c r="DAY301" s="342"/>
      <c r="DAZ301" s="442"/>
      <c r="DBA301" s="423"/>
      <c r="DBB301" s="342"/>
      <c r="DBC301" s="342"/>
      <c r="DBD301" s="342"/>
      <c r="DBE301" s="387"/>
      <c r="DBF301" s="342"/>
      <c r="DBG301" s="342"/>
      <c r="DBH301" s="342"/>
      <c r="DBI301" s="342"/>
      <c r="DBJ301" s="342"/>
      <c r="DBK301" s="342"/>
      <c r="DBL301" s="442"/>
      <c r="DBM301" s="423"/>
      <c r="DBN301" s="342"/>
      <c r="DBO301" s="342"/>
      <c r="DBP301" s="342"/>
      <c r="DBQ301" s="387"/>
      <c r="DBR301" s="342"/>
      <c r="DBS301" s="342"/>
      <c r="DBT301" s="342"/>
      <c r="DBU301" s="342"/>
      <c r="DBV301" s="342"/>
      <c r="DBW301" s="342"/>
      <c r="DBX301" s="442"/>
      <c r="DBY301" s="423"/>
      <c r="DBZ301" s="342"/>
      <c r="DCA301" s="342"/>
      <c r="DCB301" s="342"/>
      <c r="DCC301" s="387"/>
      <c r="DCD301" s="342"/>
      <c r="DCE301" s="342"/>
      <c r="DCF301" s="342"/>
      <c r="DCG301" s="342"/>
      <c r="DCH301" s="342"/>
      <c r="DCI301" s="342"/>
      <c r="DCJ301" s="442"/>
      <c r="DCK301" s="423"/>
      <c r="DCL301" s="342"/>
      <c r="DCM301" s="342"/>
      <c r="DCN301" s="342"/>
      <c r="DCO301" s="387"/>
      <c r="DCP301" s="342"/>
      <c r="DCQ301" s="342"/>
      <c r="DCR301" s="342"/>
      <c r="DCS301" s="342"/>
      <c r="DCT301" s="342"/>
      <c r="DCU301" s="342"/>
      <c r="DCV301" s="442"/>
      <c r="DCW301" s="423"/>
      <c r="DCX301" s="342"/>
      <c r="DCY301" s="342"/>
      <c r="DCZ301" s="342"/>
      <c r="DDA301" s="387"/>
      <c r="DDB301" s="342"/>
      <c r="DDC301" s="342"/>
      <c r="DDD301" s="342"/>
      <c r="DDE301" s="342"/>
      <c r="DDF301" s="342"/>
      <c r="DDG301" s="342"/>
      <c r="DDH301" s="442"/>
      <c r="DDI301" s="423"/>
      <c r="DDJ301" s="342"/>
      <c r="DDK301" s="342"/>
      <c r="DDL301" s="342"/>
      <c r="DDM301" s="387"/>
      <c r="DDN301" s="342"/>
      <c r="DDO301" s="342"/>
      <c r="DDP301" s="342"/>
      <c r="DDQ301" s="342"/>
      <c r="DDR301" s="342"/>
      <c r="DDS301" s="342"/>
      <c r="DDT301" s="442"/>
      <c r="DDU301" s="423"/>
      <c r="DDV301" s="342"/>
      <c r="DDW301" s="342"/>
      <c r="DDX301" s="342"/>
      <c r="DDY301" s="387"/>
      <c r="DDZ301" s="342"/>
      <c r="DEA301" s="342"/>
      <c r="DEB301" s="342"/>
      <c r="DEC301" s="342"/>
      <c r="DED301" s="342"/>
      <c r="DEE301" s="342"/>
      <c r="DEF301" s="442"/>
      <c r="DEG301" s="423"/>
      <c r="DEH301" s="342"/>
      <c r="DEI301" s="342"/>
      <c r="DEJ301" s="342"/>
      <c r="DEK301" s="387"/>
      <c r="DEL301" s="342"/>
      <c r="DEM301" s="342"/>
      <c r="DEN301" s="342"/>
      <c r="DEO301" s="342"/>
      <c r="DEP301" s="342"/>
      <c r="DEQ301" s="342"/>
      <c r="DER301" s="442"/>
      <c r="DES301" s="423"/>
      <c r="DET301" s="342"/>
      <c r="DEU301" s="342"/>
      <c r="DEV301" s="342"/>
      <c r="DEW301" s="387"/>
      <c r="DEX301" s="342"/>
      <c r="DEY301" s="342"/>
      <c r="DEZ301" s="342"/>
      <c r="DFA301" s="342"/>
      <c r="DFB301" s="342"/>
      <c r="DFC301" s="342"/>
      <c r="DFD301" s="442"/>
      <c r="DFE301" s="423"/>
      <c r="DFF301" s="342"/>
      <c r="DFG301" s="342"/>
      <c r="DFH301" s="342"/>
      <c r="DFI301" s="387"/>
      <c r="DFJ301" s="342"/>
      <c r="DFK301" s="342"/>
      <c r="DFL301" s="342"/>
      <c r="DFM301" s="342"/>
      <c r="DFN301" s="342"/>
      <c r="DFO301" s="342"/>
      <c r="DFP301" s="442"/>
      <c r="DFQ301" s="423"/>
      <c r="DFR301" s="342"/>
      <c r="DFS301" s="342"/>
      <c r="DFT301" s="342"/>
      <c r="DFU301" s="387"/>
      <c r="DFV301" s="342"/>
      <c r="DFW301" s="342"/>
      <c r="DFX301" s="342"/>
      <c r="DFY301" s="342"/>
      <c r="DFZ301" s="342"/>
      <c r="DGA301" s="342"/>
      <c r="DGB301" s="442"/>
      <c r="DGC301" s="423"/>
      <c r="DGD301" s="342"/>
      <c r="DGE301" s="342"/>
      <c r="DGF301" s="342"/>
      <c r="DGG301" s="387"/>
      <c r="DGH301" s="342"/>
      <c r="DGI301" s="342"/>
      <c r="DGJ301" s="342"/>
      <c r="DGK301" s="342"/>
      <c r="DGL301" s="342"/>
      <c r="DGM301" s="342"/>
      <c r="DGN301" s="442"/>
      <c r="DGO301" s="423"/>
      <c r="DGP301" s="342"/>
      <c r="DGQ301" s="342"/>
      <c r="DGR301" s="342"/>
      <c r="DGS301" s="387"/>
      <c r="DGT301" s="342"/>
      <c r="DGU301" s="342"/>
      <c r="DGV301" s="342"/>
      <c r="DGW301" s="342"/>
      <c r="DGX301" s="342"/>
      <c r="DGY301" s="342"/>
      <c r="DGZ301" s="442"/>
      <c r="DHA301" s="423"/>
      <c r="DHB301" s="342"/>
      <c r="DHC301" s="342"/>
      <c r="DHD301" s="342"/>
      <c r="DHE301" s="387"/>
      <c r="DHF301" s="342"/>
      <c r="DHG301" s="342"/>
      <c r="DHH301" s="342"/>
      <c r="DHI301" s="342"/>
      <c r="DHJ301" s="342"/>
      <c r="DHK301" s="342"/>
      <c r="DHL301" s="442"/>
      <c r="DHM301" s="423"/>
      <c r="DHN301" s="342"/>
      <c r="DHO301" s="342"/>
      <c r="DHP301" s="342"/>
      <c r="DHQ301" s="387"/>
      <c r="DHR301" s="342"/>
      <c r="DHS301" s="342"/>
      <c r="DHT301" s="342"/>
      <c r="DHU301" s="342"/>
      <c r="DHV301" s="342"/>
      <c r="DHW301" s="342"/>
      <c r="DHX301" s="442"/>
      <c r="DHY301" s="423"/>
      <c r="DHZ301" s="342"/>
      <c r="DIA301" s="342"/>
      <c r="DIB301" s="342"/>
      <c r="DIC301" s="387"/>
      <c r="DID301" s="342"/>
      <c r="DIE301" s="342"/>
      <c r="DIF301" s="342"/>
      <c r="DIG301" s="342"/>
      <c r="DIH301" s="342"/>
      <c r="DII301" s="342"/>
      <c r="DIJ301" s="442"/>
      <c r="DIK301" s="423"/>
      <c r="DIL301" s="342"/>
      <c r="DIM301" s="342"/>
      <c r="DIN301" s="342"/>
      <c r="DIO301" s="387"/>
      <c r="DIP301" s="342"/>
      <c r="DIQ301" s="342"/>
      <c r="DIR301" s="342"/>
      <c r="DIS301" s="342"/>
      <c r="DIT301" s="342"/>
      <c r="DIU301" s="342"/>
      <c r="DIV301" s="442"/>
      <c r="DIW301" s="423"/>
      <c r="DIX301" s="342"/>
      <c r="DIY301" s="342"/>
      <c r="DIZ301" s="342"/>
      <c r="DJA301" s="387"/>
      <c r="DJB301" s="342"/>
      <c r="DJC301" s="342"/>
      <c r="DJD301" s="342"/>
      <c r="DJE301" s="342"/>
      <c r="DJF301" s="342"/>
      <c r="DJG301" s="342"/>
      <c r="DJH301" s="442"/>
      <c r="DJI301" s="423"/>
      <c r="DJJ301" s="342"/>
      <c r="DJK301" s="342"/>
      <c r="DJL301" s="342"/>
      <c r="DJM301" s="387"/>
      <c r="DJN301" s="342"/>
      <c r="DJO301" s="342"/>
      <c r="DJP301" s="342"/>
      <c r="DJQ301" s="342"/>
      <c r="DJR301" s="342"/>
      <c r="DJS301" s="342"/>
      <c r="DJT301" s="442"/>
      <c r="DJU301" s="423"/>
      <c r="DJV301" s="342"/>
      <c r="DJW301" s="342"/>
      <c r="DJX301" s="342"/>
      <c r="DJY301" s="387"/>
      <c r="DJZ301" s="342"/>
      <c r="DKA301" s="342"/>
      <c r="DKB301" s="342"/>
      <c r="DKC301" s="342"/>
      <c r="DKD301" s="342"/>
      <c r="DKE301" s="342"/>
      <c r="DKF301" s="442"/>
      <c r="DKG301" s="423"/>
      <c r="DKH301" s="342"/>
      <c r="DKI301" s="342"/>
      <c r="DKJ301" s="342"/>
      <c r="DKK301" s="387"/>
      <c r="DKL301" s="342"/>
      <c r="DKM301" s="342"/>
      <c r="DKN301" s="342"/>
      <c r="DKO301" s="342"/>
      <c r="DKP301" s="342"/>
      <c r="DKQ301" s="342"/>
      <c r="DKR301" s="442"/>
      <c r="DKS301" s="423"/>
      <c r="DKT301" s="342"/>
      <c r="DKU301" s="342"/>
      <c r="DKV301" s="342"/>
      <c r="DKW301" s="387"/>
      <c r="DKX301" s="342"/>
      <c r="DKY301" s="342"/>
      <c r="DKZ301" s="342"/>
      <c r="DLA301" s="342"/>
      <c r="DLB301" s="342"/>
      <c r="DLC301" s="342"/>
      <c r="DLD301" s="442"/>
      <c r="DLE301" s="423"/>
      <c r="DLF301" s="342"/>
      <c r="DLG301" s="342"/>
      <c r="DLH301" s="342"/>
      <c r="DLI301" s="387"/>
      <c r="DLJ301" s="342"/>
      <c r="DLK301" s="342"/>
      <c r="DLL301" s="342"/>
      <c r="DLM301" s="342"/>
      <c r="DLN301" s="342"/>
      <c r="DLO301" s="342"/>
      <c r="DLP301" s="442"/>
      <c r="DLQ301" s="423"/>
      <c r="DLR301" s="342"/>
      <c r="DLS301" s="342"/>
      <c r="DLT301" s="342"/>
      <c r="DLU301" s="387"/>
      <c r="DLV301" s="342"/>
      <c r="DLW301" s="342"/>
      <c r="DLX301" s="342"/>
      <c r="DLY301" s="342"/>
      <c r="DLZ301" s="342"/>
      <c r="DMA301" s="342"/>
      <c r="DMB301" s="442"/>
      <c r="DMC301" s="423"/>
      <c r="DMD301" s="342"/>
      <c r="DME301" s="342"/>
      <c r="DMF301" s="342"/>
      <c r="DMG301" s="387"/>
      <c r="DMH301" s="342"/>
      <c r="DMI301" s="342"/>
      <c r="DMJ301" s="342"/>
      <c r="DMK301" s="342"/>
      <c r="DML301" s="342"/>
      <c r="DMM301" s="342"/>
      <c r="DMN301" s="442"/>
      <c r="DMO301" s="423"/>
      <c r="DMP301" s="342"/>
      <c r="DMQ301" s="342"/>
      <c r="DMR301" s="342"/>
      <c r="DMS301" s="387"/>
      <c r="DMT301" s="342"/>
      <c r="DMU301" s="342"/>
      <c r="DMV301" s="342"/>
      <c r="DMW301" s="342"/>
      <c r="DMX301" s="342"/>
      <c r="DMY301" s="342"/>
      <c r="DMZ301" s="442"/>
      <c r="DNA301" s="423"/>
      <c r="DNB301" s="342"/>
      <c r="DNC301" s="342"/>
      <c r="DND301" s="342"/>
      <c r="DNE301" s="387"/>
      <c r="DNF301" s="342"/>
      <c r="DNG301" s="342"/>
      <c r="DNH301" s="342"/>
      <c r="DNI301" s="342"/>
      <c r="DNJ301" s="342"/>
      <c r="DNK301" s="342"/>
      <c r="DNL301" s="442"/>
      <c r="DNM301" s="423"/>
      <c r="DNN301" s="342"/>
      <c r="DNO301" s="342"/>
      <c r="DNP301" s="342"/>
      <c r="DNQ301" s="387"/>
      <c r="DNR301" s="342"/>
      <c r="DNS301" s="342"/>
      <c r="DNT301" s="342"/>
      <c r="DNU301" s="342"/>
      <c r="DNV301" s="342"/>
      <c r="DNW301" s="342"/>
      <c r="DNX301" s="442"/>
      <c r="DNY301" s="423"/>
      <c r="DNZ301" s="342"/>
      <c r="DOA301" s="342"/>
      <c r="DOB301" s="342"/>
      <c r="DOC301" s="387"/>
      <c r="DOD301" s="342"/>
      <c r="DOE301" s="342"/>
      <c r="DOF301" s="342"/>
      <c r="DOG301" s="342"/>
      <c r="DOH301" s="342"/>
      <c r="DOI301" s="342"/>
      <c r="DOJ301" s="442"/>
      <c r="DOK301" s="423"/>
      <c r="DOL301" s="342"/>
      <c r="DOM301" s="342"/>
      <c r="DON301" s="342"/>
      <c r="DOO301" s="387"/>
      <c r="DOP301" s="342"/>
      <c r="DOQ301" s="342"/>
      <c r="DOR301" s="342"/>
      <c r="DOS301" s="342"/>
      <c r="DOT301" s="342"/>
      <c r="DOU301" s="342"/>
      <c r="DOV301" s="442"/>
      <c r="DOW301" s="423"/>
      <c r="DOX301" s="342"/>
      <c r="DOY301" s="342"/>
      <c r="DOZ301" s="342"/>
      <c r="DPA301" s="387"/>
      <c r="DPB301" s="342"/>
      <c r="DPC301" s="342"/>
      <c r="DPD301" s="342"/>
      <c r="DPE301" s="342"/>
      <c r="DPF301" s="342"/>
      <c r="DPG301" s="342"/>
      <c r="DPH301" s="442"/>
      <c r="DPI301" s="423"/>
      <c r="DPJ301" s="342"/>
      <c r="DPK301" s="342"/>
      <c r="DPL301" s="342"/>
      <c r="DPM301" s="387"/>
      <c r="DPN301" s="342"/>
      <c r="DPO301" s="342"/>
      <c r="DPP301" s="342"/>
      <c r="DPQ301" s="342"/>
      <c r="DPR301" s="342"/>
      <c r="DPS301" s="342"/>
      <c r="DPT301" s="442"/>
      <c r="DPU301" s="423"/>
      <c r="DPV301" s="342"/>
      <c r="DPW301" s="342"/>
      <c r="DPX301" s="342"/>
      <c r="DPY301" s="387"/>
      <c r="DPZ301" s="342"/>
      <c r="DQA301" s="342"/>
      <c r="DQB301" s="342"/>
      <c r="DQC301" s="342"/>
      <c r="DQD301" s="342"/>
      <c r="DQE301" s="342"/>
      <c r="DQF301" s="442"/>
      <c r="DQG301" s="423"/>
      <c r="DQH301" s="342"/>
      <c r="DQI301" s="342"/>
      <c r="DQJ301" s="342"/>
      <c r="DQK301" s="387"/>
      <c r="DQL301" s="342"/>
      <c r="DQM301" s="342"/>
      <c r="DQN301" s="342"/>
      <c r="DQO301" s="342"/>
      <c r="DQP301" s="342"/>
      <c r="DQQ301" s="342"/>
      <c r="DQR301" s="442"/>
      <c r="DQS301" s="423"/>
      <c r="DQT301" s="342"/>
      <c r="DQU301" s="342"/>
      <c r="DQV301" s="342"/>
      <c r="DQW301" s="387"/>
      <c r="DQX301" s="342"/>
      <c r="DQY301" s="342"/>
      <c r="DQZ301" s="342"/>
      <c r="DRA301" s="342"/>
      <c r="DRB301" s="342"/>
      <c r="DRC301" s="342"/>
      <c r="DRD301" s="442"/>
      <c r="DRE301" s="423"/>
      <c r="DRF301" s="342"/>
      <c r="DRG301" s="342"/>
      <c r="DRH301" s="342"/>
      <c r="DRI301" s="387"/>
      <c r="DRJ301" s="342"/>
      <c r="DRK301" s="342"/>
      <c r="DRL301" s="342"/>
      <c r="DRM301" s="342"/>
      <c r="DRN301" s="342"/>
      <c r="DRO301" s="342"/>
      <c r="DRP301" s="442"/>
      <c r="DRQ301" s="423"/>
      <c r="DRR301" s="342"/>
      <c r="DRS301" s="342"/>
      <c r="DRT301" s="342"/>
      <c r="DRU301" s="387"/>
      <c r="DRV301" s="342"/>
      <c r="DRW301" s="342"/>
      <c r="DRX301" s="342"/>
      <c r="DRY301" s="342"/>
      <c r="DRZ301" s="342"/>
      <c r="DSA301" s="342"/>
      <c r="DSB301" s="442"/>
      <c r="DSC301" s="423"/>
      <c r="DSD301" s="342"/>
      <c r="DSE301" s="342"/>
      <c r="DSF301" s="342"/>
      <c r="DSG301" s="387"/>
      <c r="DSH301" s="342"/>
      <c r="DSI301" s="342"/>
      <c r="DSJ301" s="342"/>
      <c r="DSK301" s="342"/>
      <c r="DSL301" s="342"/>
      <c r="DSM301" s="342"/>
      <c r="DSN301" s="442"/>
      <c r="DSO301" s="423"/>
      <c r="DSP301" s="342"/>
      <c r="DSQ301" s="342"/>
      <c r="DSR301" s="342"/>
      <c r="DSS301" s="387"/>
      <c r="DST301" s="342"/>
      <c r="DSU301" s="342"/>
      <c r="DSV301" s="342"/>
      <c r="DSW301" s="342"/>
      <c r="DSX301" s="342"/>
      <c r="DSY301" s="342"/>
      <c r="DSZ301" s="442"/>
      <c r="DTA301" s="423"/>
      <c r="DTB301" s="342"/>
      <c r="DTC301" s="342"/>
      <c r="DTD301" s="342"/>
      <c r="DTE301" s="387"/>
      <c r="DTF301" s="342"/>
      <c r="DTG301" s="342"/>
      <c r="DTH301" s="342"/>
      <c r="DTI301" s="342"/>
      <c r="DTJ301" s="342"/>
      <c r="DTK301" s="342"/>
      <c r="DTL301" s="442"/>
      <c r="DTM301" s="423"/>
      <c r="DTN301" s="342"/>
      <c r="DTO301" s="342"/>
      <c r="DTP301" s="342"/>
      <c r="DTQ301" s="387"/>
      <c r="DTR301" s="342"/>
      <c r="DTS301" s="342"/>
      <c r="DTT301" s="342"/>
      <c r="DTU301" s="342"/>
      <c r="DTV301" s="342"/>
      <c r="DTW301" s="342"/>
      <c r="DTX301" s="442"/>
      <c r="DTY301" s="423"/>
      <c r="DTZ301" s="342"/>
      <c r="DUA301" s="342"/>
      <c r="DUB301" s="342"/>
      <c r="DUC301" s="387"/>
      <c r="DUD301" s="342"/>
      <c r="DUE301" s="342"/>
      <c r="DUF301" s="342"/>
      <c r="DUG301" s="342"/>
      <c r="DUH301" s="342"/>
      <c r="DUI301" s="342"/>
      <c r="DUJ301" s="442"/>
      <c r="DUK301" s="423"/>
      <c r="DUL301" s="342"/>
      <c r="DUM301" s="342"/>
      <c r="DUN301" s="342"/>
      <c r="DUO301" s="387"/>
      <c r="DUP301" s="342"/>
      <c r="DUQ301" s="342"/>
      <c r="DUR301" s="342"/>
      <c r="DUS301" s="342"/>
      <c r="DUT301" s="342"/>
      <c r="DUU301" s="342"/>
      <c r="DUV301" s="442"/>
      <c r="DUW301" s="423"/>
      <c r="DUX301" s="342"/>
      <c r="DUY301" s="342"/>
      <c r="DUZ301" s="342"/>
      <c r="DVA301" s="387"/>
      <c r="DVB301" s="342"/>
      <c r="DVC301" s="342"/>
      <c r="DVD301" s="342"/>
      <c r="DVE301" s="342"/>
      <c r="DVF301" s="342"/>
      <c r="DVG301" s="342"/>
      <c r="DVH301" s="442"/>
      <c r="DVI301" s="423"/>
      <c r="DVJ301" s="342"/>
      <c r="DVK301" s="342"/>
      <c r="DVL301" s="342"/>
      <c r="DVM301" s="387"/>
      <c r="DVN301" s="342"/>
      <c r="DVO301" s="342"/>
      <c r="DVP301" s="342"/>
      <c r="DVQ301" s="342"/>
      <c r="DVR301" s="342"/>
      <c r="DVS301" s="342"/>
      <c r="DVT301" s="442"/>
      <c r="DVU301" s="423"/>
      <c r="DVV301" s="342"/>
      <c r="DVW301" s="342"/>
      <c r="DVX301" s="342"/>
      <c r="DVY301" s="387"/>
      <c r="DVZ301" s="342"/>
      <c r="DWA301" s="342"/>
      <c r="DWB301" s="342"/>
      <c r="DWC301" s="342"/>
      <c r="DWD301" s="342"/>
      <c r="DWE301" s="342"/>
      <c r="DWF301" s="442"/>
      <c r="DWG301" s="423"/>
      <c r="DWH301" s="342"/>
      <c r="DWI301" s="342"/>
      <c r="DWJ301" s="342"/>
      <c r="DWK301" s="387"/>
      <c r="DWL301" s="342"/>
      <c r="DWM301" s="342"/>
      <c r="DWN301" s="342"/>
      <c r="DWO301" s="342"/>
      <c r="DWP301" s="342"/>
      <c r="DWQ301" s="342"/>
      <c r="DWR301" s="442"/>
      <c r="DWS301" s="423"/>
      <c r="DWT301" s="342"/>
      <c r="DWU301" s="342"/>
      <c r="DWV301" s="342"/>
      <c r="DWW301" s="387"/>
      <c r="DWX301" s="342"/>
      <c r="DWY301" s="342"/>
      <c r="DWZ301" s="342"/>
      <c r="DXA301" s="342"/>
      <c r="DXB301" s="342"/>
      <c r="DXC301" s="342"/>
      <c r="DXD301" s="442"/>
      <c r="DXE301" s="423"/>
      <c r="DXF301" s="342"/>
      <c r="DXG301" s="342"/>
      <c r="DXH301" s="342"/>
      <c r="DXI301" s="387"/>
      <c r="DXJ301" s="342"/>
      <c r="DXK301" s="342"/>
      <c r="DXL301" s="342"/>
      <c r="DXM301" s="342"/>
      <c r="DXN301" s="342"/>
      <c r="DXO301" s="342"/>
      <c r="DXP301" s="442"/>
      <c r="DXQ301" s="423"/>
      <c r="DXR301" s="342"/>
      <c r="DXS301" s="342"/>
      <c r="DXT301" s="342"/>
      <c r="DXU301" s="387"/>
      <c r="DXV301" s="342"/>
      <c r="DXW301" s="342"/>
      <c r="DXX301" s="342"/>
      <c r="DXY301" s="342"/>
      <c r="DXZ301" s="342"/>
      <c r="DYA301" s="342"/>
      <c r="DYB301" s="442"/>
      <c r="DYC301" s="423"/>
      <c r="DYD301" s="342"/>
      <c r="DYE301" s="342"/>
      <c r="DYF301" s="342"/>
      <c r="DYG301" s="387"/>
      <c r="DYH301" s="342"/>
      <c r="DYI301" s="342"/>
      <c r="DYJ301" s="342"/>
      <c r="DYK301" s="342"/>
      <c r="DYL301" s="342"/>
      <c r="DYM301" s="342"/>
      <c r="DYN301" s="442"/>
      <c r="DYO301" s="423"/>
      <c r="DYP301" s="342"/>
      <c r="DYQ301" s="342"/>
      <c r="DYR301" s="342"/>
      <c r="DYS301" s="387"/>
      <c r="DYT301" s="342"/>
      <c r="DYU301" s="342"/>
      <c r="DYV301" s="342"/>
      <c r="DYW301" s="342"/>
      <c r="DYX301" s="342"/>
      <c r="DYY301" s="342"/>
      <c r="DYZ301" s="442"/>
      <c r="DZA301" s="423"/>
      <c r="DZB301" s="342"/>
      <c r="DZC301" s="342"/>
      <c r="DZD301" s="342"/>
      <c r="DZE301" s="387"/>
      <c r="DZF301" s="342"/>
      <c r="DZG301" s="342"/>
      <c r="DZH301" s="342"/>
      <c r="DZI301" s="342"/>
      <c r="DZJ301" s="342"/>
      <c r="DZK301" s="342"/>
      <c r="DZL301" s="442"/>
      <c r="DZM301" s="423"/>
      <c r="DZN301" s="342"/>
      <c r="DZO301" s="342"/>
      <c r="DZP301" s="342"/>
      <c r="DZQ301" s="387"/>
      <c r="DZR301" s="342"/>
      <c r="DZS301" s="342"/>
      <c r="DZT301" s="342"/>
      <c r="DZU301" s="342"/>
      <c r="DZV301" s="342"/>
      <c r="DZW301" s="342"/>
      <c r="DZX301" s="442"/>
      <c r="DZY301" s="423"/>
      <c r="DZZ301" s="342"/>
      <c r="EAA301" s="342"/>
      <c r="EAB301" s="342"/>
      <c r="EAC301" s="387"/>
      <c r="EAD301" s="342"/>
      <c r="EAE301" s="342"/>
      <c r="EAF301" s="342"/>
      <c r="EAG301" s="342"/>
      <c r="EAH301" s="342"/>
      <c r="EAI301" s="342"/>
      <c r="EAJ301" s="442"/>
      <c r="EAK301" s="423"/>
      <c r="EAL301" s="342"/>
      <c r="EAM301" s="342"/>
      <c r="EAN301" s="342"/>
      <c r="EAO301" s="387"/>
      <c r="EAP301" s="342"/>
      <c r="EAQ301" s="342"/>
      <c r="EAR301" s="342"/>
      <c r="EAS301" s="342"/>
      <c r="EAT301" s="342"/>
      <c r="EAU301" s="342"/>
      <c r="EAV301" s="442"/>
      <c r="EAW301" s="423"/>
      <c r="EAX301" s="342"/>
      <c r="EAY301" s="342"/>
      <c r="EAZ301" s="342"/>
      <c r="EBA301" s="387"/>
      <c r="EBB301" s="342"/>
      <c r="EBC301" s="342"/>
      <c r="EBD301" s="342"/>
      <c r="EBE301" s="342"/>
      <c r="EBF301" s="342"/>
      <c r="EBG301" s="342"/>
      <c r="EBH301" s="442"/>
      <c r="EBI301" s="423"/>
      <c r="EBJ301" s="342"/>
      <c r="EBK301" s="342"/>
      <c r="EBL301" s="342"/>
      <c r="EBM301" s="387"/>
      <c r="EBN301" s="342"/>
      <c r="EBO301" s="342"/>
      <c r="EBP301" s="342"/>
      <c r="EBQ301" s="342"/>
      <c r="EBR301" s="342"/>
      <c r="EBS301" s="342"/>
      <c r="EBT301" s="442"/>
      <c r="EBU301" s="423"/>
      <c r="EBV301" s="342"/>
      <c r="EBW301" s="342"/>
      <c r="EBX301" s="342"/>
      <c r="EBY301" s="387"/>
      <c r="EBZ301" s="342"/>
      <c r="ECA301" s="342"/>
      <c r="ECB301" s="342"/>
      <c r="ECC301" s="342"/>
      <c r="ECD301" s="342"/>
      <c r="ECE301" s="342"/>
      <c r="ECF301" s="442"/>
      <c r="ECG301" s="423"/>
      <c r="ECH301" s="342"/>
      <c r="ECI301" s="342"/>
      <c r="ECJ301" s="342"/>
      <c r="ECK301" s="387"/>
      <c r="ECL301" s="342"/>
      <c r="ECM301" s="342"/>
      <c r="ECN301" s="342"/>
      <c r="ECO301" s="342"/>
      <c r="ECP301" s="342"/>
      <c r="ECQ301" s="342"/>
      <c r="ECR301" s="442"/>
      <c r="ECS301" s="423"/>
      <c r="ECT301" s="342"/>
      <c r="ECU301" s="342"/>
      <c r="ECV301" s="342"/>
      <c r="ECW301" s="387"/>
      <c r="ECX301" s="342"/>
      <c r="ECY301" s="342"/>
      <c r="ECZ301" s="342"/>
      <c r="EDA301" s="342"/>
      <c r="EDB301" s="342"/>
      <c r="EDC301" s="342"/>
      <c r="EDD301" s="442"/>
      <c r="EDE301" s="423"/>
      <c r="EDF301" s="342"/>
      <c r="EDG301" s="342"/>
      <c r="EDH301" s="342"/>
      <c r="EDI301" s="387"/>
      <c r="EDJ301" s="342"/>
      <c r="EDK301" s="342"/>
      <c r="EDL301" s="342"/>
      <c r="EDM301" s="342"/>
      <c r="EDN301" s="342"/>
      <c r="EDO301" s="342"/>
      <c r="EDP301" s="442"/>
      <c r="EDQ301" s="423"/>
      <c r="EDR301" s="342"/>
      <c r="EDS301" s="342"/>
      <c r="EDT301" s="342"/>
      <c r="EDU301" s="387"/>
      <c r="EDV301" s="342"/>
      <c r="EDW301" s="342"/>
      <c r="EDX301" s="342"/>
      <c r="EDY301" s="342"/>
      <c r="EDZ301" s="342"/>
      <c r="EEA301" s="342"/>
      <c r="EEB301" s="442"/>
      <c r="EEC301" s="423"/>
      <c r="EED301" s="342"/>
      <c r="EEE301" s="342"/>
      <c r="EEF301" s="342"/>
      <c r="EEG301" s="387"/>
      <c r="EEH301" s="342"/>
      <c r="EEI301" s="342"/>
      <c r="EEJ301" s="342"/>
      <c r="EEK301" s="342"/>
      <c r="EEL301" s="342"/>
      <c r="EEM301" s="342"/>
      <c r="EEN301" s="442"/>
      <c r="EEO301" s="423"/>
      <c r="EEP301" s="342"/>
      <c r="EEQ301" s="342"/>
      <c r="EER301" s="342"/>
      <c r="EES301" s="387"/>
      <c r="EET301" s="342"/>
      <c r="EEU301" s="342"/>
      <c r="EEV301" s="342"/>
      <c r="EEW301" s="342"/>
      <c r="EEX301" s="342"/>
      <c r="EEY301" s="342"/>
      <c r="EEZ301" s="442"/>
      <c r="EFA301" s="423"/>
      <c r="EFB301" s="342"/>
      <c r="EFC301" s="342"/>
      <c r="EFD301" s="342"/>
      <c r="EFE301" s="387"/>
      <c r="EFF301" s="342"/>
      <c r="EFG301" s="342"/>
      <c r="EFH301" s="342"/>
      <c r="EFI301" s="342"/>
      <c r="EFJ301" s="342"/>
      <c r="EFK301" s="342"/>
      <c r="EFL301" s="442"/>
      <c r="EFM301" s="423"/>
      <c r="EFN301" s="342"/>
      <c r="EFO301" s="342"/>
      <c r="EFP301" s="342"/>
      <c r="EFQ301" s="387"/>
      <c r="EFR301" s="342"/>
      <c r="EFS301" s="342"/>
      <c r="EFT301" s="342"/>
      <c r="EFU301" s="342"/>
      <c r="EFV301" s="342"/>
      <c r="EFW301" s="342"/>
      <c r="EFX301" s="442"/>
      <c r="EFY301" s="423"/>
      <c r="EFZ301" s="342"/>
      <c r="EGA301" s="342"/>
      <c r="EGB301" s="342"/>
      <c r="EGC301" s="387"/>
      <c r="EGD301" s="342"/>
      <c r="EGE301" s="342"/>
      <c r="EGF301" s="342"/>
      <c r="EGG301" s="342"/>
      <c r="EGH301" s="342"/>
      <c r="EGI301" s="342"/>
      <c r="EGJ301" s="442"/>
      <c r="EGK301" s="423"/>
      <c r="EGL301" s="342"/>
      <c r="EGM301" s="342"/>
      <c r="EGN301" s="342"/>
      <c r="EGO301" s="387"/>
      <c r="EGP301" s="342"/>
      <c r="EGQ301" s="342"/>
      <c r="EGR301" s="342"/>
      <c r="EGS301" s="342"/>
      <c r="EGT301" s="342"/>
      <c r="EGU301" s="342"/>
      <c r="EGV301" s="442"/>
      <c r="EGW301" s="423"/>
      <c r="EGX301" s="342"/>
      <c r="EGY301" s="342"/>
      <c r="EGZ301" s="342"/>
      <c r="EHA301" s="387"/>
      <c r="EHB301" s="342"/>
      <c r="EHC301" s="342"/>
      <c r="EHD301" s="342"/>
      <c r="EHE301" s="342"/>
      <c r="EHF301" s="342"/>
      <c r="EHG301" s="342"/>
      <c r="EHH301" s="442"/>
      <c r="EHI301" s="423"/>
      <c r="EHJ301" s="342"/>
      <c r="EHK301" s="342"/>
      <c r="EHL301" s="342"/>
      <c r="EHM301" s="387"/>
      <c r="EHN301" s="342"/>
      <c r="EHO301" s="342"/>
      <c r="EHP301" s="342"/>
      <c r="EHQ301" s="342"/>
      <c r="EHR301" s="342"/>
      <c r="EHS301" s="342"/>
      <c r="EHT301" s="442"/>
      <c r="EHU301" s="423"/>
      <c r="EHV301" s="342"/>
      <c r="EHW301" s="342"/>
      <c r="EHX301" s="342"/>
      <c r="EHY301" s="387"/>
      <c r="EHZ301" s="342"/>
      <c r="EIA301" s="342"/>
      <c r="EIB301" s="342"/>
      <c r="EIC301" s="342"/>
      <c r="EID301" s="342"/>
      <c r="EIE301" s="342"/>
      <c r="EIF301" s="442"/>
      <c r="EIG301" s="423"/>
      <c r="EIH301" s="342"/>
      <c r="EII301" s="342"/>
      <c r="EIJ301" s="342"/>
      <c r="EIK301" s="387"/>
      <c r="EIL301" s="342"/>
      <c r="EIM301" s="342"/>
      <c r="EIN301" s="342"/>
      <c r="EIO301" s="342"/>
      <c r="EIP301" s="342"/>
      <c r="EIQ301" s="342"/>
      <c r="EIR301" s="442"/>
      <c r="EIS301" s="423"/>
      <c r="EIT301" s="342"/>
      <c r="EIU301" s="342"/>
      <c r="EIV301" s="342"/>
      <c r="EIW301" s="387"/>
      <c r="EIX301" s="342"/>
      <c r="EIY301" s="342"/>
      <c r="EIZ301" s="342"/>
      <c r="EJA301" s="342"/>
      <c r="EJB301" s="342"/>
      <c r="EJC301" s="342"/>
      <c r="EJD301" s="442"/>
      <c r="EJE301" s="423"/>
      <c r="EJF301" s="342"/>
      <c r="EJG301" s="342"/>
      <c r="EJH301" s="342"/>
      <c r="EJI301" s="387"/>
      <c r="EJJ301" s="342"/>
      <c r="EJK301" s="342"/>
      <c r="EJL301" s="342"/>
      <c r="EJM301" s="342"/>
      <c r="EJN301" s="342"/>
      <c r="EJO301" s="342"/>
      <c r="EJP301" s="442"/>
      <c r="EJQ301" s="423"/>
      <c r="EJR301" s="342"/>
      <c r="EJS301" s="342"/>
      <c r="EJT301" s="342"/>
      <c r="EJU301" s="387"/>
      <c r="EJV301" s="342"/>
      <c r="EJW301" s="342"/>
      <c r="EJX301" s="342"/>
      <c r="EJY301" s="342"/>
      <c r="EJZ301" s="342"/>
      <c r="EKA301" s="342"/>
      <c r="EKB301" s="442"/>
      <c r="EKC301" s="423"/>
      <c r="EKD301" s="342"/>
      <c r="EKE301" s="342"/>
      <c r="EKF301" s="342"/>
      <c r="EKG301" s="387"/>
      <c r="EKH301" s="342"/>
      <c r="EKI301" s="342"/>
      <c r="EKJ301" s="342"/>
      <c r="EKK301" s="342"/>
      <c r="EKL301" s="342"/>
      <c r="EKM301" s="342"/>
      <c r="EKN301" s="442"/>
      <c r="EKO301" s="423"/>
      <c r="EKP301" s="342"/>
      <c r="EKQ301" s="342"/>
      <c r="EKR301" s="342"/>
      <c r="EKS301" s="387"/>
      <c r="EKT301" s="342"/>
      <c r="EKU301" s="342"/>
      <c r="EKV301" s="342"/>
      <c r="EKW301" s="342"/>
      <c r="EKX301" s="342"/>
      <c r="EKY301" s="342"/>
      <c r="EKZ301" s="442"/>
      <c r="ELA301" s="423"/>
      <c r="ELB301" s="342"/>
      <c r="ELC301" s="342"/>
      <c r="ELD301" s="342"/>
      <c r="ELE301" s="387"/>
      <c r="ELF301" s="342"/>
      <c r="ELG301" s="342"/>
      <c r="ELH301" s="342"/>
      <c r="ELI301" s="342"/>
      <c r="ELJ301" s="342"/>
      <c r="ELK301" s="342"/>
      <c r="ELL301" s="442"/>
      <c r="ELM301" s="423"/>
      <c r="ELN301" s="342"/>
      <c r="ELO301" s="342"/>
      <c r="ELP301" s="342"/>
      <c r="ELQ301" s="387"/>
      <c r="ELR301" s="342"/>
      <c r="ELS301" s="342"/>
      <c r="ELT301" s="342"/>
      <c r="ELU301" s="342"/>
      <c r="ELV301" s="342"/>
      <c r="ELW301" s="342"/>
      <c r="ELX301" s="442"/>
      <c r="ELY301" s="423"/>
      <c r="ELZ301" s="342"/>
      <c r="EMA301" s="342"/>
      <c r="EMB301" s="342"/>
      <c r="EMC301" s="387"/>
      <c r="EMD301" s="342"/>
      <c r="EME301" s="342"/>
      <c r="EMF301" s="342"/>
      <c r="EMG301" s="342"/>
      <c r="EMH301" s="342"/>
      <c r="EMI301" s="342"/>
      <c r="EMJ301" s="442"/>
      <c r="EMK301" s="423"/>
      <c r="EML301" s="342"/>
      <c r="EMM301" s="342"/>
      <c r="EMN301" s="342"/>
      <c r="EMO301" s="387"/>
      <c r="EMP301" s="342"/>
      <c r="EMQ301" s="342"/>
      <c r="EMR301" s="342"/>
      <c r="EMS301" s="342"/>
      <c r="EMT301" s="342"/>
      <c r="EMU301" s="342"/>
      <c r="EMV301" s="442"/>
      <c r="EMW301" s="423"/>
      <c r="EMX301" s="342"/>
      <c r="EMY301" s="342"/>
      <c r="EMZ301" s="342"/>
      <c r="ENA301" s="387"/>
      <c r="ENB301" s="342"/>
      <c r="ENC301" s="342"/>
      <c r="END301" s="342"/>
      <c r="ENE301" s="342"/>
      <c r="ENF301" s="342"/>
      <c r="ENG301" s="342"/>
      <c r="ENH301" s="442"/>
      <c r="ENI301" s="423"/>
      <c r="ENJ301" s="342"/>
      <c r="ENK301" s="342"/>
      <c r="ENL301" s="342"/>
      <c r="ENM301" s="387"/>
      <c r="ENN301" s="342"/>
      <c r="ENO301" s="342"/>
      <c r="ENP301" s="342"/>
      <c r="ENQ301" s="342"/>
      <c r="ENR301" s="342"/>
      <c r="ENS301" s="342"/>
      <c r="ENT301" s="442"/>
      <c r="ENU301" s="423"/>
      <c r="ENV301" s="342"/>
      <c r="ENW301" s="342"/>
      <c r="ENX301" s="342"/>
      <c r="ENY301" s="387"/>
      <c r="ENZ301" s="342"/>
      <c r="EOA301" s="342"/>
      <c r="EOB301" s="342"/>
      <c r="EOC301" s="342"/>
      <c r="EOD301" s="342"/>
      <c r="EOE301" s="342"/>
      <c r="EOF301" s="442"/>
      <c r="EOG301" s="423"/>
      <c r="EOH301" s="342"/>
      <c r="EOI301" s="342"/>
      <c r="EOJ301" s="342"/>
      <c r="EOK301" s="387"/>
      <c r="EOL301" s="342"/>
      <c r="EOM301" s="342"/>
      <c r="EON301" s="342"/>
      <c r="EOO301" s="342"/>
      <c r="EOP301" s="342"/>
      <c r="EOQ301" s="342"/>
      <c r="EOR301" s="442"/>
      <c r="EOS301" s="423"/>
      <c r="EOT301" s="342"/>
      <c r="EOU301" s="342"/>
      <c r="EOV301" s="342"/>
      <c r="EOW301" s="387"/>
      <c r="EOX301" s="342"/>
      <c r="EOY301" s="342"/>
      <c r="EOZ301" s="342"/>
      <c r="EPA301" s="342"/>
      <c r="EPB301" s="342"/>
      <c r="EPC301" s="342"/>
      <c r="EPD301" s="442"/>
      <c r="EPE301" s="423"/>
      <c r="EPF301" s="342"/>
      <c r="EPG301" s="342"/>
      <c r="EPH301" s="342"/>
      <c r="EPI301" s="387"/>
      <c r="EPJ301" s="342"/>
      <c r="EPK301" s="342"/>
      <c r="EPL301" s="342"/>
      <c r="EPM301" s="342"/>
      <c r="EPN301" s="342"/>
      <c r="EPO301" s="342"/>
      <c r="EPP301" s="442"/>
      <c r="EPQ301" s="423"/>
      <c r="EPR301" s="342"/>
      <c r="EPS301" s="342"/>
      <c r="EPT301" s="342"/>
      <c r="EPU301" s="387"/>
      <c r="EPV301" s="342"/>
      <c r="EPW301" s="342"/>
      <c r="EPX301" s="342"/>
      <c r="EPY301" s="342"/>
      <c r="EPZ301" s="342"/>
      <c r="EQA301" s="342"/>
      <c r="EQB301" s="442"/>
      <c r="EQC301" s="423"/>
      <c r="EQD301" s="342"/>
      <c r="EQE301" s="342"/>
      <c r="EQF301" s="342"/>
      <c r="EQG301" s="387"/>
      <c r="EQH301" s="342"/>
      <c r="EQI301" s="342"/>
      <c r="EQJ301" s="342"/>
      <c r="EQK301" s="342"/>
      <c r="EQL301" s="342"/>
      <c r="EQM301" s="342"/>
      <c r="EQN301" s="442"/>
      <c r="EQO301" s="423"/>
      <c r="EQP301" s="342"/>
      <c r="EQQ301" s="342"/>
      <c r="EQR301" s="342"/>
      <c r="EQS301" s="387"/>
      <c r="EQT301" s="342"/>
      <c r="EQU301" s="342"/>
      <c r="EQV301" s="342"/>
      <c r="EQW301" s="342"/>
      <c r="EQX301" s="342"/>
      <c r="EQY301" s="342"/>
      <c r="EQZ301" s="442"/>
      <c r="ERA301" s="423"/>
      <c r="ERB301" s="342"/>
      <c r="ERC301" s="342"/>
      <c r="ERD301" s="342"/>
      <c r="ERE301" s="387"/>
      <c r="ERF301" s="342"/>
      <c r="ERG301" s="342"/>
      <c r="ERH301" s="342"/>
      <c r="ERI301" s="342"/>
      <c r="ERJ301" s="342"/>
      <c r="ERK301" s="342"/>
      <c r="ERL301" s="442"/>
      <c r="ERM301" s="423"/>
      <c r="ERN301" s="342"/>
      <c r="ERO301" s="342"/>
      <c r="ERP301" s="342"/>
      <c r="ERQ301" s="387"/>
      <c r="ERR301" s="342"/>
      <c r="ERS301" s="342"/>
      <c r="ERT301" s="342"/>
      <c r="ERU301" s="342"/>
      <c r="ERV301" s="342"/>
      <c r="ERW301" s="342"/>
      <c r="ERX301" s="442"/>
      <c r="ERY301" s="423"/>
      <c r="ERZ301" s="342"/>
      <c r="ESA301" s="342"/>
      <c r="ESB301" s="342"/>
      <c r="ESC301" s="387"/>
      <c r="ESD301" s="342"/>
      <c r="ESE301" s="342"/>
      <c r="ESF301" s="342"/>
      <c r="ESG301" s="342"/>
      <c r="ESH301" s="342"/>
      <c r="ESI301" s="342"/>
      <c r="ESJ301" s="442"/>
      <c r="ESK301" s="423"/>
      <c r="ESL301" s="342"/>
      <c r="ESM301" s="342"/>
      <c r="ESN301" s="342"/>
      <c r="ESO301" s="387"/>
      <c r="ESP301" s="342"/>
      <c r="ESQ301" s="342"/>
      <c r="ESR301" s="342"/>
      <c r="ESS301" s="342"/>
      <c r="EST301" s="342"/>
      <c r="ESU301" s="342"/>
      <c r="ESV301" s="442"/>
      <c r="ESW301" s="423"/>
      <c r="ESX301" s="342"/>
      <c r="ESY301" s="342"/>
      <c r="ESZ301" s="342"/>
      <c r="ETA301" s="387"/>
      <c r="ETB301" s="342"/>
      <c r="ETC301" s="342"/>
      <c r="ETD301" s="342"/>
      <c r="ETE301" s="342"/>
      <c r="ETF301" s="342"/>
      <c r="ETG301" s="342"/>
      <c r="ETH301" s="442"/>
      <c r="ETI301" s="423"/>
      <c r="ETJ301" s="342"/>
      <c r="ETK301" s="342"/>
      <c r="ETL301" s="342"/>
      <c r="ETM301" s="387"/>
      <c r="ETN301" s="342"/>
      <c r="ETO301" s="342"/>
      <c r="ETP301" s="342"/>
      <c r="ETQ301" s="342"/>
      <c r="ETR301" s="342"/>
      <c r="ETS301" s="342"/>
      <c r="ETT301" s="442"/>
      <c r="ETU301" s="423"/>
      <c r="ETV301" s="342"/>
      <c r="ETW301" s="342"/>
      <c r="ETX301" s="342"/>
      <c r="ETY301" s="387"/>
      <c r="ETZ301" s="342"/>
      <c r="EUA301" s="342"/>
      <c r="EUB301" s="342"/>
      <c r="EUC301" s="342"/>
      <c r="EUD301" s="342"/>
      <c r="EUE301" s="342"/>
      <c r="EUF301" s="442"/>
      <c r="EUG301" s="423"/>
      <c r="EUH301" s="342"/>
      <c r="EUI301" s="342"/>
      <c r="EUJ301" s="342"/>
      <c r="EUK301" s="387"/>
      <c r="EUL301" s="342"/>
      <c r="EUM301" s="342"/>
      <c r="EUN301" s="342"/>
      <c r="EUO301" s="342"/>
      <c r="EUP301" s="342"/>
      <c r="EUQ301" s="342"/>
      <c r="EUR301" s="442"/>
      <c r="EUS301" s="423"/>
      <c r="EUT301" s="342"/>
      <c r="EUU301" s="342"/>
      <c r="EUV301" s="342"/>
      <c r="EUW301" s="387"/>
      <c r="EUX301" s="342"/>
      <c r="EUY301" s="342"/>
      <c r="EUZ301" s="342"/>
      <c r="EVA301" s="342"/>
      <c r="EVB301" s="342"/>
      <c r="EVC301" s="342"/>
      <c r="EVD301" s="442"/>
      <c r="EVE301" s="423"/>
      <c r="EVF301" s="342"/>
      <c r="EVG301" s="342"/>
      <c r="EVH301" s="342"/>
      <c r="EVI301" s="387"/>
      <c r="EVJ301" s="342"/>
      <c r="EVK301" s="342"/>
      <c r="EVL301" s="342"/>
      <c r="EVM301" s="342"/>
      <c r="EVN301" s="342"/>
      <c r="EVO301" s="342"/>
      <c r="EVP301" s="442"/>
      <c r="EVQ301" s="423"/>
      <c r="EVR301" s="342"/>
      <c r="EVS301" s="342"/>
      <c r="EVT301" s="342"/>
      <c r="EVU301" s="387"/>
      <c r="EVV301" s="342"/>
      <c r="EVW301" s="342"/>
      <c r="EVX301" s="342"/>
      <c r="EVY301" s="342"/>
      <c r="EVZ301" s="342"/>
      <c r="EWA301" s="342"/>
      <c r="EWB301" s="442"/>
      <c r="EWC301" s="423"/>
      <c r="EWD301" s="342"/>
      <c r="EWE301" s="342"/>
      <c r="EWF301" s="342"/>
      <c r="EWG301" s="387"/>
      <c r="EWH301" s="342"/>
      <c r="EWI301" s="342"/>
      <c r="EWJ301" s="342"/>
      <c r="EWK301" s="342"/>
      <c r="EWL301" s="342"/>
      <c r="EWM301" s="342"/>
      <c r="EWN301" s="442"/>
      <c r="EWO301" s="423"/>
      <c r="EWP301" s="342"/>
      <c r="EWQ301" s="342"/>
      <c r="EWR301" s="342"/>
      <c r="EWS301" s="387"/>
      <c r="EWT301" s="342"/>
      <c r="EWU301" s="342"/>
      <c r="EWV301" s="342"/>
      <c r="EWW301" s="342"/>
      <c r="EWX301" s="342"/>
      <c r="EWY301" s="342"/>
      <c r="EWZ301" s="442"/>
      <c r="EXA301" s="423"/>
      <c r="EXB301" s="342"/>
      <c r="EXC301" s="342"/>
      <c r="EXD301" s="342"/>
      <c r="EXE301" s="387"/>
      <c r="EXF301" s="342"/>
      <c r="EXG301" s="342"/>
      <c r="EXH301" s="342"/>
      <c r="EXI301" s="342"/>
      <c r="EXJ301" s="342"/>
      <c r="EXK301" s="342"/>
      <c r="EXL301" s="442"/>
      <c r="EXM301" s="423"/>
      <c r="EXN301" s="342"/>
      <c r="EXO301" s="342"/>
      <c r="EXP301" s="342"/>
      <c r="EXQ301" s="387"/>
      <c r="EXR301" s="342"/>
      <c r="EXS301" s="342"/>
      <c r="EXT301" s="342"/>
      <c r="EXU301" s="342"/>
      <c r="EXV301" s="342"/>
      <c r="EXW301" s="342"/>
      <c r="EXX301" s="442"/>
      <c r="EXY301" s="423"/>
      <c r="EXZ301" s="342"/>
      <c r="EYA301" s="342"/>
      <c r="EYB301" s="342"/>
      <c r="EYC301" s="387"/>
      <c r="EYD301" s="342"/>
      <c r="EYE301" s="342"/>
      <c r="EYF301" s="342"/>
      <c r="EYG301" s="342"/>
      <c r="EYH301" s="342"/>
      <c r="EYI301" s="342"/>
      <c r="EYJ301" s="442"/>
      <c r="EYK301" s="423"/>
      <c r="EYL301" s="342"/>
      <c r="EYM301" s="342"/>
      <c r="EYN301" s="342"/>
      <c r="EYO301" s="387"/>
      <c r="EYP301" s="342"/>
      <c r="EYQ301" s="342"/>
      <c r="EYR301" s="342"/>
      <c r="EYS301" s="342"/>
      <c r="EYT301" s="342"/>
      <c r="EYU301" s="342"/>
      <c r="EYV301" s="442"/>
      <c r="EYW301" s="423"/>
      <c r="EYX301" s="342"/>
      <c r="EYY301" s="342"/>
      <c r="EYZ301" s="342"/>
      <c r="EZA301" s="387"/>
      <c r="EZB301" s="342"/>
      <c r="EZC301" s="342"/>
      <c r="EZD301" s="342"/>
      <c r="EZE301" s="342"/>
      <c r="EZF301" s="342"/>
      <c r="EZG301" s="342"/>
      <c r="EZH301" s="442"/>
      <c r="EZI301" s="423"/>
      <c r="EZJ301" s="342"/>
      <c r="EZK301" s="342"/>
      <c r="EZL301" s="342"/>
      <c r="EZM301" s="387"/>
      <c r="EZN301" s="342"/>
      <c r="EZO301" s="342"/>
      <c r="EZP301" s="342"/>
      <c r="EZQ301" s="342"/>
      <c r="EZR301" s="342"/>
      <c r="EZS301" s="342"/>
      <c r="EZT301" s="442"/>
      <c r="EZU301" s="423"/>
      <c r="EZV301" s="342"/>
      <c r="EZW301" s="342"/>
      <c r="EZX301" s="342"/>
      <c r="EZY301" s="387"/>
      <c r="EZZ301" s="342"/>
      <c r="FAA301" s="342"/>
      <c r="FAB301" s="342"/>
      <c r="FAC301" s="342"/>
      <c r="FAD301" s="342"/>
      <c r="FAE301" s="342"/>
      <c r="FAF301" s="442"/>
      <c r="FAG301" s="423"/>
      <c r="FAH301" s="342"/>
      <c r="FAI301" s="342"/>
      <c r="FAJ301" s="342"/>
      <c r="FAK301" s="387"/>
      <c r="FAL301" s="342"/>
      <c r="FAM301" s="342"/>
      <c r="FAN301" s="342"/>
      <c r="FAO301" s="342"/>
      <c r="FAP301" s="342"/>
      <c r="FAQ301" s="342"/>
      <c r="FAR301" s="442"/>
      <c r="FAS301" s="423"/>
      <c r="FAT301" s="342"/>
      <c r="FAU301" s="342"/>
      <c r="FAV301" s="342"/>
      <c r="FAW301" s="387"/>
      <c r="FAX301" s="342"/>
      <c r="FAY301" s="342"/>
      <c r="FAZ301" s="342"/>
      <c r="FBA301" s="342"/>
      <c r="FBB301" s="342"/>
      <c r="FBC301" s="342"/>
      <c r="FBD301" s="442"/>
      <c r="FBE301" s="423"/>
      <c r="FBF301" s="342"/>
      <c r="FBG301" s="342"/>
      <c r="FBH301" s="342"/>
      <c r="FBI301" s="387"/>
      <c r="FBJ301" s="342"/>
      <c r="FBK301" s="342"/>
      <c r="FBL301" s="342"/>
      <c r="FBM301" s="342"/>
      <c r="FBN301" s="342"/>
      <c r="FBO301" s="342"/>
      <c r="FBP301" s="442"/>
      <c r="FBQ301" s="423"/>
      <c r="FBR301" s="342"/>
      <c r="FBS301" s="342"/>
      <c r="FBT301" s="342"/>
      <c r="FBU301" s="387"/>
      <c r="FBV301" s="342"/>
      <c r="FBW301" s="342"/>
      <c r="FBX301" s="342"/>
      <c r="FBY301" s="342"/>
      <c r="FBZ301" s="342"/>
      <c r="FCA301" s="342"/>
      <c r="FCB301" s="442"/>
      <c r="FCC301" s="423"/>
      <c r="FCD301" s="342"/>
      <c r="FCE301" s="342"/>
      <c r="FCF301" s="342"/>
      <c r="FCG301" s="387"/>
      <c r="FCH301" s="342"/>
      <c r="FCI301" s="342"/>
      <c r="FCJ301" s="342"/>
      <c r="FCK301" s="342"/>
      <c r="FCL301" s="342"/>
      <c r="FCM301" s="342"/>
      <c r="FCN301" s="442"/>
      <c r="FCO301" s="423"/>
      <c r="FCP301" s="342"/>
      <c r="FCQ301" s="342"/>
      <c r="FCR301" s="342"/>
      <c r="FCS301" s="387"/>
      <c r="FCT301" s="342"/>
      <c r="FCU301" s="342"/>
      <c r="FCV301" s="342"/>
      <c r="FCW301" s="342"/>
      <c r="FCX301" s="342"/>
      <c r="FCY301" s="342"/>
      <c r="FCZ301" s="442"/>
      <c r="FDA301" s="423"/>
      <c r="FDB301" s="342"/>
      <c r="FDC301" s="342"/>
      <c r="FDD301" s="342"/>
      <c r="FDE301" s="387"/>
      <c r="FDF301" s="342"/>
      <c r="FDG301" s="342"/>
      <c r="FDH301" s="342"/>
      <c r="FDI301" s="342"/>
      <c r="FDJ301" s="342"/>
      <c r="FDK301" s="342"/>
      <c r="FDL301" s="442"/>
      <c r="FDM301" s="423"/>
      <c r="FDN301" s="342"/>
      <c r="FDO301" s="342"/>
      <c r="FDP301" s="342"/>
      <c r="FDQ301" s="387"/>
      <c r="FDR301" s="342"/>
      <c r="FDS301" s="342"/>
      <c r="FDT301" s="342"/>
      <c r="FDU301" s="342"/>
      <c r="FDV301" s="342"/>
      <c r="FDW301" s="342"/>
      <c r="FDX301" s="442"/>
      <c r="FDY301" s="423"/>
      <c r="FDZ301" s="342"/>
      <c r="FEA301" s="342"/>
      <c r="FEB301" s="342"/>
      <c r="FEC301" s="387"/>
      <c r="FED301" s="342"/>
      <c r="FEE301" s="342"/>
      <c r="FEF301" s="342"/>
      <c r="FEG301" s="342"/>
      <c r="FEH301" s="342"/>
      <c r="FEI301" s="342"/>
      <c r="FEJ301" s="442"/>
      <c r="FEK301" s="423"/>
      <c r="FEL301" s="342"/>
      <c r="FEM301" s="342"/>
      <c r="FEN301" s="342"/>
      <c r="FEO301" s="387"/>
      <c r="FEP301" s="342"/>
      <c r="FEQ301" s="342"/>
      <c r="FER301" s="342"/>
      <c r="FES301" s="342"/>
      <c r="FET301" s="342"/>
      <c r="FEU301" s="342"/>
      <c r="FEV301" s="442"/>
      <c r="FEW301" s="423"/>
      <c r="FEX301" s="342"/>
      <c r="FEY301" s="342"/>
      <c r="FEZ301" s="342"/>
      <c r="FFA301" s="387"/>
      <c r="FFB301" s="342"/>
      <c r="FFC301" s="342"/>
      <c r="FFD301" s="342"/>
      <c r="FFE301" s="342"/>
      <c r="FFF301" s="342"/>
      <c r="FFG301" s="342"/>
      <c r="FFH301" s="442"/>
      <c r="FFI301" s="423"/>
      <c r="FFJ301" s="342"/>
      <c r="FFK301" s="342"/>
      <c r="FFL301" s="342"/>
      <c r="FFM301" s="387"/>
      <c r="FFN301" s="342"/>
      <c r="FFO301" s="342"/>
      <c r="FFP301" s="342"/>
      <c r="FFQ301" s="342"/>
      <c r="FFR301" s="342"/>
      <c r="FFS301" s="342"/>
      <c r="FFT301" s="442"/>
      <c r="FFU301" s="423"/>
      <c r="FFV301" s="342"/>
      <c r="FFW301" s="342"/>
      <c r="FFX301" s="342"/>
      <c r="FFY301" s="387"/>
      <c r="FFZ301" s="342"/>
      <c r="FGA301" s="342"/>
      <c r="FGB301" s="342"/>
      <c r="FGC301" s="342"/>
      <c r="FGD301" s="342"/>
      <c r="FGE301" s="342"/>
      <c r="FGF301" s="442"/>
      <c r="FGG301" s="423"/>
      <c r="FGH301" s="342"/>
      <c r="FGI301" s="342"/>
      <c r="FGJ301" s="342"/>
      <c r="FGK301" s="387"/>
      <c r="FGL301" s="342"/>
      <c r="FGM301" s="342"/>
      <c r="FGN301" s="342"/>
      <c r="FGO301" s="342"/>
      <c r="FGP301" s="342"/>
      <c r="FGQ301" s="342"/>
      <c r="FGR301" s="442"/>
      <c r="FGS301" s="423"/>
      <c r="FGT301" s="342"/>
      <c r="FGU301" s="342"/>
      <c r="FGV301" s="342"/>
      <c r="FGW301" s="387"/>
      <c r="FGX301" s="342"/>
      <c r="FGY301" s="342"/>
      <c r="FGZ301" s="342"/>
      <c r="FHA301" s="342"/>
      <c r="FHB301" s="342"/>
      <c r="FHC301" s="342"/>
      <c r="FHD301" s="442"/>
      <c r="FHE301" s="423"/>
      <c r="FHF301" s="342"/>
      <c r="FHG301" s="342"/>
      <c r="FHH301" s="342"/>
      <c r="FHI301" s="387"/>
      <c r="FHJ301" s="342"/>
      <c r="FHK301" s="342"/>
      <c r="FHL301" s="342"/>
      <c r="FHM301" s="342"/>
      <c r="FHN301" s="342"/>
      <c r="FHO301" s="342"/>
      <c r="FHP301" s="442"/>
      <c r="FHQ301" s="423"/>
      <c r="FHR301" s="342"/>
      <c r="FHS301" s="342"/>
      <c r="FHT301" s="342"/>
      <c r="FHU301" s="387"/>
      <c r="FHV301" s="342"/>
      <c r="FHW301" s="342"/>
      <c r="FHX301" s="342"/>
      <c r="FHY301" s="342"/>
      <c r="FHZ301" s="342"/>
      <c r="FIA301" s="342"/>
      <c r="FIB301" s="442"/>
      <c r="FIC301" s="423"/>
      <c r="FID301" s="342"/>
      <c r="FIE301" s="342"/>
      <c r="FIF301" s="342"/>
      <c r="FIG301" s="387"/>
      <c r="FIH301" s="342"/>
      <c r="FII301" s="342"/>
      <c r="FIJ301" s="342"/>
      <c r="FIK301" s="342"/>
      <c r="FIL301" s="342"/>
      <c r="FIM301" s="342"/>
      <c r="FIN301" s="442"/>
      <c r="FIO301" s="423"/>
      <c r="FIP301" s="342"/>
      <c r="FIQ301" s="342"/>
      <c r="FIR301" s="342"/>
      <c r="FIS301" s="387"/>
      <c r="FIT301" s="342"/>
      <c r="FIU301" s="342"/>
      <c r="FIV301" s="342"/>
      <c r="FIW301" s="342"/>
      <c r="FIX301" s="342"/>
      <c r="FIY301" s="342"/>
      <c r="FIZ301" s="442"/>
      <c r="FJA301" s="423"/>
      <c r="FJB301" s="342"/>
      <c r="FJC301" s="342"/>
      <c r="FJD301" s="342"/>
      <c r="FJE301" s="387"/>
      <c r="FJF301" s="342"/>
      <c r="FJG301" s="342"/>
      <c r="FJH301" s="342"/>
      <c r="FJI301" s="342"/>
      <c r="FJJ301" s="342"/>
      <c r="FJK301" s="342"/>
      <c r="FJL301" s="442"/>
      <c r="FJM301" s="423"/>
      <c r="FJN301" s="342"/>
      <c r="FJO301" s="342"/>
      <c r="FJP301" s="342"/>
      <c r="FJQ301" s="387"/>
      <c r="FJR301" s="342"/>
      <c r="FJS301" s="342"/>
      <c r="FJT301" s="342"/>
      <c r="FJU301" s="342"/>
      <c r="FJV301" s="342"/>
      <c r="FJW301" s="342"/>
      <c r="FJX301" s="442"/>
      <c r="FJY301" s="423"/>
      <c r="FJZ301" s="342"/>
      <c r="FKA301" s="342"/>
      <c r="FKB301" s="342"/>
      <c r="FKC301" s="387"/>
      <c r="FKD301" s="342"/>
      <c r="FKE301" s="342"/>
      <c r="FKF301" s="342"/>
      <c r="FKG301" s="342"/>
      <c r="FKH301" s="342"/>
      <c r="FKI301" s="342"/>
      <c r="FKJ301" s="442"/>
      <c r="FKK301" s="423"/>
      <c r="FKL301" s="342"/>
      <c r="FKM301" s="342"/>
      <c r="FKN301" s="342"/>
      <c r="FKO301" s="387"/>
      <c r="FKP301" s="342"/>
      <c r="FKQ301" s="342"/>
      <c r="FKR301" s="342"/>
      <c r="FKS301" s="342"/>
      <c r="FKT301" s="342"/>
      <c r="FKU301" s="342"/>
      <c r="FKV301" s="442"/>
      <c r="FKW301" s="423"/>
      <c r="FKX301" s="342"/>
      <c r="FKY301" s="342"/>
      <c r="FKZ301" s="342"/>
      <c r="FLA301" s="387"/>
      <c r="FLB301" s="342"/>
      <c r="FLC301" s="342"/>
      <c r="FLD301" s="342"/>
      <c r="FLE301" s="342"/>
      <c r="FLF301" s="342"/>
      <c r="FLG301" s="342"/>
      <c r="FLH301" s="442"/>
      <c r="FLI301" s="423"/>
      <c r="FLJ301" s="342"/>
      <c r="FLK301" s="342"/>
      <c r="FLL301" s="342"/>
      <c r="FLM301" s="387"/>
      <c r="FLN301" s="342"/>
      <c r="FLO301" s="342"/>
      <c r="FLP301" s="342"/>
      <c r="FLQ301" s="342"/>
      <c r="FLR301" s="342"/>
      <c r="FLS301" s="342"/>
      <c r="FLT301" s="442"/>
      <c r="FLU301" s="423"/>
      <c r="FLV301" s="342"/>
      <c r="FLW301" s="342"/>
      <c r="FLX301" s="342"/>
      <c r="FLY301" s="387"/>
      <c r="FLZ301" s="342"/>
      <c r="FMA301" s="342"/>
      <c r="FMB301" s="342"/>
      <c r="FMC301" s="342"/>
      <c r="FMD301" s="342"/>
      <c r="FME301" s="342"/>
      <c r="FMF301" s="442"/>
      <c r="FMG301" s="423"/>
      <c r="FMH301" s="342"/>
      <c r="FMI301" s="342"/>
      <c r="FMJ301" s="342"/>
      <c r="FMK301" s="387"/>
      <c r="FML301" s="342"/>
      <c r="FMM301" s="342"/>
      <c r="FMN301" s="342"/>
      <c r="FMO301" s="342"/>
      <c r="FMP301" s="342"/>
      <c r="FMQ301" s="342"/>
      <c r="FMR301" s="442"/>
      <c r="FMS301" s="423"/>
      <c r="FMT301" s="342"/>
      <c r="FMU301" s="342"/>
      <c r="FMV301" s="342"/>
      <c r="FMW301" s="387"/>
      <c r="FMX301" s="342"/>
      <c r="FMY301" s="342"/>
      <c r="FMZ301" s="342"/>
      <c r="FNA301" s="342"/>
      <c r="FNB301" s="342"/>
      <c r="FNC301" s="342"/>
      <c r="FND301" s="442"/>
      <c r="FNE301" s="423"/>
      <c r="FNF301" s="342"/>
      <c r="FNG301" s="342"/>
      <c r="FNH301" s="342"/>
      <c r="FNI301" s="387"/>
      <c r="FNJ301" s="342"/>
      <c r="FNK301" s="342"/>
      <c r="FNL301" s="342"/>
      <c r="FNM301" s="342"/>
      <c r="FNN301" s="342"/>
      <c r="FNO301" s="342"/>
      <c r="FNP301" s="442"/>
      <c r="FNQ301" s="423"/>
      <c r="FNR301" s="342"/>
      <c r="FNS301" s="342"/>
      <c r="FNT301" s="342"/>
      <c r="FNU301" s="387"/>
      <c r="FNV301" s="342"/>
      <c r="FNW301" s="342"/>
      <c r="FNX301" s="342"/>
      <c r="FNY301" s="342"/>
      <c r="FNZ301" s="342"/>
      <c r="FOA301" s="342"/>
      <c r="FOB301" s="442"/>
      <c r="FOC301" s="423"/>
      <c r="FOD301" s="342"/>
      <c r="FOE301" s="342"/>
      <c r="FOF301" s="342"/>
      <c r="FOG301" s="387"/>
      <c r="FOH301" s="342"/>
      <c r="FOI301" s="342"/>
      <c r="FOJ301" s="342"/>
      <c r="FOK301" s="342"/>
      <c r="FOL301" s="342"/>
      <c r="FOM301" s="342"/>
      <c r="FON301" s="442"/>
      <c r="FOO301" s="423"/>
      <c r="FOP301" s="342"/>
      <c r="FOQ301" s="342"/>
      <c r="FOR301" s="342"/>
      <c r="FOS301" s="387"/>
      <c r="FOT301" s="342"/>
      <c r="FOU301" s="342"/>
      <c r="FOV301" s="342"/>
      <c r="FOW301" s="342"/>
      <c r="FOX301" s="342"/>
      <c r="FOY301" s="342"/>
      <c r="FOZ301" s="442"/>
      <c r="FPA301" s="423"/>
      <c r="FPB301" s="342"/>
      <c r="FPC301" s="342"/>
      <c r="FPD301" s="342"/>
      <c r="FPE301" s="387"/>
      <c r="FPF301" s="342"/>
      <c r="FPG301" s="342"/>
      <c r="FPH301" s="342"/>
      <c r="FPI301" s="342"/>
      <c r="FPJ301" s="342"/>
      <c r="FPK301" s="342"/>
      <c r="FPL301" s="442"/>
      <c r="FPM301" s="423"/>
      <c r="FPN301" s="342"/>
      <c r="FPO301" s="342"/>
      <c r="FPP301" s="342"/>
      <c r="FPQ301" s="387"/>
      <c r="FPR301" s="342"/>
      <c r="FPS301" s="342"/>
      <c r="FPT301" s="342"/>
      <c r="FPU301" s="342"/>
      <c r="FPV301" s="342"/>
      <c r="FPW301" s="342"/>
      <c r="FPX301" s="442"/>
      <c r="FPY301" s="423"/>
      <c r="FPZ301" s="342"/>
      <c r="FQA301" s="342"/>
      <c r="FQB301" s="342"/>
      <c r="FQC301" s="387"/>
      <c r="FQD301" s="342"/>
      <c r="FQE301" s="342"/>
      <c r="FQF301" s="342"/>
      <c r="FQG301" s="342"/>
      <c r="FQH301" s="342"/>
      <c r="FQI301" s="342"/>
      <c r="FQJ301" s="442"/>
      <c r="FQK301" s="423"/>
      <c r="FQL301" s="342"/>
      <c r="FQM301" s="342"/>
      <c r="FQN301" s="342"/>
      <c r="FQO301" s="387"/>
      <c r="FQP301" s="342"/>
      <c r="FQQ301" s="342"/>
      <c r="FQR301" s="342"/>
      <c r="FQS301" s="342"/>
      <c r="FQT301" s="342"/>
      <c r="FQU301" s="342"/>
      <c r="FQV301" s="442"/>
      <c r="FQW301" s="423"/>
      <c r="FQX301" s="342"/>
      <c r="FQY301" s="342"/>
      <c r="FQZ301" s="342"/>
      <c r="FRA301" s="387"/>
      <c r="FRB301" s="342"/>
      <c r="FRC301" s="342"/>
      <c r="FRD301" s="342"/>
      <c r="FRE301" s="342"/>
      <c r="FRF301" s="342"/>
      <c r="FRG301" s="342"/>
      <c r="FRH301" s="442"/>
      <c r="FRI301" s="423"/>
      <c r="FRJ301" s="342"/>
      <c r="FRK301" s="342"/>
      <c r="FRL301" s="342"/>
      <c r="FRM301" s="387"/>
      <c r="FRN301" s="342"/>
      <c r="FRO301" s="342"/>
      <c r="FRP301" s="342"/>
      <c r="FRQ301" s="342"/>
      <c r="FRR301" s="342"/>
      <c r="FRS301" s="342"/>
      <c r="FRT301" s="442"/>
      <c r="FRU301" s="423"/>
      <c r="FRV301" s="342"/>
      <c r="FRW301" s="342"/>
      <c r="FRX301" s="342"/>
      <c r="FRY301" s="387"/>
      <c r="FRZ301" s="342"/>
      <c r="FSA301" s="342"/>
      <c r="FSB301" s="342"/>
      <c r="FSC301" s="342"/>
      <c r="FSD301" s="342"/>
      <c r="FSE301" s="342"/>
      <c r="FSF301" s="442"/>
      <c r="FSG301" s="423"/>
      <c r="FSH301" s="342"/>
      <c r="FSI301" s="342"/>
      <c r="FSJ301" s="342"/>
      <c r="FSK301" s="387"/>
      <c r="FSL301" s="342"/>
      <c r="FSM301" s="342"/>
      <c r="FSN301" s="342"/>
      <c r="FSO301" s="342"/>
      <c r="FSP301" s="342"/>
      <c r="FSQ301" s="342"/>
      <c r="FSR301" s="442"/>
      <c r="FSS301" s="423"/>
      <c r="FST301" s="342"/>
      <c r="FSU301" s="342"/>
      <c r="FSV301" s="342"/>
      <c r="FSW301" s="387"/>
      <c r="FSX301" s="342"/>
      <c r="FSY301" s="342"/>
      <c r="FSZ301" s="342"/>
      <c r="FTA301" s="342"/>
      <c r="FTB301" s="342"/>
      <c r="FTC301" s="342"/>
      <c r="FTD301" s="442"/>
      <c r="FTE301" s="423"/>
      <c r="FTF301" s="342"/>
      <c r="FTG301" s="342"/>
      <c r="FTH301" s="342"/>
      <c r="FTI301" s="387"/>
      <c r="FTJ301" s="342"/>
      <c r="FTK301" s="342"/>
      <c r="FTL301" s="342"/>
      <c r="FTM301" s="342"/>
      <c r="FTN301" s="342"/>
      <c r="FTO301" s="342"/>
      <c r="FTP301" s="442"/>
      <c r="FTQ301" s="423"/>
      <c r="FTR301" s="342"/>
      <c r="FTS301" s="342"/>
      <c r="FTT301" s="342"/>
      <c r="FTU301" s="387"/>
      <c r="FTV301" s="342"/>
      <c r="FTW301" s="342"/>
      <c r="FTX301" s="342"/>
      <c r="FTY301" s="342"/>
      <c r="FTZ301" s="342"/>
      <c r="FUA301" s="342"/>
      <c r="FUB301" s="442"/>
      <c r="FUC301" s="423"/>
      <c r="FUD301" s="342"/>
      <c r="FUE301" s="342"/>
      <c r="FUF301" s="342"/>
      <c r="FUG301" s="387"/>
      <c r="FUH301" s="342"/>
      <c r="FUI301" s="342"/>
      <c r="FUJ301" s="342"/>
      <c r="FUK301" s="342"/>
      <c r="FUL301" s="342"/>
      <c r="FUM301" s="342"/>
      <c r="FUN301" s="442"/>
      <c r="FUO301" s="423"/>
      <c r="FUP301" s="342"/>
      <c r="FUQ301" s="342"/>
      <c r="FUR301" s="342"/>
      <c r="FUS301" s="387"/>
      <c r="FUT301" s="342"/>
      <c r="FUU301" s="342"/>
      <c r="FUV301" s="342"/>
      <c r="FUW301" s="342"/>
      <c r="FUX301" s="342"/>
      <c r="FUY301" s="342"/>
      <c r="FUZ301" s="442"/>
      <c r="FVA301" s="423"/>
      <c r="FVB301" s="342"/>
      <c r="FVC301" s="342"/>
      <c r="FVD301" s="342"/>
      <c r="FVE301" s="387"/>
      <c r="FVF301" s="342"/>
      <c r="FVG301" s="342"/>
      <c r="FVH301" s="342"/>
      <c r="FVI301" s="342"/>
      <c r="FVJ301" s="342"/>
      <c r="FVK301" s="342"/>
      <c r="FVL301" s="442"/>
      <c r="FVM301" s="423"/>
      <c r="FVN301" s="342"/>
      <c r="FVO301" s="342"/>
      <c r="FVP301" s="342"/>
      <c r="FVQ301" s="387"/>
      <c r="FVR301" s="342"/>
      <c r="FVS301" s="342"/>
      <c r="FVT301" s="342"/>
      <c r="FVU301" s="342"/>
      <c r="FVV301" s="342"/>
      <c r="FVW301" s="342"/>
      <c r="FVX301" s="442"/>
      <c r="FVY301" s="423"/>
      <c r="FVZ301" s="342"/>
      <c r="FWA301" s="342"/>
      <c r="FWB301" s="342"/>
      <c r="FWC301" s="387"/>
      <c r="FWD301" s="342"/>
      <c r="FWE301" s="342"/>
      <c r="FWF301" s="342"/>
      <c r="FWG301" s="342"/>
      <c r="FWH301" s="342"/>
      <c r="FWI301" s="342"/>
      <c r="FWJ301" s="442"/>
      <c r="FWK301" s="423"/>
      <c r="FWL301" s="342"/>
      <c r="FWM301" s="342"/>
      <c r="FWN301" s="342"/>
      <c r="FWO301" s="387"/>
      <c r="FWP301" s="342"/>
      <c r="FWQ301" s="342"/>
      <c r="FWR301" s="342"/>
      <c r="FWS301" s="342"/>
      <c r="FWT301" s="342"/>
      <c r="FWU301" s="342"/>
      <c r="FWV301" s="442"/>
      <c r="FWW301" s="423"/>
      <c r="FWX301" s="342"/>
      <c r="FWY301" s="342"/>
      <c r="FWZ301" s="342"/>
      <c r="FXA301" s="387"/>
      <c r="FXB301" s="342"/>
      <c r="FXC301" s="342"/>
      <c r="FXD301" s="342"/>
      <c r="FXE301" s="342"/>
      <c r="FXF301" s="342"/>
      <c r="FXG301" s="342"/>
      <c r="FXH301" s="442"/>
      <c r="FXI301" s="423"/>
      <c r="FXJ301" s="342"/>
      <c r="FXK301" s="342"/>
      <c r="FXL301" s="342"/>
      <c r="FXM301" s="387"/>
      <c r="FXN301" s="342"/>
      <c r="FXO301" s="342"/>
      <c r="FXP301" s="342"/>
      <c r="FXQ301" s="342"/>
      <c r="FXR301" s="342"/>
      <c r="FXS301" s="342"/>
      <c r="FXT301" s="442"/>
      <c r="FXU301" s="423"/>
      <c r="FXV301" s="342"/>
      <c r="FXW301" s="342"/>
      <c r="FXX301" s="342"/>
      <c r="FXY301" s="387"/>
      <c r="FXZ301" s="342"/>
      <c r="FYA301" s="342"/>
      <c r="FYB301" s="342"/>
      <c r="FYC301" s="342"/>
      <c r="FYD301" s="342"/>
      <c r="FYE301" s="342"/>
      <c r="FYF301" s="442"/>
      <c r="FYG301" s="423"/>
      <c r="FYH301" s="342"/>
      <c r="FYI301" s="342"/>
      <c r="FYJ301" s="342"/>
      <c r="FYK301" s="387"/>
      <c r="FYL301" s="342"/>
      <c r="FYM301" s="342"/>
      <c r="FYN301" s="342"/>
      <c r="FYO301" s="342"/>
      <c r="FYP301" s="342"/>
      <c r="FYQ301" s="342"/>
      <c r="FYR301" s="442"/>
      <c r="FYS301" s="423"/>
      <c r="FYT301" s="342"/>
      <c r="FYU301" s="342"/>
      <c r="FYV301" s="342"/>
      <c r="FYW301" s="387"/>
      <c r="FYX301" s="342"/>
      <c r="FYY301" s="342"/>
      <c r="FYZ301" s="342"/>
      <c r="FZA301" s="342"/>
      <c r="FZB301" s="342"/>
      <c r="FZC301" s="342"/>
      <c r="FZD301" s="442"/>
      <c r="FZE301" s="423"/>
      <c r="FZF301" s="342"/>
      <c r="FZG301" s="342"/>
      <c r="FZH301" s="342"/>
      <c r="FZI301" s="387"/>
      <c r="FZJ301" s="342"/>
      <c r="FZK301" s="342"/>
      <c r="FZL301" s="342"/>
      <c r="FZM301" s="342"/>
      <c r="FZN301" s="342"/>
      <c r="FZO301" s="342"/>
      <c r="FZP301" s="442"/>
      <c r="FZQ301" s="423"/>
      <c r="FZR301" s="342"/>
      <c r="FZS301" s="342"/>
      <c r="FZT301" s="342"/>
      <c r="FZU301" s="387"/>
      <c r="FZV301" s="342"/>
      <c r="FZW301" s="342"/>
      <c r="FZX301" s="342"/>
      <c r="FZY301" s="342"/>
      <c r="FZZ301" s="342"/>
      <c r="GAA301" s="342"/>
      <c r="GAB301" s="442"/>
      <c r="GAC301" s="423"/>
      <c r="GAD301" s="342"/>
      <c r="GAE301" s="342"/>
      <c r="GAF301" s="342"/>
      <c r="GAG301" s="387"/>
      <c r="GAH301" s="342"/>
      <c r="GAI301" s="342"/>
      <c r="GAJ301" s="342"/>
      <c r="GAK301" s="342"/>
      <c r="GAL301" s="342"/>
      <c r="GAM301" s="342"/>
      <c r="GAN301" s="442"/>
      <c r="GAO301" s="423"/>
      <c r="GAP301" s="342"/>
      <c r="GAQ301" s="342"/>
      <c r="GAR301" s="342"/>
      <c r="GAS301" s="387"/>
      <c r="GAT301" s="342"/>
      <c r="GAU301" s="342"/>
      <c r="GAV301" s="342"/>
      <c r="GAW301" s="342"/>
      <c r="GAX301" s="342"/>
      <c r="GAY301" s="342"/>
      <c r="GAZ301" s="442"/>
      <c r="GBA301" s="423"/>
      <c r="GBB301" s="342"/>
      <c r="GBC301" s="342"/>
      <c r="GBD301" s="342"/>
      <c r="GBE301" s="387"/>
      <c r="GBF301" s="342"/>
      <c r="GBG301" s="342"/>
      <c r="GBH301" s="342"/>
      <c r="GBI301" s="342"/>
      <c r="GBJ301" s="342"/>
      <c r="GBK301" s="342"/>
      <c r="GBL301" s="442"/>
      <c r="GBM301" s="423"/>
      <c r="GBN301" s="342"/>
      <c r="GBO301" s="342"/>
      <c r="GBP301" s="342"/>
      <c r="GBQ301" s="387"/>
      <c r="GBR301" s="342"/>
      <c r="GBS301" s="342"/>
      <c r="GBT301" s="342"/>
      <c r="GBU301" s="342"/>
      <c r="GBV301" s="342"/>
      <c r="GBW301" s="342"/>
      <c r="GBX301" s="442"/>
      <c r="GBY301" s="423"/>
      <c r="GBZ301" s="342"/>
      <c r="GCA301" s="342"/>
      <c r="GCB301" s="342"/>
      <c r="GCC301" s="387"/>
      <c r="GCD301" s="342"/>
      <c r="GCE301" s="342"/>
      <c r="GCF301" s="342"/>
      <c r="GCG301" s="342"/>
      <c r="GCH301" s="342"/>
      <c r="GCI301" s="342"/>
      <c r="GCJ301" s="442"/>
      <c r="GCK301" s="423"/>
      <c r="GCL301" s="342"/>
      <c r="GCM301" s="342"/>
      <c r="GCN301" s="342"/>
      <c r="GCO301" s="387"/>
      <c r="GCP301" s="342"/>
      <c r="GCQ301" s="342"/>
      <c r="GCR301" s="342"/>
      <c r="GCS301" s="342"/>
      <c r="GCT301" s="342"/>
      <c r="GCU301" s="342"/>
      <c r="GCV301" s="442"/>
      <c r="GCW301" s="423"/>
      <c r="GCX301" s="342"/>
      <c r="GCY301" s="342"/>
      <c r="GCZ301" s="342"/>
      <c r="GDA301" s="387"/>
      <c r="GDB301" s="342"/>
      <c r="GDC301" s="342"/>
      <c r="GDD301" s="342"/>
      <c r="GDE301" s="342"/>
      <c r="GDF301" s="342"/>
      <c r="GDG301" s="342"/>
      <c r="GDH301" s="442"/>
      <c r="GDI301" s="423"/>
      <c r="GDJ301" s="342"/>
      <c r="GDK301" s="342"/>
      <c r="GDL301" s="342"/>
      <c r="GDM301" s="387"/>
      <c r="GDN301" s="342"/>
      <c r="GDO301" s="342"/>
      <c r="GDP301" s="342"/>
      <c r="GDQ301" s="342"/>
      <c r="GDR301" s="342"/>
      <c r="GDS301" s="342"/>
      <c r="GDT301" s="442"/>
      <c r="GDU301" s="423"/>
      <c r="GDV301" s="342"/>
      <c r="GDW301" s="342"/>
      <c r="GDX301" s="342"/>
      <c r="GDY301" s="387"/>
      <c r="GDZ301" s="342"/>
      <c r="GEA301" s="342"/>
      <c r="GEB301" s="342"/>
      <c r="GEC301" s="342"/>
      <c r="GED301" s="342"/>
      <c r="GEE301" s="342"/>
      <c r="GEF301" s="442"/>
      <c r="GEG301" s="423"/>
      <c r="GEH301" s="342"/>
      <c r="GEI301" s="342"/>
      <c r="GEJ301" s="342"/>
      <c r="GEK301" s="387"/>
      <c r="GEL301" s="342"/>
      <c r="GEM301" s="342"/>
      <c r="GEN301" s="342"/>
      <c r="GEO301" s="342"/>
      <c r="GEP301" s="342"/>
      <c r="GEQ301" s="342"/>
      <c r="GER301" s="442"/>
      <c r="GES301" s="423"/>
      <c r="GET301" s="342"/>
      <c r="GEU301" s="342"/>
      <c r="GEV301" s="342"/>
      <c r="GEW301" s="387"/>
      <c r="GEX301" s="342"/>
      <c r="GEY301" s="342"/>
      <c r="GEZ301" s="342"/>
      <c r="GFA301" s="342"/>
      <c r="GFB301" s="342"/>
      <c r="GFC301" s="342"/>
      <c r="GFD301" s="442"/>
      <c r="GFE301" s="423"/>
      <c r="GFF301" s="342"/>
      <c r="GFG301" s="342"/>
      <c r="GFH301" s="342"/>
      <c r="GFI301" s="387"/>
      <c r="GFJ301" s="342"/>
      <c r="GFK301" s="342"/>
      <c r="GFL301" s="342"/>
      <c r="GFM301" s="342"/>
      <c r="GFN301" s="342"/>
      <c r="GFO301" s="342"/>
      <c r="GFP301" s="442"/>
      <c r="GFQ301" s="423"/>
      <c r="GFR301" s="342"/>
      <c r="GFS301" s="342"/>
      <c r="GFT301" s="342"/>
      <c r="GFU301" s="387"/>
      <c r="GFV301" s="342"/>
      <c r="GFW301" s="342"/>
      <c r="GFX301" s="342"/>
      <c r="GFY301" s="342"/>
      <c r="GFZ301" s="342"/>
      <c r="GGA301" s="342"/>
      <c r="GGB301" s="442"/>
      <c r="GGC301" s="423"/>
      <c r="GGD301" s="342"/>
      <c r="GGE301" s="342"/>
      <c r="GGF301" s="342"/>
      <c r="GGG301" s="387"/>
      <c r="GGH301" s="342"/>
      <c r="GGI301" s="342"/>
      <c r="GGJ301" s="342"/>
      <c r="GGK301" s="342"/>
      <c r="GGL301" s="342"/>
      <c r="GGM301" s="342"/>
      <c r="GGN301" s="442"/>
      <c r="GGO301" s="423"/>
      <c r="GGP301" s="342"/>
      <c r="GGQ301" s="342"/>
      <c r="GGR301" s="342"/>
      <c r="GGS301" s="387"/>
      <c r="GGT301" s="342"/>
      <c r="GGU301" s="342"/>
      <c r="GGV301" s="342"/>
      <c r="GGW301" s="342"/>
      <c r="GGX301" s="342"/>
      <c r="GGY301" s="342"/>
      <c r="GGZ301" s="442"/>
      <c r="GHA301" s="423"/>
      <c r="GHB301" s="342"/>
      <c r="GHC301" s="342"/>
      <c r="GHD301" s="342"/>
      <c r="GHE301" s="387"/>
      <c r="GHF301" s="342"/>
      <c r="GHG301" s="342"/>
      <c r="GHH301" s="342"/>
      <c r="GHI301" s="342"/>
      <c r="GHJ301" s="342"/>
      <c r="GHK301" s="342"/>
      <c r="GHL301" s="442"/>
      <c r="GHM301" s="423"/>
      <c r="GHN301" s="342"/>
      <c r="GHO301" s="342"/>
      <c r="GHP301" s="342"/>
      <c r="GHQ301" s="387"/>
      <c r="GHR301" s="342"/>
      <c r="GHS301" s="342"/>
      <c r="GHT301" s="342"/>
      <c r="GHU301" s="342"/>
      <c r="GHV301" s="342"/>
      <c r="GHW301" s="342"/>
      <c r="GHX301" s="442"/>
      <c r="GHY301" s="423"/>
      <c r="GHZ301" s="342"/>
      <c r="GIA301" s="342"/>
      <c r="GIB301" s="342"/>
      <c r="GIC301" s="387"/>
      <c r="GID301" s="342"/>
      <c r="GIE301" s="342"/>
      <c r="GIF301" s="342"/>
      <c r="GIG301" s="342"/>
      <c r="GIH301" s="342"/>
      <c r="GII301" s="342"/>
      <c r="GIJ301" s="442"/>
      <c r="GIK301" s="423"/>
      <c r="GIL301" s="342"/>
      <c r="GIM301" s="342"/>
      <c r="GIN301" s="342"/>
      <c r="GIO301" s="387"/>
      <c r="GIP301" s="342"/>
      <c r="GIQ301" s="342"/>
      <c r="GIR301" s="342"/>
      <c r="GIS301" s="342"/>
      <c r="GIT301" s="342"/>
      <c r="GIU301" s="342"/>
      <c r="GIV301" s="442"/>
      <c r="GIW301" s="423"/>
      <c r="GIX301" s="342"/>
      <c r="GIY301" s="342"/>
      <c r="GIZ301" s="342"/>
      <c r="GJA301" s="387"/>
      <c r="GJB301" s="342"/>
      <c r="GJC301" s="342"/>
      <c r="GJD301" s="342"/>
      <c r="GJE301" s="342"/>
      <c r="GJF301" s="342"/>
      <c r="GJG301" s="342"/>
      <c r="GJH301" s="442"/>
      <c r="GJI301" s="423"/>
      <c r="GJJ301" s="342"/>
      <c r="GJK301" s="342"/>
      <c r="GJL301" s="342"/>
      <c r="GJM301" s="387"/>
      <c r="GJN301" s="342"/>
      <c r="GJO301" s="342"/>
      <c r="GJP301" s="342"/>
      <c r="GJQ301" s="342"/>
      <c r="GJR301" s="342"/>
      <c r="GJS301" s="342"/>
      <c r="GJT301" s="442"/>
      <c r="GJU301" s="423"/>
      <c r="GJV301" s="342"/>
      <c r="GJW301" s="342"/>
      <c r="GJX301" s="342"/>
      <c r="GJY301" s="387"/>
      <c r="GJZ301" s="342"/>
      <c r="GKA301" s="342"/>
      <c r="GKB301" s="342"/>
      <c r="GKC301" s="342"/>
      <c r="GKD301" s="342"/>
      <c r="GKE301" s="342"/>
      <c r="GKF301" s="442"/>
      <c r="GKG301" s="423"/>
      <c r="GKH301" s="342"/>
      <c r="GKI301" s="342"/>
      <c r="GKJ301" s="342"/>
      <c r="GKK301" s="387"/>
      <c r="GKL301" s="342"/>
      <c r="GKM301" s="342"/>
      <c r="GKN301" s="342"/>
      <c r="GKO301" s="342"/>
      <c r="GKP301" s="342"/>
      <c r="GKQ301" s="342"/>
      <c r="GKR301" s="442"/>
      <c r="GKS301" s="423"/>
      <c r="GKT301" s="342"/>
      <c r="GKU301" s="342"/>
      <c r="GKV301" s="342"/>
      <c r="GKW301" s="387"/>
      <c r="GKX301" s="342"/>
      <c r="GKY301" s="342"/>
      <c r="GKZ301" s="342"/>
      <c r="GLA301" s="342"/>
      <c r="GLB301" s="342"/>
      <c r="GLC301" s="342"/>
      <c r="GLD301" s="442"/>
      <c r="GLE301" s="423"/>
      <c r="GLF301" s="342"/>
      <c r="GLG301" s="342"/>
      <c r="GLH301" s="342"/>
      <c r="GLI301" s="387"/>
      <c r="GLJ301" s="342"/>
      <c r="GLK301" s="342"/>
      <c r="GLL301" s="342"/>
      <c r="GLM301" s="342"/>
      <c r="GLN301" s="342"/>
      <c r="GLO301" s="342"/>
      <c r="GLP301" s="442"/>
      <c r="GLQ301" s="423"/>
      <c r="GLR301" s="342"/>
      <c r="GLS301" s="342"/>
      <c r="GLT301" s="342"/>
      <c r="GLU301" s="387"/>
      <c r="GLV301" s="342"/>
      <c r="GLW301" s="342"/>
      <c r="GLX301" s="342"/>
      <c r="GLY301" s="342"/>
      <c r="GLZ301" s="342"/>
      <c r="GMA301" s="342"/>
      <c r="GMB301" s="442"/>
      <c r="GMC301" s="423"/>
      <c r="GMD301" s="342"/>
      <c r="GME301" s="342"/>
      <c r="GMF301" s="342"/>
      <c r="GMG301" s="387"/>
      <c r="GMH301" s="342"/>
      <c r="GMI301" s="342"/>
      <c r="GMJ301" s="342"/>
      <c r="GMK301" s="342"/>
      <c r="GML301" s="342"/>
      <c r="GMM301" s="342"/>
      <c r="GMN301" s="442"/>
      <c r="GMO301" s="423"/>
      <c r="GMP301" s="342"/>
      <c r="GMQ301" s="342"/>
      <c r="GMR301" s="342"/>
      <c r="GMS301" s="387"/>
      <c r="GMT301" s="342"/>
      <c r="GMU301" s="342"/>
      <c r="GMV301" s="342"/>
      <c r="GMW301" s="342"/>
      <c r="GMX301" s="342"/>
      <c r="GMY301" s="342"/>
      <c r="GMZ301" s="442"/>
      <c r="GNA301" s="423"/>
      <c r="GNB301" s="342"/>
      <c r="GNC301" s="342"/>
      <c r="GND301" s="342"/>
      <c r="GNE301" s="387"/>
      <c r="GNF301" s="342"/>
      <c r="GNG301" s="342"/>
      <c r="GNH301" s="342"/>
      <c r="GNI301" s="342"/>
      <c r="GNJ301" s="342"/>
      <c r="GNK301" s="342"/>
      <c r="GNL301" s="442"/>
      <c r="GNM301" s="423"/>
      <c r="GNN301" s="342"/>
      <c r="GNO301" s="342"/>
      <c r="GNP301" s="342"/>
      <c r="GNQ301" s="387"/>
      <c r="GNR301" s="342"/>
      <c r="GNS301" s="342"/>
      <c r="GNT301" s="342"/>
      <c r="GNU301" s="342"/>
      <c r="GNV301" s="342"/>
      <c r="GNW301" s="342"/>
      <c r="GNX301" s="442"/>
      <c r="GNY301" s="423"/>
      <c r="GNZ301" s="342"/>
      <c r="GOA301" s="342"/>
      <c r="GOB301" s="342"/>
      <c r="GOC301" s="387"/>
      <c r="GOD301" s="342"/>
      <c r="GOE301" s="342"/>
      <c r="GOF301" s="342"/>
      <c r="GOG301" s="342"/>
      <c r="GOH301" s="342"/>
      <c r="GOI301" s="342"/>
      <c r="GOJ301" s="442"/>
      <c r="GOK301" s="423"/>
      <c r="GOL301" s="342"/>
      <c r="GOM301" s="342"/>
      <c r="GON301" s="342"/>
      <c r="GOO301" s="387"/>
      <c r="GOP301" s="342"/>
      <c r="GOQ301" s="342"/>
      <c r="GOR301" s="342"/>
      <c r="GOS301" s="342"/>
      <c r="GOT301" s="342"/>
      <c r="GOU301" s="342"/>
      <c r="GOV301" s="442"/>
      <c r="GOW301" s="423"/>
      <c r="GOX301" s="342"/>
      <c r="GOY301" s="342"/>
      <c r="GOZ301" s="342"/>
      <c r="GPA301" s="387"/>
      <c r="GPB301" s="342"/>
      <c r="GPC301" s="342"/>
      <c r="GPD301" s="342"/>
      <c r="GPE301" s="342"/>
      <c r="GPF301" s="342"/>
      <c r="GPG301" s="342"/>
      <c r="GPH301" s="442"/>
      <c r="GPI301" s="423"/>
      <c r="GPJ301" s="342"/>
      <c r="GPK301" s="342"/>
      <c r="GPL301" s="342"/>
      <c r="GPM301" s="387"/>
      <c r="GPN301" s="342"/>
      <c r="GPO301" s="342"/>
      <c r="GPP301" s="342"/>
      <c r="GPQ301" s="342"/>
      <c r="GPR301" s="342"/>
      <c r="GPS301" s="342"/>
      <c r="GPT301" s="442"/>
      <c r="GPU301" s="423"/>
      <c r="GPV301" s="342"/>
      <c r="GPW301" s="342"/>
      <c r="GPX301" s="342"/>
      <c r="GPY301" s="387"/>
      <c r="GPZ301" s="342"/>
      <c r="GQA301" s="342"/>
      <c r="GQB301" s="342"/>
      <c r="GQC301" s="342"/>
      <c r="GQD301" s="342"/>
      <c r="GQE301" s="342"/>
      <c r="GQF301" s="442"/>
      <c r="GQG301" s="423"/>
      <c r="GQH301" s="342"/>
      <c r="GQI301" s="342"/>
      <c r="GQJ301" s="342"/>
      <c r="GQK301" s="387"/>
      <c r="GQL301" s="342"/>
      <c r="GQM301" s="342"/>
      <c r="GQN301" s="342"/>
      <c r="GQO301" s="342"/>
      <c r="GQP301" s="342"/>
      <c r="GQQ301" s="342"/>
      <c r="GQR301" s="442"/>
      <c r="GQS301" s="423"/>
      <c r="GQT301" s="342"/>
      <c r="GQU301" s="342"/>
      <c r="GQV301" s="342"/>
      <c r="GQW301" s="387"/>
      <c r="GQX301" s="342"/>
      <c r="GQY301" s="342"/>
      <c r="GQZ301" s="342"/>
      <c r="GRA301" s="342"/>
      <c r="GRB301" s="342"/>
      <c r="GRC301" s="342"/>
      <c r="GRD301" s="442"/>
      <c r="GRE301" s="423"/>
      <c r="GRF301" s="342"/>
      <c r="GRG301" s="342"/>
      <c r="GRH301" s="342"/>
      <c r="GRI301" s="387"/>
      <c r="GRJ301" s="342"/>
      <c r="GRK301" s="342"/>
      <c r="GRL301" s="342"/>
      <c r="GRM301" s="342"/>
      <c r="GRN301" s="342"/>
      <c r="GRO301" s="342"/>
      <c r="GRP301" s="442"/>
      <c r="GRQ301" s="423"/>
      <c r="GRR301" s="342"/>
      <c r="GRS301" s="342"/>
      <c r="GRT301" s="342"/>
      <c r="GRU301" s="387"/>
      <c r="GRV301" s="342"/>
      <c r="GRW301" s="342"/>
      <c r="GRX301" s="342"/>
      <c r="GRY301" s="342"/>
      <c r="GRZ301" s="342"/>
      <c r="GSA301" s="342"/>
      <c r="GSB301" s="442"/>
      <c r="GSC301" s="423"/>
      <c r="GSD301" s="342"/>
      <c r="GSE301" s="342"/>
      <c r="GSF301" s="342"/>
      <c r="GSG301" s="387"/>
      <c r="GSH301" s="342"/>
      <c r="GSI301" s="342"/>
      <c r="GSJ301" s="342"/>
      <c r="GSK301" s="342"/>
      <c r="GSL301" s="342"/>
      <c r="GSM301" s="342"/>
      <c r="GSN301" s="442"/>
      <c r="GSO301" s="423"/>
      <c r="GSP301" s="342"/>
      <c r="GSQ301" s="342"/>
      <c r="GSR301" s="342"/>
      <c r="GSS301" s="387"/>
      <c r="GST301" s="342"/>
      <c r="GSU301" s="342"/>
      <c r="GSV301" s="342"/>
      <c r="GSW301" s="342"/>
      <c r="GSX301" s="342"/>
      <c r="GSY301" s="342"/>
      <c r="GSZ301" s="442"/>
      <c r="GTA301" s="423"/>
      <c r="GTB301" s="342"/>
      <c r="GTC301" s="342"/>
      <c r="GTD301" s="342"/>
      <c r="GTE301" s="387"/>
      <c r="GTF301" s="342"/>
      <c r="GTG301" s="342"/>
      <c r="GTH301" s="342"/>
      <c r="GTI301" s="342"/>
      <c r="GTJ301" s="342"/>
      <c r="GTK301" s="342"/>
      <c r="GTL301" s="442"/>
      <c r="GTM301" s="423"/>
      <c r="GTN301" s="342"/>
      <c r="GTO301" s="342"/>
      <c r="GTP301" s="342"/>
      <c r="GTQ301" s="387"/>
      <c r="GTR301" s="342"/>
      <c r="GTS301" s="342"/>
      <c r="GTT301" s="342"/>
      <c r="GTU301" s="342"/>
      <c r="GTV301" s="342"/>
      <c r="GTW301" s="342"/>
      <c r="GTX301" s="442"/>
      <c r="GTY301" s="423"/>
      <c r="GTZ301" s="342"/>
      <c r="GUA301" s="342"/>
      <c r="GUB301" s="342"/>
      <c r="GUC301" s="387"/>
      <c r="GUD301" s="342"/>
      <c r="GUE301" s="342"/>
      <c r="GUF301" s="342"/>
      <c r="GUG301" s="342"/>
      <c r="GUH301" s="342"/>
      <c r="GUI301" s="342"/>
      <c r="GUJ301" s="442"/>
      <c r="GUK301" s="423"/>
      <c r="GUL301" s="342"/>
      <c r="GUM301" s="342"/>
      <c r="GUN301" s="342"/>
      <c r="GUO301" s="387"/>
      <c r="GUP301" s="342"/>
      <c r="GUQ301" s="342"/>
      <c r="GUR301" s="342"/>
      <c r="GUS301" s="342"/>
      <c r="GUT301" s="342"/>
      <c r="GUU301" s="342"/>
      <c r="GUV301" s="442"/>
      <c r="GUW301" s="423"/>
      <c r="GUX301" s="342"/>
      <c r="GUY301" s="342"/>
      <c r="GUZ301" s="342"/>
      <c r="GVA301" s="387"/>
      <c r="GVB301" s="342"/>
      <c r="GVC301" s="342"/>
      <c r="GVD301" s="342"/>
      <c r="GVE301" s="342"/>
      <c r="GVF301" s="342"/>
      <c r="GVG301" s="342"/>
      <c r="GVH301" s="442"/>
      <c r="GVI301" s="423"/>
      <c r="GVJ301" s="342"/>
      <c r="GVK301" s="342"/>
      <c r="GVL301" s="342"/>
      <c r="GVM301" s="387"/>
      <c r="GVN301" s="342"/>
      <c r="GVO301" s="342"/>
      <c r="GVP301" s="342"/>
      <c r="GVQ301" s="342"/>
      <c r="GVR301" s="342"/>
      <c r="GVS301" s="342"/>
      <c r="GVT301" s="442"/>
      <c r="GVU301" s="423"/>
      <c r="GVV301" s="342"/>
      <c r="GVW301" s="342"/>
      <c r="GVX301" s="342"/>
      <c r="GVY301" s="387"/>
      <c r="GVZ301" s="342"/>
      <c r="GWA301" s="342"/>
      <c r="GWB301" s="342"/>
      <c r="GWC301" s="342"/>
      <c r="GWD301" s="342"/>
      <c r="GWE301" s="342"/>
      <c r="GWF301" s="442"/>
      <c r="GWG301" s="423"/>
      <c r="GWH301" s="342"/>
      <c r="GWI301" s="342"/>
      <c r="GWJ301" s="342"/>
      <c r="GWK301" s="387"/>
      <c r="GWL301" s="342"/>
      <c r="GWM301" s="342"/>
      <c r="GWN301" s="342"/>
      <c r="GWO301" s="342"/>
      <c r="GWP301" s="342"/>
      <c r="GWQ301" s="342"/>
      <c r="GWR301" s="442"/>
      <c r="GWS301" s="423"/>
      <c r="GWT301" s="342"/>
      <c r="GWU301" s="342"/>
      <c r="GWV301" s="342"/>
      <c r="GWW301" s="387"/>
      <c r="GWX301" s="342"/>
      <c r="GWY301" s="342"/>
      <c r="GWZ301" s="342"/>
      <c r="GXA301" s="342"/>
      <c r="GXB301" s="342"/>
      <c r="GXC301" s="342"/>
      <c r="GXD301" s="442"/>
      <c r="GXE301" s="423"/>
      <c r="GXF301" s="342"/>
      <c r="GXG301" s="342"/>
      <c r="GXH301" s="342"/>
      <c r="GXI301" s="387"/>
      <c r="GXJ301" s="342"/>
      <c r="GXK301" s="342"/>
      <c r="GXL301" s="342"/>
      <c r="GXM301" s="342"/>
      <c r="GXN301" s="342"/>
      <c r="GXO301" s="342"/>
      <c r="GXP301" s="442"/>
      <c r="GXQ301" s="423"/>
      <c r="GXR301" s="342"/>
      <c r="GXS301" s="342"/>
      <c r="GXT301" s="342"/>
      <c r="GXU301" s="387"/>
      <c r="GXV301" s="342"/>
      <c r="GXW301" s="342"/>
      <c r="GXX301" s="342"/>
      <c r="GXY301" s="342"/>
      <c r="GXZ301" s="342"/>
      <c r="GYA301" s="342"/>
      <c r="GYB301" s="442"/>
      <c r="GYC301" s="423"/>
      <c r="GYD301" s="342"/>
      <c r="GYE301" s="342"/>
      <c r="GYF301" s="342"/>
      <c r="GYG301" s="387"/>
      <c r="GYH301" s="342"/>
      <c r="GYI301" s="342"/>
      <c r="GYJ301" s="342"/>
      <c r="GYK301" s="342"/>
      <c r="GYL301" s="342"/>
      <c r="GYM301" s="342"/>
      <c r="GYN301" s="442"/>
      <c r="GYO301" s="423"/>
      <c r="GYP301" s="342"/>
      <c r="GYQ301" s="342"/>
      <c r="GYR301" s="342"/>
      <c r="GYS301" s="387"/>
      <c r="GYT301" s="342"/>
      <c r="GYU301" s="342"/>
      <c r="GYV301" s="342"/>
      <c r="GYW301" s="342"/>
      <c r="GYX301" s="342"/>
      <c r="GYY301" s="342"/>
      <c r="GYZ301" s="442"/>
      <c r="GZA301" s="423"/>
      <c r="GZB301" s="342"/>
      <c r="GZC301" s="342"/>
      <c r="GZD301" s="342"/>
      <c r="GZE301" s="387"/>
      <c r="GZF301" s="342"/>
      <c r="GZG301" s="342"/>
      <c r="GZH301" s="342"/>
      <c r="GZI301" s="342"/>
      <c r="GZJ301" s="342"/>
      <c r="GZK301" s="342"/>
      <c r="GZL301" s="442"/>
      <c r="GZM301" s="423"/>
      <c r="GZN301" s="342"/>
      <c r="GZO301" s="342"/>
      <c r="GZP301" s="342"/>
      <c r="GZQ301" s="387"/>
      <c r="GZR301" s="342"/>
      <c r="GZS301" s="342"/>
      <c r="GZT301" s="342"/>
      <c r="GZU301" s="342"/>
      <c r="GZV301" s="342"/>
      <c r="GZW301" s="342"/>
      <c r="GZX301" s="442"/>
      <c r="GZY301" s="423"/>
      <c r="GZZ301" s="342"/>
      <c r="HAA301" s="342"/>
      <c r="HAB301" s="342"/>
      <c r="HAC301" s="387"/>
      <c r="HAD301" s="342"/>
      <c r="HAE301" s="342"/>
      <c r="HAF301" s="342"/>
      <c r="HAG301" s="342"/>
      <c r="HAH301" s="342"/>
      <c r="HAI301" s="342"/>
      <c r="HAJ301" s="442"/>
      <c r="HAK301" s="423"/>
      <c r="HAL301" s="342"/>
      <c r="HAM301" s="342"/>
      <c r="HAN301" s="342"/>
      <c r="HAO301" s="387"/>
      <c r="HAP301" s="342"/>
      <c r="HAQ301" s="342"/>
      <c r="HAR301" s="342"/>
      <c r="HAS301" s="342"/>
      <c r="HAT301" s="342"/>
      <c r="HAU301" s="342"/>
      <c r="HAV301" s="442"/>
      <c r="HAW301" s="423"/>
      <c r="HAX301" s="342"/>
      <c r="HAY301" s="342"/>
      <c r="HAZ301" s="342"/>
      <c r="HBA301" s="387"/>
      <c r="HBB301" s="342"/>
      <c r="HBC301" s="342"/>
      <c r="HBD301" s="342"/>
      <c r="HBE301" s="342"/>
      <c r="HBF301" s="342"/>
      <c r="HBG301" s="342"/>
      <c r="HBH301" s="442"/>
      <c r="HBI301" s="423"/>
      <c r="HBJ301" s="342"/>
      <c r="HBK301" s="342"/>
      <c r="HBL301" s="342"/>
      <c r="HBM301" s="387"/>
      <c r="HBN301" s="342"/>
      <c r="HBO301" s="342"/>
      <c r="HBP301" s="342"/>
      <c r="HBQ301" s="342"/>
      <c r="HBR301" s="342"/>
      <c r="HBS301" s="342"/>
      <c r="HBT301" s="442"/>
      <c r="HBU301" s="423"/>
      <c r="HBV301" s="342"/>
      <c r="HBW301" s="342"/>
      <c r="HBX301" s="342"/>
      <c r="HBY301" s="387"/>
      <c r="HBZ301" s="342"/>
      <c r="HCA301" s="342"/>
      <c r="HCB301" s="342"/>
      <c r="HCC301" s="342"/>
      <c r="HCD301" s="342"/>
      <c r="HCE301" s="342"/>
      <c r="HCF301" s="442"/>
      <c r="HCG301" s="423"/>
      <c r="HCH301" s="342"/>
      <c r="HCI301" s="342"/>
      <c r="HCJ301" s="342"/>
      <c r="HCK301" s="387"/>
      <c r="HCL301" s="342"/>
      <c r="HCM301" s="342"/>
      <c r="HCN301" s="342"/>
      <c r="HCO301" s="342"/>
      <c r="HCP301" s="342"/>
      <c r="HCQ301" s="342"/>
      <c r="HCR301" s="442"/>
      <c r="HCS301" s="423"/>
      <c r="HCT301" s="342"/>
      <c r="HCU301" s="342"/>
      <c r="HCV301" s="342"/>
      <c r="HCW301" s="387"/>
      <c r="HCX301" s="342"/>
      <c r="HCY301" s="342"/>
      <c r="HCZ301" s="342"/>
      <c r="HDA301" s="342"/>
      <c r="HDB301" s="342"/>
      <c r="HDC301" s="342"/>
      <c r="HDD301" s="442"/>
      <c r="HDE301" s="423"/>
      <c r="HDF301" s="342"/>
      <c r="HDG301" s="342"/>
      <c r="HDH301" s="342"/>
      <c r="HDI301" s="387"/>
      <c r="HDJ301" s="342"/>
      <c r="HDK301" s="342"/>
      <c r="HDL301" s="342"/>
      <c r="HDM301" s="342"/>
      <c r="HDN301" s="342"/>
      <c r="HDO301" s="342"/>
      <c r="HDP301" s="442"/>
      <c r="HDQ301" s="423"/>
      <c r="HDR301" s="342"/>
      <c r="HDS301" s="342"/>
      <c r="HDT301" s="342"/>
      <c r="HDU301" s="387"/>
      <c r="HDV301" s="342"/>
      <c r="HDW301" s="342"/>
      <c r="HDX301" s="342"/>
      <c r="HDY301" s="342"/>
      <c r="HDZ301" s="342"/>
      <c r="HEA301" s="342"/>
      <c r="HEB301" s="442"/>
      <c r="HEC301" s="423"/>
      <c r="HED301" s="342"/>
      <c r="HEE301" s="342"/>
      <c r="HEF301" s="342"/>
      <c r="HEG301" s="387"/>
      <c r="HEH301" s="342"/>
      <c r="HEI301" s="342"/>
      <c r="HEJ301" s="342"/>
      <c r="HEK301" s="342"/>
      <c r="HEL301" s="342"/>
      <c r="HEM301" s="342"/>
      <c r="HEN301" s="442"/>
      <c r="HEO301" s="423"/>
      <c r="HEP301" s="342"/>
      <c r="HEQ301" s="342"/>
      <c r="HER301" s="342"/>
      <c r="HES301" s="387"/>
      <c r="HET301" s="342"/>
      <c r="HEU301" s="342"/>
      <c r="HEV301" s="342"/>
      <c r="HEW301" s="342"/>
      <c r="HEX301" s="342"/>
      <c r="HEY301" s="342"/>
      <c r="HEZ301" s="442"/>
      <c r="HFA301" s="423"/>
      <c r="HFB301" s="342"/>
      <c r="HFC301" s="342"/>
      <c r="HFD301" s="342"/>
      <c r="HFE301" s="387"/>
      <c r="HFF301" s="342"/>
      <c r="HFG301" s="342"/>
      <c r="HFH301" s="342"/>
      <c r="HFI301" s="342"/>
      <c r="HFJ301" s="342"/>
      <c r="HFK301" s="342"/>
      <c r="HFL301" s="442"/>
      <c r="HFM301" s="423"/>
      <c r="HFN301" s="342"/>
      <c r="HFO301" s="342"/>
      <c r="HFP301" s="342"/>
      <c r="HFQ301" s="387"/>
      <c r="HFR301" s="342"/>
      <c r="HFS301" s="342"/>
      <c r="HFT301" s="342"/>
      <c r="HFU301" s="342"/>
      <c r="HFV301" s="342"/>
      <c r="HFW301" s="342"/>
      <c r="HFX301" s="442"/>
      <c r="HFY301" s="423"/>
      <c r="HFZ301" s="342"/>
      <c r="HGA301" s="342"/>
      <c r="HGB301" s="342"/>
      <c r="HGC301" s="387"/>
      <c r="HGD301" s="342"/>
      <c r="HGE301" s="342"/>
      <c r="HGF301" s="342"/>
      <c r="HGG301" s="342"/>
      <c r="HGH301" s="342"/>
      <c r="HGI301" s="342"/>
      <c r="HGJ301" s="442"/>
      <c r="HGK301" s="423"/>
      <c r="HGL301" s="342"/>
      <c r="HGM301" s="342"/>
      <c r="HGN301" s="342"/>
      <c r="HGO301" s="387"/>
      <c r="HGP301" s="342"/>
      <c r="HGQ301" s="342"/>
      <c r="HGR301" s="342"/>
      <c r="HGS301" s="342"/>
      <c r="HGT301" s="342"/>
      <c r="HGU301" s="342"/>
      <c r="HGV301" s="442"/>
      <c r="HGW301" s="423"/>
      <c r="HGX301" s="342"/>
      <c r="HGY301" s="342"/>
      <c r="HGZ301" s="342"/>
      <c r="HHA301" s="387"/>
      <c r="HHB301" s="342"/>
      <c r="HHC301" s="342"/>
      <c r="HHD301" s="342"/>
      <c r="HHE301" s="342"/>
      <c r="HHF301" s="342"/>
      <c r="HHG301" s="342"/>
      <c r="HHH301" s="442"/>
      <c r="HHI301" s="423"/>
      <c r="HHJ301" s="342"/>
      <c r="HHK301" s="342"/>
      <c r="HHL301" s="342"/>
      <c r="HHM301" s="387"/>
      <c r="HHN301" s="342"/>
      <c r="HHO301" s="342"/>
      <c r="HHP301" s="342"/>
      <c r="HHQ301" s="342"/>
      <c r="HHR301" s="342"/>
      <c r="HHS301" s="342"/>
      <c r="HHT301" s="442"/>
      <c r="HHU301" s="423"/>
      <c r="HHV301" s="342"/>
      <c r="HHW301" s="342"/>
      <c r="HHX301" s="342"/>
      <c r="HHY301" s="387"/>
      <c r="HHZ301" s="342"/>
      <c r="HIA301" s="342"/>
      <c r="HIB301" s="342"/>
      <c r="HIC301" s="342"/>
      <c r="HID301" s="342"/>
      <c r="HIE301" s="342"/>
      <c r="HIF301" s="442"/>
      <c r="HIG301" s="423"/>
      <c r="HIH301" s="342"/>
      <c r="HII301" s="342"/>
      <c r="HIJ301" s="342"/>
      <c r="HIK301" s="387"/>
      <c r="HIL301" s="342"/>
      <c r="HIM301" s="342"/>
      <c r="HIN301" s="342"/>
      <c r="HIO301" s="342"/>
      <c r="HIP301" s="342"/>
      <c r="HIQ301" s="342"/>
      <c r="HIR301" s="442"/>
      <c r="HIS301" s="423"/>
      <c r="HIT301" s="342"/>
      <c r="HIU301" s="342"/>
      <c r="HIV301" s="342"/>
      <c r="HIW301" s="387"/>
      <c r="HIX301" s="342"/>
      <c r="HIY301" s="342"/>
      <c r="HIZ301" s="342"/>
      <c r="HJA301" s="342"/>
      <c r="HJB301" s="342"/>
      <c r="HJC301" s="342"/>
      <c r="HJD301" s="442"/>
      <c r="HJE301" s="423"/>
      <c r="HJF301" s="342"/>
      <c r="HJG301" s="342"/>
      <c r="HJH301" s="342"/>
      <c r="HJI301" s="387"/>
      <c r="HJJ301" s="342"/>
      <c r="HJK301" s="342"/>
      <c r="HJL301" s="342"/>
      <c r="HJM301" s="342"/>
      <c r="HJN301" s="342"/>
      <c r="HJO301" s="342"/>
      <c r="HJP301" s="442"/>
      <c r="HJQ301" s="423"/>
      <c r="HJR301" s="342"/>
      <c r="HJS301" s="342"/>
      <c r="HJT301" s="342"/>
      <c r="HJU301" s="387"/>
      <c r="HJV301" s="342"/>
      <c r="HJW301" s="342"/>
      <c r="HJX301" s="342"/>
      <c r="HJY301" s="342"/>
      <c r="HJZ301" s="342"/>
      <c r="HKA301" s="342"/>
      <c r="HKB301" s="442"/>
      <c r="HKC301" s="423"/>
      <c r="HKD301" s="342"/>
      <c r="HKE301" s="342"/>
      <c r="HKF301" s="342"/>
      <c r="HKG301" s="387"/>
      <c r="HKH301" s="342"/>
      <c r="HKI301" s="342"/>
      <c r="HKJ301" s="342"/>
      <c r="HKK301" s="342"/>
      <c r="HKL301" s="342"/>
      <c r="HKM301" s="342"/>
      <c r="HKN301" s="442"/>
      <c r="HKO301" s="423"/>
      <c r="HKP301" s="342"/>
      <c r="HKQ301" s="342"/>
      <c r="HKR301" s="342"/>
      <c r="HKS301" s="387"/>
      <c r="HKT301" s="342"/>
      <c r="HKU301" s="342"/>
      <c r="HKV301" s="342"/>
      <c r="HKW301" s="342"/>
      <c r="HKX301" s="342"/>
      <c r="HKY301" s="342"/>
      <c r="HKZ301" s="442"/>
      <c r="HLA301" s="423"/>
      <c r="HLB301" s="342"/>
      <c r="HLC301" s="342"/>
      <c r="HLD301" s="342"/>
      <c r="HLE301" s="387"/>
      <c r="HLF301" s="342"/>
      <c r="HLG301" s="342"/>
      <c r="HLH301" s="342"/>
      <c r="HLI301" s="342"/>
      <c r="HLJ301" s="342"/>
      <c r="HLK301" s="342"/>
      <c r="HLL301" s="442"/>
      <c r="HLM301" s="423"/>
      <c r="HLN301" s="342"/>
      <c r="HLO301" s="342"/>
      <c r="HLP301" s="342"/>
      <c r="HLQ301" s="387"/>
      <c r="HLR301" s="342"/>
      <c r="HLS301" s="342"/>
      <c r="HLT301" s="342"/>
      <c r="HLU301" s="342"/>
      <c r="HLV301" s="342"/>
      <c r="HLW301" s="342"/>
      <c r="HLX301" s="442"/>
      <c r="HLY301" s="423"/>
      <c r="HLZ301" s="342"/>
      <c r="HMA301" s="342"/>
      <c r="HMB301" s="342"/>
      <c r="HMC301" s="387"/>
      <c r="HMD301" s="342"/>
      <c r="HME301" s="342"/>
      <c r="HMF301" s="342"/>
      <c r="HMG301" s="342"/>
      <c r="HMH301" s="342"/>
      <c r="HMI301" s="342"/>
      <c r="HMJ301" s="442"/>
      <c r="HMK301" s="423"/>
      <c r="HML301" s="342"/>
      <c r="HMM301" s="342"/>
      <c r="HMN301" s="342"/>
      <c r="HMO301" s="387"/>
      <c r="HMP301" s="342"/>
      <c r="HMQ301" s="342"/>
      <c r="HMR301" s="342"/>
      <c r="HMS301" s="342"/>
      <c r="HMT301" s="342"/>
      <c r="HMU301" s="342"/>
      <c r="HMV301" s="442"/>
      <c r="HMW301" s="423"/>
      <c r="HMX301" s="342"/>
      <c r="HMY301" s="342"/>
      <c r="HMZ301" s="342"/>
      <c r="HNA301" s="387"/>
      <c r="HNB301" s="342"/>
      <c r="HNC301" s="342"/>
      <c r="HND301" s="342"/>
      <c r="HNE301" s="342"/>
      <c r="HNF301" s="342"/>
      <c r="HNG301" s="342"/>
      <c r="HNH301" s="442"/>
      <c r="HNI301" s="423"/>
      <c r="HNJ301" s="342"/>
      <c r="HNK301" s="342"/>
      <c r="HNL301" s="342"/>
      <c r="HNM301" s="387"/>
      <c r="HNN301" s="342"/>
      <c r="HNO301" s="342"/>
      <c r="HNP301" s="342"/>
      <c r="HNQ301" s="342"/>
      <c r="HNR301" s="342"/>
      <c r="HNS301" s="342"/>
      <c r="HNT301" s="442"/>
      <c r="HNU301" s="423"/>
      <c r="HNV301" s="342"/>
      <c r="HNW301" s="342"/>
      <c r="HNX301" s="342"/>
      <c r="HNY301" s="387"/>
      <c r="HNZ301" s="342"/>
      <c r="HOA301" s="342"/>
      <c r="HOB301" s="342"/>
      <c r="HOC301" s="342"/>
      <c r="HOD301" s="342"/>
      <c r="HOE301" s="342"/>
      <c r="HOF301" s="442"/>
      <c r="HOG301" s="423"/>
      <c r="HOH301" s="342"/>
      <c r="HOI301" s="342"/>
      <c r="HOJ301" s="342"/>
      <c r="HOK301" s="387"/>
      <c r="HOL301" s="342"/>
      <c r="HOM301" s="342"/>
      <c r="HON301" s="342"/>
      <c r="HOO301" s="342"/>
      <c r="HOP301" s="342"/>
      <c r="HOQ301" s="342"/>
      <c r="HOR301" s="442"/>
      <c r="HOS301" s="423"/>
      <c r="HOT301" s="342"/>
      <c r="HOU301" s="342"/>
      <c r="HOV301" s="342"/>
      <c r="HOW301" s="387"/>
      <c r="HOX301" s="342"/>
      <c r="HOY301" s="342"/>
      <c r="HOZ301" s="342"/>
      <c r="HPA301" s="342"/>
      <c r="HPB301" s="342"/>
      <c r="HPC301" s="342"/>
      <c r="HPD301" s="442"/>
      <c r="HPE301" s="423"/>
      <c r="HPF301" s="342"/>
      <c r="HPG301" s="342"/>
      <c r="HPH301" s="342"/>
      <c r="HPI301" s="387"/>
      <c r="HPJ301" s="342"/>
      <c r="HPK301" s="342"/>
      <c r="HPL301" s="342"/>
      <c r="HPM301" s="342"/>
      <c r="HPN301" s="342"/>
      <c r="HPO301" s="342"/>
      <c r="HPP301" s="442"/>
      <c r="HPQ301" s="423"/>
      <c r="HPR301" s="342"/>
      <c r="HPS301" s="342"/>
      <c r="HPT301" s="342"/>
      <c r="HPU301" s="387"/>
      <c r="HPV301" s="342"/>
      <c r="HPW301" s="342"/>
      <c r="HPX301" s="342"/>
      <c r="HPY301" s="342"/>
      <c r="HPZ301" s="342"/>
      <c r="HQA301" s="342"/>
      <c r="HQB301" s="442"/>
      <c r="HQC301" s="423"/>
      <c r="HQD301" s="342"/>
      <c r="HQE301" s="342"/>
      <c r="HQF301" s="342"/>
      <c r="HQG301" s="387"/>
      <c r="HQH301" s="342"/>
      <c r="HQI301" s="342"/>
      <c r="HQJ301" s="342"/>
      <c r="HQK301" s="342"/>
      <c r="HQL301" s="342"/>
      <c r="HQM301" s="342"/>
      <c r="HQN301" s="442"/>
      <c r="HQO301" s="423"/>
      <c r="HQP301" s="342"/>
      <c r="HQQ301" s="342"/>
      <c r="HQR301" s="342"/>
      <c r="HQS301" s="387"/>
      <c r="HQT301" s="342"/>
      <c r="HQU301" s="342"/>
      <c r="HQV301" s="342"/>
      <c r="HQW301" s="342"/>
      <c r="HQX301" s="342"/>
      <c r="HQY301" s="342"/>
      <c r="HQZ301" s="442"/>
      <c r="HRA301" s="423"/>
      <c r="HRB301" s="342"/>
      <c r="HRC301" s="342"/>
      <c r="HRD301" s="342"/>
      <c r="HRE301" s="387"/>
      <c r="HRF301" s="342"/>
      <c r="HRG301" s="342"/>
      <c r="HRH301" s="342"/>
      <c r="HRI301" s="342"/>
      <c r="HRJ301" s="342"/>
      <c r="HRK301" s="342"/>
      <c r="HRL301" s="442"/>
      <c r="HRM301" s="423"/>
      <c r="HRN301" s="342"/>
      <c r="HRO301" s="342"/>
      <c r="HRP301" s="342"/>
      <c r="HRQ301" s="387"/>
      <c r="HRR301" s="342"/>
      <c r="HRS301" s="342"/>
      <c r="HRT301" s="342"/>
      <c r="HRU301" s="342"/>
      <c r="HRV301" s="342"/>
      <c r="HRW301" s="342"/>
      <c r="HRX301" s="442"/>
      <c r="HRY301" s="423"/>
      <c r="HRZ301" s="342"/>
      <c r="HSA301" s="342"/>
      <c r="HSB301" s="342"/>
      <c r="HSC301" s="387"/>
      <c r="HSD301" s="342"/>
      <c r="HSE301" s="342"/>
      <c r="HSF301" s="342"/>
      <c r="HSG301" s="342"/>
      <c r="HSH301" s="342"/>
      <c r="HSI301" s="342"/>
      <c r="HSJ301" s="442"/>
      <c r="HSK301" s="423"/>
      <c r="HSL301" s="342"/>
      <c r="HSM301" s="342"/>
      <c r="HSN301" s="342"/>
      <c r="HSO301" s="387"/>
      <c r="HSP301" s="342"/>
      <c r="HSQ301" s="342"/>
      <c r="HSR301" s="342"/>
      <c r="HSS301" s="342"/>
      <c r="HST301" s="342"/>
      <c r="HSU301" s="342"/>
      <c r="HSV301" s="442"/>
      <c r="HSW301" s="423"/>
      <c r="HSX301" s="342"/>
      <c r="HSY301" s="342"/>
      <c r="HSZ301" s="342"/>
      <c r="HTA301" s="387"/>
      <c r="HTB301" s="342"/>
      <c r="HTC301" s="342"/>
      <c r="HTD301" s="342"/>
      <c r="HTE301" s="342"/>
      <c r="HTF301" s="342"/>
      <c r="HTG301" s="342"/>
      <c r="HTH301" s="442"/>
      <c r="HTI301" s="423"/>
      <c r="HTJ301" s="342"/>
      <c r="HTK301" s="342"/>
      <c r="HTL301" s="342"/>
      <c r="HTM301" s="387"/>
      <c r="HTN301" s="342"/>
      <c r="HTO301" s="342"/>
      <c r="HTP301" s="342"/>
      <c r="HTQ301" s="342"/>
      <c r="HTR301" s="342"/>
      <c r="HTS301" s="342"/>
      <c r="HTT301" s="442"/>
      <c r="HTU301" s="423"/>
      <c r="HTV301" s="342"/>
      <c r="HTW301" s="342"/>
      <c r="HTX301" s="342"/>
      <c r="HTY301" s="387"/>
      <c r="HTZ301" s="342"/>
      <c r="HUA301" s="342"/>
      <c r="HUB301" s="342"/>
      <c r="HUC301" s="342"/>
      <c r="HUD301" s="342"/>
      <c r="HUE301" s="342"/>
      <c r="HUF301" s="442"/>
      <c r="HUG301" s="423"/>
      <c r="HUH301" s="342"/>
      <c r="HUI301" s="342"/>
      <c r="HUJ301" s="342"/>
      <c r="HUK301" s="387"/>
      <c r="HUL301" s="342"/>
      <c r="HUM301" s="342"/>
      <c r="HUN301" s="342"/>
      <c r="HUO301" s="342"/>
      <c r="HUP301" s="342"/>
      <c r="HUQ301" s="342"/>
      <c r="HUR301" s="442"/>
      <c r="HUS301" s="423"/>
      <c r="HUT301" s="342"/>
      <c r="HUU301" s="342"/>
      <c r="HUV301" s="342"/>
      <c r="HUW301" s="387"/>
      <c r="HUX301" s="342"/>
      <c r="HUY301" s="342"/>
      <c r="HUZ301" s="342"/>
      <c r="HVA301" s="342"/>
      <c r="HVB301" s="342"/>
      <c r="HVC301" s="342"/>
      <c r="HVD301" s="442"/>
      <c r="HVE301" s="423"/>
      <c r="HVF301" s="342"/>
      <c r="HVG301" s="342"/>
      <c r="HVH301" s="342"/>
      <c r="HVI301" s="387"/>
      <c r="HVJ301" s="342"/>
      <c r="HVK301" s="342"/>
      <c r="HVL301" s="342"/>
      <c r="HVM301" s="342"/>
      <c r="HVN301" s="342"/>
      <c r="HVO301" s="342"/>
      <c r="HVP301" s="442"/>
      <c r="HVQ301" s="423"/>
      <c r="HVR301" s="342"/>
      <c r="HVS301" s="342"/>
      <c r="HVT301" s="342"/>
      <c r="HVU301" s="387"/>
      <c r="HVV301" s="342"/>
      <c r="HVW301" s="342"/>
      <c r="HVX301" s="342"/>
      <c r="HVY301" s="342"/>
      <c r="HVZ301" s="342"/>
      <c r="HWA301" s="342"/>
      <c r="HWB301" s="442"/>
      <c r="HWC301" s="423"/>
      <c r="HWD301" s="342"/>
      <c r="HWE301" s="342"/>
      <c r="HWF301" s="342"/>
      <c r="HWG301" s="387"/>
      <c r="HWH301" s="342"/>
      <c r="HWI301" s="342"/>
      <c r="HWJ301" s="342"/>
      <c r="HWK301" s="342"/>
      <c r="HWL301" s="342"/>
      <c r="HWM301" s="342"/>
      <c r="HWN301" s="442"/>
      <c r="HWO301" s="423"/>
      <c r="HWP301" s="342"/>
      <c r="HWQ301" s="342"/>
      <c r="HWR301" s="342"/>
      <c r="HWS301" s="387"/>
      <c r="HWT301" s="342"/>
      <c r="HWU301" s="342"/>
      <c r="HWV301" s="342"/>
      <c r="HWW301" s="342"/>
      <c r="HWX301" s="342"/>
      <c r="HWY301" s="342"/>
      <c r="HWZ301" s="442"/>
      <c r="HXA301" s="423"/>
      <c r="HXB301" s="342"/>
      <c r="HXC301" s="342"/>
      <c r="HXD301" s="342"/>
      <c r="HXE301" s="387"/>
      <c r="HXF301" s="342"/>
      <c r="HXG301" s="342"/>
      <c r="HXH301" s="342"/>
      <c r="HXI301" s="342"/>
      <c r="HXJ301" s="342"/>
      <c r="HXK301" s="342"/>
      <c r="HXL301" s="442"/>
      <c r="HXM301" s="423"/>
      <c r="HXN301" s="342"/>
      <c r="HXO301" s="342"/>
      <c r="HXP301" s="342"/>
      <c r="HXQ301" s="387"/>
      <c r="HXR301" s="342"/>
      <c r="HXS301" s="342"/>
      <c r="HXT301" s="342"/>
      <c r="HXU301" s="342"/>
      <c r="HXV301" s="342"/>
      <c r="HXW301" s="342"/>
      <c r="HXX301" s="442"/>
      <c r="HXY301" s="423"/>
      <c r="HXZ301" s="342"/>
      <c r="HYA301" s="342"/>
      <c r="HYB301" s="342"/>
      <c r="HYC301" s="387"/>
      <c r="HYD301" s="342"/>
      <c r="HYE301" s="342"/>
      <c r="HYF301" s="342"/>
      <c r="HYG301" s="342"/>
      <c r="HYH301" s="342"/>
      <c r="HYI301" s="342"/>
      <c r="HYJ301" s="442"/>
      <c r="HYK301" s="423"/>
      <c r="HYL301" s="342"/>
      <c r="HYM301" s="342"/>
      <c r="HYN301" s="342"/>
      <c r="HYO301" s="387"/>
      <c r="HYP301" s="342"/>
      <c r="HYQ301" s="342"/>
      <c r="HYR301" s="342"/>
      <c r="HYS301" s="342"/>
      <c r="HYT301" s="342"/>
      <c r="HYU301" s="342"/>
      <c r="HYV301" s="442"/>
      <c r="HYW301" s="423"/>
      <c r="HYX301" s="342"/>
      <c r="HYY301" s="342"/>
      <c r="HYZ301" s="342"/>
      <c r="HZA301" s="387"/>
      <c r="HZB301" s="342"/>
      <c r="HZC301" s="342"/>
      <c r="HZD301" s="342"/>
      <c r="HZE301" s="342"/>
      <c r="HZF301" s="342"/>
      <c r="HZG301" s="342"/>
      <c r="HZH301" s="442"/>
      <c r="HZI301" s="423"/>
      <c r="HZJ301" s="342"/>
      <c r="HZK301" s="342"/>
      <c r="HZL301" s="342"/>
      <c r="HZM301" s="387"/>
      <c r="HZN301" s="342"/>
      <c r="HZO301" s="342"/>
      <c r="HZP301" s="342"/>
      <c r="HZQ301" s="342"/>
      <c r="HZR301" s="342"/>
      <c r="HZS301" s="342"/>
      <c r="HZT301" s="442"/>
      <c r="HZU301" s="423"/>
      <c r="HZV301" s="342"/>
      <c r="HZW301" s="342"/>
      <c r="HZX301" s="342"/>
      <c r="HZY301" s="387"/>
      <c r="HZZ301" s="342"/>
      <c r="IAA301" s="342"/>
      <c r="IAB301" s="342"/>
      <c r="IAC301" s="342"/>
      <c r="IAD301" s="342"/>
      <c r="IAE301" s="342"/>
      <c r="IAF301" s="442"/>
      <c r="IAG301" s="423"/>
      <c r="IAH301" s="342"/>
      <c r="IAI301" s="342"/>
      <c r="IAJ301" s="342"/>
      <c r="IAK301" s="387"/>
      <c r="IAL301" s="342"/>
      <c r="IAM301" s="342"/>
      <c r="IAN301" s="342"/>
      <c r="IAO301" s="342"/>
      <c r="IAP301" s="342"/>
      <c r="IAQ301" s="342"/>
      <c r="IAR301" s="442"/>
      <c r="IAS301" s="423"/>
      <c r="IAT301" s="342"/>
      <c r="IAU301" s="342"/>
      <c r="IAV301" s="342"/>
      <c r="IAW301" s="387"/>
      <c r="IAX301" s="342"/>
      <c r="IAY301" s="342"/>
      <c r="IAZ301" s="342"/>
      <c r="IBA301" s="342"/>
      <c r="IBB301" s="342"/>
      <c r="IBC301" s="342"/>
      <c r="IBD301" s="442"/>
      <c r="IBE301" s="423"/>
      <c r="IBF301" s="342"/>
      <c r="IBG301" s="342"/>
      <c r="IBH301" s="342"/>
      <c r="IBI301" s="387"/>
      <c r="IBJ301" s="342"/>
      <c r="IBK301" s="342"/>
      <c r="IBL301" s="342"/>
      <c r="IBM301" s="342"/>
      <c r="IBN301" s="342"/>
      <c r="IBO301" s="342"/>
      <c r="IBP301" s="442"/>
      <c r="IBQ301" s="423"/>
      <c r="IBR301" s="342"/>
      <c r="IBS301" s="342"/>
      <c r="IBT301" s="342"/>
      <c r="IBU301" s="387"/>
      <c r="IBV301" s="342"/>
      <c r="IBW301" s="342"/>
      <c r="IBX301" s="342"/>
      <c r="IBY301" s="342"/>
      <c r="IBZ301" s="342"/>
      <c r="ICA301" s="342"/>
      <c r="ICB301" s="442"/>
      <c r="ICC301" s="423"/>
      <c r="ICD301" s="342"/>
      <c r="ICE301" s="342"/>
      <c r="ICF301" s="342"/>
      <c r="ICG301" s="387"/>
      <c r="ICH301" s="342"/>
      <c r="ICI301" s="342"/>
      <c r="ICJ301" s="342"/>
      <c r="ICK301" s="342"/>
      <c r="ICL301" s="342"/>
      <c r="ICM301" s="342"/>
      <c r="ICN301" s="442"/>
      <c r="ICO301" s="423"/>
      <c r="ICP301" s="342"/>
      <c r="ICQ301" s="342"/>
      <c r="ICR301" s="342"/>
      <c r="ICS301" s="387"/>
      <c r="ICT301" s="342"/>
      <c r="ICU301" s="342"/>
      <c r="ICV301" s="342"/>
      <c r="ICW301" s="342"/>
      <c r="ICX301" s="342"/>
      <c r="ICY301" s="342"/>
      <c r="ICZ301" s="442"/>
      <c r="IDA301" s="423"/>
      <c r="IDB301" s="342"/>
      <c r="IDC301" s="342"/>
      <c r="IDD301" s="342"/>
      <c r="IDE301" s="387"/>
      <c r="IDF301" s="342"/>
      <c r="IDG301" s="342"/>
      <c r="IDH301" s="342"/>
      <c r="IDI301" s="342"/>
      <c r="IDJ301" s="342"/>
      <c r="IDK301" s="342"/>
      <c r="IDL301" s="442"/>
      <c r="IDM301" s="423"/>
      <c r="IDN301" s="342"/>
      <c r="IDO301" s="342"/>
      <c r="IDP301" s="342"/>
      <c r="IDQ301" s="387"/>
      <c r="IDR301" s="342"/>
      <c r="IDS301" s="342"/>
      <c r="IDT301" s="342"/>
      <c r="IDU301" s="342"/>
      <c r="IDV301" s="342"/>
      <c r="IDW301" s="342"/>
      <c r="IDX301" s="442"/>
      <c r="IDY301" s="423"/>
      <c r="IDZ301" s="342"/>
      <c r="IEA301" s="342"/>
      <c r="IEB301" s="342"/>
      <c r="IEC301" s="387"/>
      <c r="IED301" s="342"/>
      <c r="IEE301" s="342"/>
      <c r="IEF301" s="342"/>
      <c r="IEG301" s="342"/>
      <c r="IEH301" s="342"/>
      <c r="IEI301" s="342"/>
      <c r="IEJ301" s="442"/>
      <c r="IEK301" s="423"/>
      <c r="IEL301" s="342"/>
      <c r="IEM301" s="342"/>
      <c r="IEN301" s="342"/>
      <c r="IEO301" s="387"/>
      <c r="IEP301" s="342"/>
      <c r="IEQ301" s="342"/>
      <c r="IER301" s="342"/>
      <c r="IES301" s="342"/>
      <c r="IET301" s="342"/>
      <c r="IEU301" s="342"/>
      <c r="IEV301" s="442"/>
      <c r="IEW301" s="423"/>
      <c r="IEX301" s="342"/>
      <c r="IEY301" s="342"/>
      <c r="IEZ301" s="342"/>
      <c r="IFA301" s="387"/>
      <c r="IFB301" s="342"/>
      <c r="IFC301" s="342"/>
      <c r="IFD301" s="342"/>
      <c r="IFE301" s="342"/>
      <c r="IFF301" s="342"/>
      <c r="IFG301" s="342"/>
      <c r="IFH301" s="442"/>
      <c r="IFI301" s="423"/>
      <c r="IFJ301" s="342"/>
      <c r="IFK301" s="342"/>
      <c r="IFL301" s="342"/>
      <c r="IFM301" s="387"/>
      <c r="IFN301" s="342"/>
      <c r="IFO301" s="342"/>
      <c r="IFP301" s="342"/>
      <c r="IFQ301" s="342"/>
      <c r="IFR301" s="342"/>
      <c r="IFS301" s="342"/>
      <c r="IFT301" s="442"/>
      <c r="IFU301" s="423"/>
      <c r="IFV301" s="342"/>
      <c r="IFW301" s="342"/>
      <c r="IFX301" s="342"/>
      <c r="IFY301" s="387"/>
      <c r="IFZ301" s="342"/>
      <c r="IGA301" s="342"/>
      <c r="IGB301" s="342"/>
      <c r="IGC301" s="342"/>
      <c r="IGD301" s="342"/>
      <c r="IGE301" s="342"/>
      <c r="IGF301" s="442"/>
      <c r="IGG301" s="423"/>
      <c r="IGH301" s="342"/>
      <c r="IGI301" s="342"/>
      <c r="IGJ301" s="342"/>
      <c r="IGK301" s="387"/>
      <c r="IGL301" s="342"/>
      <c r="IGM301" s="342"/>
      <c r="IGN301" s="342"/>
      <c r="IGO301" s="342"/>
      <c r="IGP301" s="342"/>
      <c r="IGQ301" s="342"/>
      <c r="IGR301" s="442"/>
      <c r="IGS301" s="423"/>
      <c r="IGT301" s="342"/>
      <c r="IGU301" s="342"/>
      <c r="IGV301" s="342"/>
      <c r="IGW301" s="387"/>
      <c r="IGX301" s="342"/>
      <c r="IGY301" s="342"/>
      <c r="IGZ301" s="342"/>
      <c r="IHA301" s="342"/>
      <c r="IHB301" s="342"/>
      <c r="IHC301" s="342"/>
      <c r="IHD301" s="442"/>
      <c r="IHE301" s="423"/>
      <c r="IHF301" s="342"/>
      <c r="IHG301" s="342"/>
      <c r="IHH301" s="342"/>
      <c r="IHI301" s="387"/>
      <c r="IHJ301" s="342"/>
      <c r="IHK301" s="342"/>
      <c r="IHL301" s="342"/>
      <c r="IHM301" s="342"/>
      <c r="IHN301" s="342"/>
      <c r="IHO301" s="342"/>
      <c r="IHP301" s="442"/>
      <c r="IHQ301" s="423"/>
      <c r="IHR301" s="342"/>
      <c r="IHS301" s="342"/>
      <c r="IHT301" s="342"/>
      <c r="IHU301" s="387"/>
      <c r="IHV301" s="342"/>
      <c r="IHW301" s="342"/>
      <c r="IHX301" s="342"/>
      <c r="IHY301" s="342"/>
      <c r="IHZ301" s="342"/>
      <c r="IIA301" s="342"/>
      <c r="IIB301" s="442"/>
      <c r="IIC301" s="423"/>
      <c r="IID301" s="342"/>
      <c r="IIE301" s="342"/>
      <c r="IIF301" s="342"/>
      <c r="IIG301" s="387"/>
      <c r="IIH301" s="342"/>
      <c r="III301" s="342"/>
      <c r="IIJ301" s="342"/>
      <c r="IIK301" s="342"/>
      <c r="IIL301" s="342"/>
      <c r="IIM301" s="342"/>
      <c r="IIN301" s="442"/>
      <c r="IIO301" s="423"/>
      <c r="IIP301" s="342"/>
      <c r="IIQ301" s="342"/>
      <c r="IIR301" s="342"/>
      <c r="IIS301" s="387"/>
      <c r="IIT301" s="342"/>
      <c r="IIU301" s="342"/>
      <c r="IIV301" s="342"/>
      <c r="IIW301" s="342"/>
      <c r="IIX301" s="342"/>
      <c r="IIY301" s="342"/>
      <c r="IIZ301" s="442"/>
      <c r="IJA301" s="423"/>
      <c r="IJB301" s="342"/>
      <c r="IJC301" s="342"/>
      <c r="IJD301" s="342"/>
      <c r="IJE301" s="387"/>
      <c r="IJF301" s="342"/>
      <c r="IJG301" s="342"/>
      <c r="IJH301" s="342"/>
      <c r="IJI301" s="342"/>
      <c r="IJJ301" s="342"/>
      <c r="IJK301" s="342"/>
      <c r="IJL301" s="442"/>
      <c r="IJM301" s="423"/>
      <c r="IJN301" s="342"/>
      <c r="IJO301" s="342"/>
      <c r="IJP301" s="342"/>
      <c r="IJQ301" s="387"/>
      <c r="IJR301" s="342"/>
      <c r="IJS301" s="342"/>
      <c r="IJT301" s="342"/>
      <c r="IJU301" s="342"/>
      <c r="IJV301" s="342"/>
      <c r="IJW301" s="342"/>
      <c r="IJX301" s="442"/>
      <c r="IJY301" s="423"/>
      <c r="IJZ301" s="342"/>
      <c r="IKA301" s="342"/>
      <c r="IKB301" s="342"/>
      <c r="IKC301" s="387"/>
      <c r="IKD301" s="342"/>
      <c r="IKE301" s="342"/>
      <c r="IKF301" s="342"/>
      <c r="IKG301" s="342"/>
      <c r="IKH301" s="342"/>
      <c r="IKI301" s="342"/>
      <c r="IKJ301" s="442"/>
      <c r="IKK301" s="423"/>
      <c r="IKL301" s="342"/>
      <c r="IKM301" s="342"/>
      <c r="IKN301" s="342"/>
      <c r="IKO301" s="387"/>
      <c r="IKP301" s="342"/>
      <c r="IKQ301" s="342"/>
      <c r="IKR301" s="342"/>
      <c r="IKS301" s="342"/>
      <c r="IKT301" s="342"/>
      <c r="IKU301" s="342"/>
      <c r="IKV301" s="442"/>
      <c r="IKW301" s="423"/>
      <c r="IKX301" s="342"/>
      <c r="IKY301" s="342"/>
      <c r="IKZ301" s="342"/>
      <c r="ILA301" s="387"/>
      <c r="ILB301" s="342"/>
      <c r="ILC301" s="342"/>
      <c r="ILD301" s="342"/>
      <c r="ILE301" s="342"/>
      <c r="ILF301" s="342"/>
      <c r="ILG301" s="342"/>
      <c r="ILH301" s="442"/>
      <c r="ILI301" s="423"/>
      <c r="ILJ301" s="342"/>
      <c r="ILK301" s="342"/>
      <c r="ILL301" s="342"/>
      <c r="ILM301" s="387"/>
      <c r="ILN301" s="342"/>
      <c r="ILO301" s="342"/>
      <c r="ILP301" s="342"/>
      <c r="ILQ301" s="342"/>
      <c r="ILR301" s="342"/>
      <c r="ILS301" s="342"/>
      <c r="ILT301" s="442"/>
      <c r="ILU301" s="423"/>
      <c r="ILV301" s="342"/>
      <c r="ILW301" s="342"/>
      <c r="ILX301" s="342"/>
      <c r="ILY301" s="387"/>
      <c r="ILZ301" s="342"/>
      <c r="IMA301" s="342"/>
      <c r="IMB301" s="342"/>
      <c r="IMC301" s="342"/>
      <c r="IMD301" s="342"/>
      <c r="IME301" s="342"/>
      <c r="IMF301" s="442"/>
      <c r="IMG301" s="423"/>
      <c r="IMH301" s="342"/>
      <c r="IMI301" s="342"/>
      <c r="IMJ301" s="342"/>
      <c r="IMK301" s="387"/>
      <c r="IML301" s="342"/>
      <c r="IMM301" s="342"/>
      <c r="IMN301" s="342"/>
      <c r="IMO301" s="342"/>
      <c r="IMP301" s="342"/>
      <c r="IMQ301" s="342"/>
      <c r="IMR301" s="442"/>
      <c r="IMS301" s="423"/>
      <c r="IMT301" s="342"/>
      <c r="IMU301" s="342"/>
      <c r="IMV301" s="342"/>
      <c r="IMW301" s="387"/>
      <c r="IMX301" s="342"/>
      <c r="IMY301" s="342"/>
      <c r="IMZ301" s="342"/>
      <c r="INA301" s="342"/>
      <c r="INB301" s="342"/>
      <c r="INC301" s="342"/>
      <c r="IND301" s="442"/>
      <c r="INE301" s="423"/>
      <c r="INF301" s="342"/>
      <c r="ING301" s="342"/>
      <c r="INH301" s="342"/>
      <c r="INI301" s="387"/>
      <c r="INJ301" s="342"/>
      <c r="INK301" s="342"/>
      <c r="INL301" s="342"/>
      <c r="INM301" s="342"/>
      <c r="INN301" s="342"/>
      <c r="INO301" s="342"/>
      <c r="INP301" s="442"/>
      <c r="INQ301" s="423"/>
      <c r="INR301" s="342"/>
      <c r="INS301" s="342"/>
      <c r="INT301" s="342"/>
      <c r="INU301" s="387"/>
      <c r="INV301" s="342"/>
      <c r="INW301" s="342"/>
      <c r="INX301" s="342"/>
      <c r="INY301" s="342"/>
      <c r="INZ301" s="342"/>
      <c r="IOA301" s="342"/>
      <c r="IOB301" s="442"/>
      <c r="IOC301" s="423"/>
      <c r="IOD301" s="342"/>
      <c r="IOE301" s="342"/>
      <c r="IOF301" s="342"/>
      <c r="IOG301" s="387"/>
      <c r="IOH301" s="342"/>
      <c r="IOI301" s="342"/>
      <c r="IOJ301" s="342"/>
      <c r="IOK301" s="342"/>
      <c r="IOL301" s="342"/>
      <c r="IOM301" s="342"/>
      <c r="ION301" s="442"/>
      <c r="IOO301" s="423"/>
      <c r="IOP301" s="342"/>
      <c r="IOQ301" s="342"/>
      <c r="IOR301" s="342"/>
      <c r="IOS301" s="387"/>
      <c r="IOT301" s="342"/>
      <c r="IOU301" s="342"/>
      <c r="IOV301" s="342"/>
      <c r="IOW301" s="342"/>
      <c r="IOX301" s="342"/>
      <c r="IOY301" s="342"/>
      <c r="IOZ301" s="442"/>
      <c r="IPA301" s="423"/>
      <c r="IPB301" s="342"/>
      <c r="IPC301" s="342"/>
      <c r="IPD301" s="342"/>
      <c r="IPE301" s="387"/>
      <c r="IPF301" s="342"/>
      <c r="IPG301" s="342"/>
      <c r="IPH301" s="342"/>
      <c r="IPI301" s="342"/>
      <c r="IPJ301" s="342"/>
      <c r="IPK301" s="342"/>
      <c r="IPL301" s="442"/>
      <c r="IPM301" s="423"/>
      <c r="IPN301" s="342"/>
      <c r="IPO301" s="342"/>
      <c r="IPP301" s="342"/>
      <c r="IPQ301" s="387"/>
      <c r="IPR301" s="342"/>
      <c r="IPS301" s="342"/>
      <c r="IPT301" s="342"/>
      <c r="IPU301" s="342"/>
      <c r="IPV301" s="342"/>
      <c r="IPW301" s="342"/>
      <c r="IPX301" s="442"/>
      <c r="IPY301" s="423"/>
      <c r="IPZ301" s="342"/>
      <c r="IQA301" s="342"/>
      <c r="IQB301" s="342"/>
      <c r="IQC301" s="387"/>
      <c r="IQD301" s="342"/>
      <c r="IQE301" s="342"/>
      <c r="IQF301" s="342"/>
      <c r="IQG301" s="342"/>
      <c r="IQH301" s="342"/>
      <c r="IQI301" s="342"/>
      <c r="IQJ301" s="442"/>
      <c r="IQK301" s="423"/>
      <c r="IQL301" s="342"/>
      <c r="IQM301" s="342"/>
      <c r="IQN301" s="342"/>
      <c r="IQO301" s="387"/>
      <c r="IQP301" s="342"/>
      <c r="IQQ301" s="342"/>
      <c r="IQR301" s="342"/>
      <c r="IQS301" s="342"/>
      <c r="IQT301" s="342"/>
      <c r="IQU301" s="342"/>
      <c r="IQV301" s="442"/>
      <c r="IQW301" s="423"/>
      <c r="IQX301" s="342"/>
      <c r="IQY301" s="342"/>
      <c r="IQZ301" s="342"/>
      <c r="IRA301" s="387"/>
      <c r="IRB301" s="342"/>
      <c r="IRC301" s="342"/>
      <c r="IRD301" s="342"/>
      <c r="IRE301" s="342"/>
      <c r="IRF301" s="342"/>
      <c r="IRG301" s="342"/>
      <c r="IRH301" s="442"/>
      <c r="IRI301" s="423"/>
      <c r="IRJ301" s="342"/>
      <c r="IRK301" s="342"/>
      <c r="IRL301" s="342"/>
      <c r="IRM301" s="387"/>
      <c r="IRN301" s="342"/>
      <c r="IRO301" s="342"/>
      <c r="IRP301" s="342"/>
      <c r="IRQ301" s="342"/>
      <c r="IRR301" s="342"/>
      <c r="IRS301" s="342"/>
      <c r="IRT301" s="442"/>
      <c r="IRU301" s="423"/>
      <c r="IRV301" s="342"/>
      <c r="IRW301" s="342"/>
      <c r="IRX301" s="342"/>
      <c r="IRY301" s="387"/>
      <c r="IRZ301" s="342"/>
      <c r="ISA301" s="342"/>
      <c r="ISB301" s="342"/>
      <c r="ISC301" s="342"/>
      <c r="ISD301" s="342"/>
      <c r="ISE301" s="342"/>
      <c r="ISF301" s="442"/>
      <c r="ISG301" s="423"/>
      <c r="ISH301" s="342"/>
      <c r="ISI301" s="342"/>
      <c r="ISJ301" s="342"/>
      <c r="ISK301" s="387"/>
      <c r="ISL301" s="342"/>
      <c r="ISM301" s="342"/>
      <c r="ISN301" s="342"/>
      <c r="ISO301" s="342"/>
      <c r="ISP301" s="342"/>
      <c r="ISQ301" s="342"/>
      <c r="ISR301" s="442"/>
      <c r="ISS301" s="423"/>
      <c r="IST301" s="342"/>
      <c r="ISU301" s="342"/>
      <c r="ISV301" s="342"/>
      <c r="ISW301" s="387"/>
      <c r="ISX301" s="342"/>
      <c r="ISY301" s="342"/>
      <c r="ISZ301" s="342"/>
      <c r="ITA301" s="342"/>
      <c r="ITB301" s="342"/>
      <c r="ITC301" s="342"/>
      <c r="ITD301" s="442"/>
      <c r="ITE301" s="423"/>
      <c r="ITF301" s="342"/>
      <c r="ITG301" s="342"/>
      <c r="ITH301" s="342"/>
      <c r="ITI301" s="387"/>
      <c r="ITJ301" s="342"/>
      <c r="ITK301" s="342"/>
      <c r="ITL301" s="342"/>
      <c r="ITM301" s="342"/>
      <c r="ITN301" s="342"/>
      <c r="ITO301" s="342"/>
      <c r="ITP301" s="442"/>
      <c r="ITQ301" s="423"/>
      <c r="ITR301" s="342"/>
      <c r="ITS301" s="342"/>
      <c r="ITT301" s="342"/>
      <c r="ITU301" s="387"/>
      <c r="ITV301" s="342"/>
      <c r="ITW301" s="342"/>
      <c r="ITX301" s="342"/>
      <c r="ITY301" s="342"/>
      <c r="ITZ301" s="342"/>
      <c r="IUA301" s="342"/>
      <c r="IUB301" s="442"/>
      <c r="IUC301" s="423"/>
      <c r="IUD301" s="342"/>
      <c r="IUE301" s="342"/>
      <c r="IUF301" s="342"/>
      <c r="IUG301" s="387"/>
      <c r="IUH301" s="342"/>
      <c r="IUI301" s="342"/>
      <c r="IUJ301" s="342"/>
      <c r="IUK301" s="342"/>
      <c r="IUL301" s="342"/>
      <c r="IUM301" s="342"/>
      <c r="IUN301" s="442"/>
      <c r="IUO301" s="423"/>
      <c r="IUP301" s="342"/>
      <c r="IUQ301" s="342"/>
      <c r="IUR301" s="342"/>
      <c r="IUS301" s="387"/>
      <c r="IUT301" s="342"/>
      <c r="IUU301" s="342"/>
      <c r="IUV301" s="342"/>
      <c r="IUW301" s="342"/>
      <c r="IUX301" s="342"/>
      <c r="IUY301" s="342"/>
      <c r="IUZ301" s="442"/>
      <c r="IVA301" s="423"/>
      <c r="IVB301" s="342"/>
      <c r="IVC301" s="342"/>
      <c r="IVD301" s="342"/>
      <c r="IVE301" s="387"/>
      <c r="IVF301" s="342"/>
      <c r="IVG301" s="342"/>
      <c r="IVH301" s="342"/>
      <c r="IVI301" s="342"/>
      <c r="IVJ301" s="342"/>
      <c r="IVK301" s="342"/>
      <c r="IVL301" s="442"/>
      <c r="IVM301" s="423"/>
      <c r="IVN301" s="342"/>
      <c r="IVO301" s="342"/>
      <c r="IVP301" s="342"/>
      <c r="IVQ301" s="387"/>
      <c r="IVR301" s="342"/>
      <c r="IVS301" s="342"/>
      <c r="IVT301" s="342"/>
      <c r="IVU301" s="342"/>
      <c r="IVV301" s="342"/>
      <c r="IVW301" s="342"/>
      <c r="IVX301" s="442"/>
      <c r="IVY301" s="423"/>
      <c r="IVZ301" s="342"/>
      <c r="IWA301" s="342"/>
      <c r="IWB301" s="342"/>
      <c r="IWC301" s="387"/>
      <c r="IWD301" s="342"/>
      <c r="IWE301" s="342"/>
      <c r="IWF301" s="342"/>
      <c r="IWG301" s="342"/>
      <c r="IWH301" s="342"/>
      <c r="IWI301" s="342"/>
      <c r="IWJ301" s="442"/>
      <c r="IWK301" s="423"/>
      <c r="IWL301" s="342"/>
      <c r="IWM301" s="342"/>
      <c r="IWN301" s="342"/>
      <c r="IWO301" s="387"/>
      <c r="IWP301" s="342"/>
      <c r="IWQ301" s="342"/>
      <c r="IWR301" s="342"/>
      <c r="IWS301" s="342"/>
      <c r="IWT301" s="342"/>
      <c r="IWU301" s="342"/>
      <c r="IWV301" s="442"/>
      <c r="IWW301" s="423"/>
      <c r="IWX301" s="342"/>
      <c r="IWY301" s="342"/>
      <c r="IWZ301" s="342"/>
      <c r="IXA301" s="387"/>
      <c r="IXB301" s="342"/>
      <c r="IXC301" s="342"/>
      <c r="IXD301" s="342"/>
      <c r="IXE301" s="342"/>
      <c r="IXF301" s="342"/>
      <c r="IXG301" s="342"/>
      <c r="IXH301" s="442"/>
      <c r="IXI301" s="423"/>
      <c r="IXJ301" s="342"/>
      <c r="IXK301" s="342"/>
      <c r="IXL301" s="342"/>
      <c r="IXM301" s="387"/>
      <c r="IXN301" s="342"/>
      <c r="IXO301" s="342"/>
      <c r="IXP301" s="342"/>
      <c r="IXQ301" s="342"/>
      <c r="IXR301" s="342"/>
      <c r="IXS301" s="342"/>
      <c r="IXT301" s="442"/>
      <c r="IXU301" s="423"/>
      <c r="IXV301" s="342"/>
      <c r="IXW301" s="342"/>
      <c r="IXX301" s="342"/>
      <c r="IXY301" s="387"/>
      <c r="IXZ301" s="342"/>
      <c r="IYA301" s="342"/>
      <c r="IYB301" s="342"/>
      <c r="IYC301" s="342"/>
      <c r="IYD301" s="342"/>
      <c r="IYE301" s="342"/>
      <c r="IYF301" s="442"/>
      <c r="IYG301" s="423"/>
      <c r="IYH301" s="342"/>
      <c r="IYI301" s="342"/>
      <c r="IYJ301" s="342"/>
      <c r="IYK301" s="387"/>
      <c r="IYL301" s="342"/>
      <c r="IYM301" s="342"/>
      <c r="IYN301" s="342"/>
      <c r="IYO301" s="342"/>
      <c r="IYP301" s="342"/>
      <c r="IYQ301" s="342"/>
      <c r="IYR301" s="442"/>
      <c r="IYS301" s="423"/>
      <c r="IYT301" s="342"/>
      <c r="IYU301" s="342"/>
      <c r="IYV301" s="342"/>
      <c r="IYW301" s="387"/>
      <c r="IYX301" s="342"/>
      <c r="IYY301" s="342"/>
      <c r="IYZ301" s="342"/>
      <c r="IZA301" s="342"/>
      <c r="IZB301" s="342"/>
      <c r="IZC301" s="342"/>
      <c r="IZD301" s="442"/>
      <c r="IZE301" s="423"/>
      <c r="IZF301" s="342"/>
      <c r="IZG301" s="342"/>
      <c r="IZH301" s="342"/>
      <c r="IZI301" s="387"/>
      <c r="IZJ301" s="342"/>
      <c r="IZK301" s="342"/>
      <c r="IZL301" s="342"/>
      <c r="IZM301" s="342"/>
      <c r="IZN301" s="342"/>
      <c r="IZO301" s="342"/>
      <c r="IZP301" s="442"/>
      <c r="IZQ301" s="423"/>
      <c r="IZR301" s="342"/>
      <c r="IZS301" s="342"/>
      <c r="IZT301" s="342"/>
      <c r="IZU301" s="387"/>
      <c r="IZV301" s="342"/>
      <c r="IZW301" s="342"/>
      <c r="IZX301" s="342"/>
      <c r="IZY301" s="342"/>
      <c r="IZZ301" s="342"/>
      <c r="JAA301" s="342"/>
      <c r="JAB301" s="442"/>
      <c r="JAC301" s="423"/>
      <c r="JAD301" s="342"/>
      <c r="JAE301" s="342"/>
      <c r="JAF301" s="342"/>
      <c r="JAG301" s="387"/>
      <c r="JAH301" s="342"/>
      <c r="JAI301" s="342"/>
      <c r="JAJ301" s="342"/>
      <c r="JAK301" s="342"/>
      <c r="JAL301" s="342"/>
      <c r="JAM301" s="342"/>
      <c r="JAN301" s="442"/>
      <c r="JAO301" s="423"/>
      <c r="JAP301" s="342"/>
      <c r="JAQ301" s="342"/>
      <c r="JAR301" s="342"/>
      <c r="JAS301" s="387"/>
      <c r="JAT301" s="342"/>
      <c r="JAU301" s="342"/>
      <c r="JAV301" s="342"/>
      <c r="JAW301" s="342"/>
      <c r="JAX301" s="342"/>
      <c r="JAY301" s="342"/>
      <c r="JAZ301" s="442"/>
      <c r="JBA301" s="423"/>
      <c r="JBB301" s="342"/>
      <c r="JBC301" s="342"/>
      <c r="JBD301" s="342"/>
      <c r="JBE301" s="387"/>
      <c r="JBF301" s="342"/>
      <c r="JBG301" s="342"/>
      <c r="JBH301" s="342"/>
      <c r="JBI301" s="342"/>
      <c r="JBJ301" s="342"/>
      <c r="JBK301" s="342"/>
      <c r="JBL301" s="442"/>
      <c r="JBM301" s="423"/>
      <c r="JBN301" s="342"/>
      <c r="JBO301" s="342"/>
      <c r="JBP301" s="342"/>
      <c r="JBQ301" s="387"/>
      <c r="JBR301" s="342"/>
      <c r="JBS301" s="342"/>
      <c r="JBT301" s="342"/>
      <c r="JBU301" s="342"/>
      <c r="JBV301" s="342"/>
      <c r="JBW301" s="342"/>
      <c r="JBX301" s="442"/>
      <c r="JBY301" s="423"/>
      <c r="JBZ301" s="342"/>
      <c r="JCA301" s="342"/>
      <c r="JCB301" s="342"/>
      <c r="JCC301" s="387"/>
      <c r="JCD301" s="342"/>
      <c r="JCE301" s="342"/>
      <c r="JCF301" s="342"/>
      <c r="JCG301" s="342"/>
      <c r="JCH301" s="342"/>
      <c r="JCI301" s="342"/>
      <c r="JCJ301" s="442"/>
      <c r="JCK301" s="423"/>
      <c r="JCL301" s="342"/>
      <c r="JCM301" s="342"/>
      <c r="JCN301" s="342"/>
      <c r="JCO301" s="387"/>
      <c r="JCP301" s="342"/>
      <c r="JCQ301" s="342"/>
      <c r="JCR301" s="342"/>
      <c r="JCS301" s="342"/>
      <c r="JCT301" s="342"/>
      <c r="JCU301" s="342"/>
      <c r="JCV301" s="442"/>
      <c r="JCW301" s="423"/>
      <c r="JCX301" s="342"/>
      <c r="JCY301" s="342"/>
      <c r="JCZ301" s="342"/>
      <c r="JDA301" s="387"/>
      <c r="JDB301" s="342"/>
      <c r="JDC301" s="342"/>
      <c r="JDD301" s="342"/>
      <c r="JDE301" s="342"/>
      <c r="JDF301" s="342"/>
      <c r="JDG301" s="342"/>
      <c r="JDH301" s="442"/>
      <c r="JDI301" s="423"/>
      <c r="JDJ301" s="342"/>
      <c r="JDK301" s="342"/>
      <c r="JDL301" s="342"/>
      <c r="JDM301" s="387"/>
      <c r="JDN301" s="342"/>
      <c r="JDO301" s="342"/>
      <c r="JDP301" s="342"/>
      <c r="JDQ301" s="342"/>
      <c r="JDR301" s="342"/>
      <c r="JDS301" s="342"/>
      <c r="JDT301" s="442"/>
      <c r="JDU301" s="423"/>
      <c r="JDV301" s="342"/>
      <c r="JDW301" s="342"/>
      <c r="JDX301" s="342"/>
      <c r="JDY301" s="387"/>
      <c r="JDZ301" s="342"/>
      <c r="JEA301" s="342"/>
      <c r="JEB301" s="342"/>
      <c r="JEC301" s="342"/>
      <c r="JED301" s="342"/>
      <c r="JEE301" s="342"/>
      <c r="JEF301" s="442"/>
      <c r="JEG301" s="423"/>
      <c r="JEH301" s="342"/>
      <c r="JEI301" s="342"/>
      <c r="JEJ301" s="342"/>
      <c r="JEK301" s="387"/>
      <c r="JEL301" s="342"/>
      <c r="JEM301" s="342"/>
      <c r="JEN301" s="342"/>
      <c r="JEO301" s="342"/>
      <c r="JEP301" s="342"/>
      <c r="JEQ301" s="342"/>
      <c r="JER301" s="442"/>
      <c r="JES301" s="423"/>
      <c r="JET301" s="342"/>
      <c r="JEU301" s="342"/>
      <c r="JEV301" s="342"/>
      <c r="JEW301" s="387"/>
      <c r="JEX301" s="342"/>
      <c r="JEY301" s="342"/>
      <c r="JEZ301" s="342"/>
      <c r="JFA301" s="342"/>
      <c r="JFB301" s="342"/>
      <c r="JFC301" s="342"/>
      <c r="JFD301" s="442"/>
      <c r="JFE301" s="423"/>
      <c r="JFF301" s="342"/>
      <c r="JFG301" s="342"/>
      <c r="JFH301" s="342"/>
      <c r="JFI301" s="387"/>
      <c r="JFJ301" s="342"/>
      <c r="JFK301" s="342"/>
      <c r="JFL301" s="342"/>
      <c r="JFM301" s="342"/>
      <c r="JFN301" s="342"/>
      <c r="JFO301" s="342"/>
      <c r="JFP301" s="442"/>
      <c r="JFQ301" s="423"/>
      <c r="JFR301" s="342"/>
      <c r="JFS301" s="342"/>
      <c r="JFT301" s="342"/>
      <c r="JFU301" s="387"/>
      <c r="JFV301" s="342"/>
      <c r="JFW301" s="342"/>
      <c r="JFX301" s="342"/>
      <c r="JFY301" s="342"/>
      <c r="JFZ301" s="342"/>
      <c r="JGA301" s="342"/>
      <c r="JGB301" s="442"/>
      <c r="JGC301" s="423"/>
      <c r="JGD301" s="342"/>
      <c r="JGE301" s="342"/>
      <c r="JGF301" s="342"/>
      <c r="JGG301" s="387"/>
      <c r="JGH301" s="342"/>
      <c r="JGI301" s="342"/>
      <c r="JGJ301" s="342"/>
      <c r="JGK301" s="342"/>
      <c r="JGL301" s="342"/>
      <c r="JGM301" s="342"/>
      <c r="JGN301" s="442"/>
      <c r="JGO301" s="423"/>
      <c r="JGP301" s="342"/>
      <c r="JGQ301" s="342"/>
      <c r="JGR301" s="342"/>
      <c r="JGS301" s="387"/>
      <c r="JGT301" s="342"/>
      <c r="JGU301" s="342"/>
      <c r="JGV301" s="342"/>
      <c r="JGW301" s="342"/>
      <c r="JGX301" s="342"/>
      <c r="JGY301" s="342"/>
      <c r="JGZ301" s="442"/>
      <c r="JHA301" s="423"/>
      <c r="JHB301" s="342"/>
      <c r="JHC301" s="342"/>
      <c r="JHD301" s="342"/>
      <c r="JHE301" s="387"/>
      <c r="JHF301" s="342"/>
      <c r="JHG301" s="342"/>
      <c r="JHH301" s="342"/>
      <c r="JHI301" s="342"/>
      <c r="JHJ301" s="342"/>
      <c r="JHK301" s="342"/>
      <c r="JHL301" s="442"/>
      <c r="JHM301" s="423"/>
      <c r="JHN301" s="342"/>
      <c r="JHO301" s="342"/>
      <c r="JHP301" s="342"/>
      <c r="JHQ301" s="387"/>
      <c r="JHR301" s="342"/>
      <c r="JHS301" s="342"/>
      <c r="JHT301" s="342"/>
      <c r="JHU301" s="342"/>
      <c r="JHV301" s="342"/>
      <c r="JHW301" s="342"/>
      <c r="JHX301" s="442"/>
      <c r="JHY301" s="423"/>
      <c r="JHZ301" s="342"/>
      <c r="JIA301" s="342"/>
      <c r="JIB301" s="342"/>
      <c r="JIC301" s="387"/>
      <c r="JID301" s="342"/>
      <c r="JIE301" s="342"/>
      <c r="JIF301" s="342"/>
      <c r="JIG301" s="342"/>
      <c r="JIH301" s="342"/>
      <c r="JII301" s="342"/>
      <c r="JIJ301" s="442"/>
      <c r="JIK301" s="423"/>
      <c r="JIL301" s="342"/>
      <c r="JIM301" s="342"/>
      <c r="JIN301" s="342"/>
      <c r="JIO301" s="387"/>
      <c r="JIP301" s="342"/>
      <c r="JIQ301" s="342"/>
      <c r="JIR301" s="342"/>
      <c r="JIS301" s="342"/>
      <c r="JIT301" s="342"/>
      <c r="JIU301" s="342"/>
      <c r="JIV301" s="442"/>
      <c r="JIW301" s="423"/>
      <c r="JIX301" s="342"/>
      <c r="JIY301" s="342"/>
      <c r="JIZ301" s="342"/>
      <c r="JJA301" s="387"/>
      <c r="JJB301" s="342"/>
      <c r="JJC301" s="342"/>
      <c r="JJD301" s="342"/>
      <c r="JJE301" s="342"/>
      <c r="JJF301" s="342"/>
      <c r="JJG301" s="342"/>
      <c r="JJH301" s="442"/>
      <c r="JJI301" s="423"/>
      <c r="JJJ301" s="342"/>
      <c r="JJK301" s="342"/>
      <c r="JJL301" s="342"/>
      <c r="JJM301" s="387"/>
      <c r="JJN301" s="342"/>
      <c r="JJO301" s="342"/>
      <c r="JJP301" s="342"/>
      <c r="JJQ301" s="342"/>
      <c r="JJR301" s="342"/>
      <c r="JJS301" s="342"/>
      <c r="JJT301" s="442"/>
      <c r="JJU301" s="423"/>
      <c r="JJV301" s="342"/>
      <c r="JJW301" s="342"/>
      <c r="JJX301" s="342"/>
      <c r="JJY301" s="387"/>
      <c r="JJZ301" s="342"/>
      <c r="JKA301" s="342"/>
      <c r="JKB301" s="342"/>
      <c r="JKC301" s="342"/>
      <c r="JKD301" s="342"/>
      <c r="JKE301" s="342"/>
      <c r="JKF301" s="442"/>
      <c r="JKG301" s="423"/>
      <c r="JKH301" s="342"/>
      <c r="JKI301" s="342"/>
      <c r="JKJ301" s="342"/>
      <c r="JKK301" s="387"/>
      <c r="JKL301" s="342"/>
      <c r="JKM301" s="342"/>
      <c r="JKN301" s="342"/>
      <c r="JKO301" s="342"/>
      <c r="JKP301" s="342"/>
      <c r="JKQ301" s="342"/>
      <c r="JKR301" s="442"/>
      <c r="JKS301" s="423"/>
      <c r="JKT301" s="342"/>
      <c r="JKU301" s="342"/>
      <c r="JKV301" s="342"/>
      <c r="JKW301" s="387"/>
      <c r="JKX301" s="342"/>
      <c r="JKY301" s="342"/>
      <c r="JKZ301" s="342"/>
      <c r="JLA301" s="342"/>
      <c r="JLB301" s="342"/>
      <c r="JLC301" s="342"/>
      <c r="JLD301" s="442"/>
      <c r="JLE301" s="423"/>
      <c r="JLF301" s="342"/>
      <c r="JLG301" s="342"/>
      <c r="JLH301" s="342"/>
      <c r="JLI301" s="387"/>
      <c r="JLJ301" s="342"/>
      <c r="JLK301" s="342"/>
      <c r="JLL301" s="342"/>
      <c r="JLM301" s="342"/>
      <c r="JLN301" s="342"/>
      <c r="JLO301" s="342"/>
      <c r="JLP301" s="442"/>
      <c r="JLQ301" s="423"/>
      <c r="JLR301" s="342"/>
      <c r="JLS301" s="342"/>
      <c r="JLT301" s="342"/>
      <c r="JLU301" s="387"/>
      <c r="JLV301" s="342"/>
      <c r="JLW301" s="342"/>
      <c r="JLX301" s="342"/>
      <c r="JLY301" s="342"/>
      <c r="JLZ301" s="342"/>
      <c r="JMA301" s="342"/>
      <c r="JMB301" s="442"/>
      <c r="JMC301" s="423"/>
      <c r="JMD301" s="342"/>
      <c r="JME301" s="342"/>
      <c r="JMF301" s="342"/>
      <c r="JMG301" s="387"/>
      <c r="JMH301" s="342"/>
      <c r="JMI301" s="342"/>
      <c r="JMJ301" s="342"/>
      <c r="JMK301" s="342"/>
      <c r="JML301" s="342"/>
      <c r="JMM301" s="342"/>
      <c r="JMN301" s="442"/>
      <c r="JMO301" s="423"/>
      <c r="JMP301" s="342"/>
      <c r="JMQ301" s="342"/>
      <c r="JMR301" s="342"/>
      <c r="JMS301" s="387"/>
      <c r="JMT301" s="342"/>
      <c r="JMU301" s="342"/>
      <c r="JMV301" s="342"/>
      <c r="JMW301" s="342"/>
      <c r="JMX301" s="342"/>
      <c r="JMY301" s="342"/>
      <c r="JMZ301" s="442"/>
      <c r="JNA301" s="423"/>
      <c r="JNB301" s="342"/>
      <c r="JNC301" s="342"/>
      <c r="JND301" s="342"/>
      <c r="JNE301" s="387"/>
      <c r="JNF301" s="342"/>
      <c r="JNG301" s="342"/>
      <c r="JNH301" s="342"/>
      <c r="JNI301" s="342"/>
      <c r="JNJ301" s="342"/>
      <c r="JNK301" s="342"/>
      <c r="JNL301" s="442"/>
      <c r="JNM301" s="423"/>
      <c r="JNN301" s="342"/>
      <c r="JNO301" s="342"/>
      <c r="JNP301" s="342"/>
      <c r="JNQ301" s="387"/>
      <c r="JNR301" s="342"/>
      <c r="JNS301" s="342"/>
      <c r="JNT301" s="342"/>
      <c r="JNU301" s="342"/>
      <c r="JNV301" s="342"/>
      <c r="JNW301" s="342"/>
      <c r="JNX301" s="442"/>
      <c r="JNY301" s="423"/>
      <c r="JNZ301" s="342"/>
      <c r="JOA301" s="342"/>
      <c r="JOB301" s="342"/>
      <c r="JOC301" s="387"/>
      <c r="JOD301" s="342"/>
      <c r="JOE301" s="342"/>
      <c r="JOF301" s="342"/>
      <c r="JOG301" s="342"/>
      <c r="JOH301" s="342"/>
      <c r="JOI301" s="342"/>
      <c r="JOJ301" s="442"/>
      <c r="JOK301" s="423"/>
      <c r="JOL301" s="342"/>
      <c r="JOM301" s="342"/>
      <c r="JON301" s="342"/>
      <c r="JOO301" s="387"/>
      <c r="JOP301" s="342"/>
      <c r="JOQ301" s="342"/>
      <c r="JOR301" s="342"/>
      <c r="JOS301" s="342"/>
      <c r="JOT301" s="342"/>
      <c r="JOU301" s="342"/>
      <c r="JOV301" s="442"/>
      <c r="JOW301" s="423"/>
      <c r="JOX301" s="342"/>
      <c r="JOY301" s="342"/>
      <c r="JOZ301" s="342"/>
      <c r="JPA301" s="387"/>
      <c r="JPB301" s="342"/>
      <c r="JPC301" s="342"/>
      <c r="JPD301" s="342"/>
      <c r="JPE301" s="342"/>
      <c r="JPF301" s="342"/>
      <c r="JPG301" s="342"/>
      <c r="JPH301" s="442"/>
      <c r="JPI301" s="423"/>
      <c r="JPJ301" s="342"/>
      <c r="JPK301" s="342"/>
      <c r="JPL301" s="342"/>
      <c r="JPM301" s="387"/>
      <c r="JPN301" s="342"/>
      <c r="JPO301" s="342"/>
      <c r="JPP301" s="342"/>
      <c r="JPQ301" s="342"/>
      <c r="JPR301" s="342"/>
      <c r="JPS301" s="342"/>
      <c r="JPT301" s="442"/>
      <c r="JPU301" s="423"/>
      <c r="JPV301" s="342"/>
      <c r="JPW301" s="342"/>
      <c r="JPX301" s="342"/>
      <c r="JPY301" s="387"/>
      <c r="JPZ301" s="342"/>
      <c r="JQA301" s="342"/>
      <c r="JQB301" s="342"/>
      <c r="JQC301" s="342"/>
      <c r="JQD301" s="342"/>
      <c r="JQE301" s="342"/>
      <c r="JQF301" s="442"/>
      <c r="JQG301" s="423"/>
      <c r="JQH301" s="342"/>
      <c r="JQI301" s="342"/>
      <c r="JQJ301" s="342"/>
      <c r="JQK301" s="387"/>
      <c r="JQL301" s="342"/>
      <c r="JQM301" s="342"/>
      <c r="JQN301" s="342"/>
      <c r="JQO301" s="342"/>
      <c r="JQP301" s="342"/>
      <c r="JQQ301" s="342"/>
      <c r="JQR301" s="442"/>
      <c r="JQS301" s="423"/>
      <c r="JQT301" s="342"/>
      <c r="JQU301" s="342"/>
      <c r="JQV301" s="342"/>
      <c r="JQW301" s="387"/>
      <c r="JQX301" s="342"/>
      <c r="JQY301" s="342"/>
      <c r="JQZ301" s="342"/>
      <c r="JRA301" s="342"/>
      <c r="JRB301" s="342"/>
      <c r="JRC301" s="342"/>
      <c r="JRD301" s="442"/>
      <c r="JRE301" s="423"/>
      <c r="JRF301" s="342"/>
      <c r="JRG301" s="342"/>
      <c r="JRH301" s="342"/>
      <c r="JRI301" s="387"/>
      <c r="JRJ301" s="342"/>
      <c r="JRK301" s="342"/>
      <c r="JRL301" s="342"/>
      <c r="JRM301" s="342"/>
      <c r="JRN301" s="342"/>
      <c r="JRO301" s="342"/>
      <c r="JRP301" s="442"/>
      <c r="JRQ301" s="423"/>
      <c r="JRR301" s="342"/>
      <c r="JRS301" s="342"/>
      <c r="JRT301" s="342"/>
      <c r="JRU301" s="387"/>
      <c r="JRV301" s="342"/>
      <c r="JRW301" s="342"/>
      <c r="JRX301" s="342"/>
      <c r="JRY301" s="342"/>
      <c r="JRZ301" s="342"/>
      <c r="JSA301" s="342"/>
      <c r="JSB301" s="442"/>
      <c r="JSC301" s="423"/>
      <c r="JSD301" s="342"/>
      <c r="JSE301" s="342"/>
      <c r="JSF301" s="342"/>
      <c r="JSG301" s="387"/>
      <c r="JSH301" s="342"/>
      <c r="JSI301" s="342"/>
      <c r="JSJ301" s="342"/>
      <c r="JSK301" s="342"/>
      <c r="JSL301" s="342"/>
      <c r="JSM301" s="342"/>
      <c r="JSN301" s="442"/>
      <c r="JSO301" s="423"/>
      <c r="JSP301" s="342"/>
      <c r="JSQ301" s="342"/>
      <c r="JSR301" s="342"/>
      <c r="JSS301" s="387"/>
      <c r="JST301" s="342"/>
      <c r="JSU301" s="342"/>
      <c r="JSV301" s="342"/>
      <c r="JSW301" s="342"/>
      <c r="JSX301" s="342"/>
      <c r="JSY301" s="342"/>
      <c r="JSZ301" s="442"/>
      <c r="JTA301" s="423"/>
      <c r="JTB301" s="342"/>
      <c r="JTC301" s="342"/>
      <c r="JTD301" s="342"/>
      <c r="JTE301" s="387"/>
      <c r="JTF301" s="342"/>
      <c r="JTG301" s="342"/>
      <c r="JTH301" s="342"/>
      <c r="JTI301" s="342"/>
      <c r="JTJ301" s="342"/>
      <c r="JTK301" s="342"/>
      <c r="JTL301" s="442"/>
      <c r="JTM301" s="423"/>
      <c r="JTN301" s="342"/>
      <c r="JTO301" s="342"/>
      <c r="JTP301" s="342"/>
      <c r="JTQ301" s="387"/>
      <c r="JTR301" s="342"/>
      <c r="JTS301" s="342"/>
      <c r="JTT301" s="342"/>
      <c r="JTU301" s="342"/>
      <c r="JTV301" s="342"/>
      <c r="JTW301" s="342"/>
      <c r="JTX301" s="442"/>
      <c r="JTY301" s="423"/>
      <c r="JTZ301" s="342"/>
      <c r="JUA301" s="342"/>
      <c r="JUB301" s="342"/>
      <c r="JUC301" s="387"/>
      <c r="JUD301" s="342"/>
      <c r="JUE301" s="342"/>
      <c r="JUF301" s="342"/>
      <c r="JUG301" s="342"/>
      <c r="JUH301" s="342"/>
      <c r="JUI301" s="342"/>
      <c r="JUJ301" s="442"/>
      <c r="JUK301" s="423"/>
      <c r="JUL301" s="342"/>
      <c r="JUM301" s="342"/>
      <c r="JUN301" s="342"/>
      <c r="JUO301" s="387"/>
      <c r="JUP301" s="342"/>
      <c r="JUQ301" s="342"/>
      <c r="JUR301" s="342"/>
      <c r="JUS301" s="342"/>
      <c r="JUT301" s="342"/>
      <c r="JUU301" s="342"/>
      <c r="JUV301" s="442"/>
      <c r="JUW301" s="423"/>
      <c r="JUX301" s="342"/>
      <c r="JUY301" s="342"/>
      <c r="JUZ301" s="342"/>
      <c r="JVA301" s="387"/>
      <c r="JVB301" s="342"/>
      <c r="JVC301" s="342"/>
      <c r="JVD301" s="342"/>
      <c r="JVE301" s="342"/>
      <c r="JVF301" s="342"/>
      <c r="JVG301" s="342"/>
      <c r="JVH301" s="442"/>
      <c r="JVI301" s="423"/>
      <c r="JVJ301" s="342"/>
      <c r="JVK301" s="342"/>
      <c r="JVL301" s="342"/>
      <c r="JVM301" s="387"/>
      <c r="JVN301" s="342"/>
      <c r="JVO301" s="342"/>
      <c r="JVP301" s="342"/>
      <c r="JVQ301" s="342"/>
      <c r="JVR301" s="342"/>
      <c r="JVS301" s="342"/>
      <c r="JVT301" s="442"/>
      <c r="JVU301" s="423"/>
      <c r="JVV301" s="342"/>
      <c r="JVW301" s="342"/>
      <c r="JVX301" s="342"/>
      <c r="JVY301" s="387"/>
      <c r="JVZ301" s="342"/>
      <c r="JWA301" s="342"/>
      <c r="JWB301" s="342"/>
      <c r="JWC301" s="342"/>
      <c r="JWD301" s="342"/>
      <c r="JWE301" s="342"/>
      <c r="JWF301" s="442"/>
      <c r="JWG301" s="423"/>
      <c r="JWH301" s="342"/>
      <c r="JWI301" s="342"/>
      <c r="JWJ301" s="342"/>
      <c r="JWK301" s="387"/>
      <c r="JWL301" s="342"/>
      <c r="JWM301" s="342"/>
      <c r="JWN301" s="342"/>
      <c r="JWO301" s="342"/>
      <c r="JWP301" s="342"/>
      <c r="JWQ301" s="342"/>
      <c r="JWR301" s="442"/>
      <c r="JWS301" s="423"/>
      <c r="JWT301" s="342"/>
      <c r="JWU301" s="342"/>
      <c r="JWV301" s="342"/>
      <c r="JWW301" s="387"/>
      <c r="JWX301" s="342"/>
      <c r="JWY301" s="342"/>
      <c r="JWZ301" s="342"/>
      <c r="JXA301" s="342"/>
      <c r="JXB301" s="342"/>
      <c r="JXC301" s="342"/>
      <c r="JXD301" s="442"/>
      <c r="JXE301" s="423"/>
      <c r="JXF301" s="342"/>
      <c r="JXG301" s="342"/>
      <c r="JXH301" s="342"/>
      <c r="JXI301" s="387"/>
      <c r="JXJ301" s="342"/>
      <c r="JXK301" s="342"/>
      <c r="JXL301" s="342"/>
      <c r="JXM301" s="342"/>
      <c r="JXN301" s="342"/>
      <c r="JXO301" s="342"/>
      <c r="JXP301" s="442"/>
      <c r="JXQ301" s="423"/>
      <c r="JXR301" s="342"/>
      <c r="JXS301" s="342"/>
      <c r="JXT301" s="342"/>
      <c r="JXU301" s="387"/>
      <c r="JXV301" s="342"/>
      <c r="JXW301" s="342"/>
      <c r="JXX301" s="342"/>
      <c r="JXY301" s="342"/>
      <c r="JXZ301" s="342"/>
      <c r="JYA301" s="342"/>
      <c r="JYB301" s="442"/>
      <c r="JYC301" s="423"/>
      <c r="JYD301" s="342"/>
      <c r="JYE301" s="342"/>
      <c r="JYF301" s="342"/>
      <c r="JYG301" s="387"/>
      <c r="JYH301" s="342"/>
      <c r="JYI301" s="342"/>
      <c r="JYJ301" s="342"/>
      <c r="JYK301" s="342"/>
      <c r="JYL301" s="342"/>
      <c r="JYM301" s="342"/>
      <c r="JYN301" s="442"/>
      <c r="JYO301" s="423"/>
      <c r="JYP301" s="342"/>
      <c r="JYQ301" s="342"/>
      <c r="JYR301" s="342"/>
      <c r="JYS301" s="387"/>
      <c r="JYT301" s="342"/>
      <c r="JYU301" s="342"/>
      <c r="JYV301" s="342"/>
      <c r="JYW301" s="342"/>
      <c r="JYX301" s="342"/>
      <c r="JYY301" s="342"/>
      <c r="JYZ301" s="442"/>
      <c r="JZA301" s="423"/>
      <c r="JZB301" s="342"/>
      <c r="JZC301" s="342"/>
      <c r="JZD301" s="342"/>
      <c r="JZE301" s="387"/>
      <c r="JZF301" s="342"/>
      <c r="JZG301" s="342"/>
      <c r="JZH301" s="342"/>
      <c r="JZI301" s="342"/>
      <c r="JZJ301" s="342"/>
      <c r="JZK301" s="342"/>
      <c r="JZL301" s="442"/>
      <c r="JZM301" s="423"/>
      <c r="JZN301" s="342"/>
      <c r="JZO301" s="342"/>
      <c r="JZP301" s="342"/>
      <c r="JZQ301" s="387"/>
      <c r="JZR301" s="342"/>
      <c r="JZS301" s="342"/>
      <c r="JZT301" s="342"/>
      <c r="JZU301" s="342"/>
      <c r="JZV301" s="342"/>
      <c r="JZW301" s="342"/>
      <c r="JZX301" s="442"/>
      <c r="JZY301" s="423"/>
      <c r="JZZ301" s="342"/>
      <c r="KAA301" s="342"/>
      <c r="KAB301" s="342"/>
      <c r="KAC301" s="387"/>
      <c r="KAD301" s="342"/>
      <c r="KAE301" s="342"/>
      <c r="KAF301" s="342"/>
      <c r="KAG301" s="342"/>
      <c r="KAH301" s="342"/>
      <c r="KAI301" s="342"/>
      <c r="KAJ301" s="442"/>
      <c r="KAK301" s="423"/>
      <c r="KAL301" s="342"/>
      <c r="KAM301" s="342"/>
      <c r="KAN301" s="342"/>
      <c r="KAO301" s="387"/>
      <c r="KAP301" s="342"/>
      <c r="KAQ301" s="342"/>
      <c r="KAR301" s="342"/>
      <c r="KAS301" s="342"/>
      <c r="KAT301" s="342"/>
      <c r="KAU301" s="342"/>
      <c r="KAV301" s="442"/>
      <c r="KAW301" s="423"/>
      <c r="KAX301" s="342"/>
      <c r="KAY301" s="342"/>
      <c r="KAZ301" s="342"/>
      <c r="KBA301" s="387"/>
      <c r="KBB301" s="342"/>
      <c r="KBC301" s="342"/>
      <c r="KBD301" s="342"/>
      <c r="KBE301" s="342"/>
      <c r="KBF301" s="342"/>
      <c r="KBG301" s="342"/>
      <c r="KBH301" s="442"/>
      <c r="KBI301" s="423"/>
      <c r="KBJ301" s="342"/>
      <c r="KBK301" s="342"/>
      <c r="KBL301" s="342"/>
      <c r="KBM301" s="387"/>
      <c r="KBN301" s="342"/>
      <c r="KBO301" s="342"/>
      <c r="KBP301" s="342"/>
      <c r="KBQ301" s="342"/>
      <c r="KBR301" s="342"/>
      <c r="KBS301" s="342"/>
      <c r="KBT301" s="442"/>
      <c r="KBU301" s="423"/>
      <c r="KBV301" s="342"/>
      <c r="KBW301" s="342"/>
      <c r="KBX301" s="342"/>
      <c r="KBY301" s="387"/>
      <c r="KBZ301" s="342"/>
      <c r="KCA301" s="342"/>
      <c r="KCB301" s="342"/>
      <c r="KCC301" s="342"/>
      <c r="KCD301" s="342"/>
      <c r="KCE301" s="342"/>
      <c r="KCF301" s="442"/>
      <c r="KCG301" s="423"/>
      <c r="KCH301" s="342"/>
      <c r="KCI301" s="342"/>
      <c r="KCJ301" s="342"/>
      <c r="KCK301" s="387"/>
      <c r="KCL301" s="342"/>
      <c r="KCM301" s="342"/>
      <c r="KCN301" s="342"/>
      <c r="KCO301" s="342"/>
      <c r="KCP301" s="342"/>
      <c r="KCQ301" s="342"/>
      <c r="KCR301" s="442"/>
      <c r="KCS301" s="423"/>
      <c r="KCT301" s="342"/>
      <c r="KCU301" s="342"/>
      <c r="KCV301" s="342"/>
      <c r="KCW301" s="387"/>
      <c r="KCX301" s="342"/>
      <c r="KCY301" s="342"/>
      <c r="KCZ301" s="342"/>
      <c r="KDA301" s="342"/>
      <c r="KDB301" s="342"/>
      <c r="KDC301" s="342"/>
      <c r="KDD301" s="442"/>
      <c r="KDE301" s="423"/>
      <c r="KDF301" s="342"/>
      <c r="KDG301" s="342"/>
      <c r="KDH301" s="342"/>
      <c r="KDI301" s="387"/>
      <c r="KDJ301" s="342"/>
      <c r="KDK301" s="342"/>
      <c r="KDL301" s="342"/>
      <c r="KDM301" s="342"/>
      <c r="KDN301" s="342"/>
      <c r="KDO301" s="342"/>
      <c r="KDP301" s="442"/>
      <c r="KDQ301" s="423"/>
      <c r="KDR301" s="342"/>
      <c r="KDS301" s="342"/>
      <c r="KDT301" s="342"/>
      <c r="KDU301" s="387"/>
      <c r="KDV301" s="342"/>
      <c r="KDW301" s="342"/>
      <c r="KDX301" s="342"/>
      <c r="KDY301" s="342"/>
      <c r="KDZ301" s="342"/>
      <c r="KEA301" s="342"/>
      <c r="KEB301" s="442"/>
      <c r="KEC301" s="423"/>
      <c r="KED301" s="342"/>
      <c r="KEE301" s="342"/>
      <c r="KEF301" s="342"/>
      <c r="KEG301" s="387"/>
      <c r="KEH301" s="342"/>
      <c r="KEI301" s="342"/>
      <c r="KEJ301" s="342"/>
      <c r="KEK301" s="342"/>
      <c r="KEL301" s="342"/>
      <c r="KEM301" s="342"/>
      <c r="KEN301" s="442"/>
      <c r="KEO301" s="423"/>
      <c r="KEP301" s="342"/>
      <c r="KEQ301" s="342"/>
      <c r="KER301" s="342"/>
      <c r="KES301" s="387"/>
      <c r="KET301" s="342"/>
      <c r="KEU301" s="342"/>
      <c r="KEV301" s="342"/>
      <c r="KEW301" s="342"/>
      <c r="KEX301" s="342"/>
      <c r="KEY301" s="342"/>
      <c r="KEZ301" s="442"/>
      <c r="KFA301" s="423"/>
      <c r="KFB301" s="342"/>
      <c r="KFC301" s="342"/>
      <c r="KFD301" s="342"/>
      <c r="KFE301" s="387"/>
      <c r="KFF301" s="342"/>
      <c r="KFG301" s="342"/>
      <c r="KFH301" s="342"/>
      <c r="KFI301" s="342"/>
      <c r="KFJ301" s="342"/>
      <c r="KFK301" s="342"/>
      <c r="KFL301" s="442"/>
      <c r="KFM301" s="423"/>
      <c r="KFN301" s="342"/>
      <c r="KFO301" s="342"/>
      <c r="KFP301" s="342"/>
      <c r="KFQ301" s="387"/>
      <c r="KFR301" s="342"/>
      <c r="KFS301" s="342"/>
      <c r="KFT301" s="342"/>
      <c r="KFU301" s="342"/>
      <c r="KFV301" s="342"/>
      <c r="KFW301" s="342"/>
      <c r="KFX301" s="442"/>
      <c r="KFY301" s="423"/>
      <c r="KFZ301" s="342"/>
      <c r="KGA301" s="342"/>
      <c r="KGB301" s="342"/>
      <c r="KGC301" s="387"/>
      <c r="KGD301" s="342"/>
      <c r="KGE301" s="342"/>
      <c r="KGF301" s="342"/>
      <c r="KGG301" s="342"/>
      <c r="KGH301" s="342"/>
      <c r="KGI301" s="342"/>
      <c r="KGJ301" s="442"/>
      <c r="KGK301" s="423"/>
      <c r="KGL301" s="342"/>
      <c r="KGM301" s="342"/>
      <c r="KGN301" s="342"/>
      <c r="KGO301" s="387"/>
      <c r="KGP301" s="342"/>
      <c r="KGQ301" s="342"/>
      <c r="KGR301" s="342"/>
      <c r="KGS301" s="342"/>
      <c r="KGT301" s="342"/>
      <c r="KGU301" s="342"/>
      <c r="KGV301" s="442"/>
      <c r="KGW301" s="423"/>
      <c r="KGX301" s="342"/>
      <c r="KGY301" s="342"/>
      <c r="KGZ301" s="342"/>
      <c r="KHA301" s="387"/>
      <c r="KHB301" s="342"/>
      <c r="KHC301" s="342"/>
      <c r="KHD301" s="342"/>
      <c r="KHE301" s="342"/>
      <c r="KHF301" s="342"/>
      <c r="KHG301" s="342"/>
      <c r="KHH301" s="442"/>
      <c r="KHI301" s="423"/>
      <c r="KHJ301" s="342"/>
      <c r="KHK301" s="342"/>
      <c r="KHL301" s="342"/>
      <c r="KHM301" s="387"/>
      <c r="KHN301" s="342"/>
      <c r="KHO301" s="342"/>
      <c r="KHP301" s="342"/>
      <c r="KHQ301" s="342"/>
      <c r="KHR301" s="342"/>
      <c r="KHS301" s="342"/>
      <c r="KHT301" s="442"/>
      <c r="KHU301" s="423"/>
      <c r="KHV301" s="342"/>
      <c r="KHW301" s="342"/>
      <c r="KHX301" s="342"/>
      <c r="KHY301" s="387"/>
      <c r="KHZ301" s="342"/>
      <c r="KIA301" s="342"/>
      <c r="KIB301" s="342"/>
      <c r="KIC301" s="342"/>
      <c r="KID301" s="342"/>
      <c r="KIE301" s="342"/>
      <c r="KIF301" s="442"/>
      <c r="KIG301" s="423"/>
      <c r="KIH301" s="342"/>
      <c r="KII301" s="342"/>
      <c r="KIJ301" s="342"/>
      <c r="KIK301" s="387"/>
      <c r="KIL301" s="342"/>
      <c r="KIM301" s="342"/>
      <c r="KIN301" s="342"/>
      <c r="KIO301" s="342"/>
      <c r="KIP301" s="342"/>
      <c r="KIQ301" s="342"/>
      <c r="KIR301" s="442"/>
      <c r="KIS301" s="423"/>
      <c r="KIT301" s="342"/>
      <c r="KIU301" s="342"/>
      <c r="KIV301" s="342"/>
      <c r="KIW301" s="387"/>
      <c r="KIX301" s="342"/>
      <c r="KIY301" s="342"/>
      <c r="KIZ301" s="342"/>
      <c r="KJA301" s="342"/>
      <c r="KJB301" s="342"/>
      <c r="KJC301" s="342"/>
      <c r="KJD301" s="442"/>
      <c r="KJE301" s="423"/>
      <c r="KJF301" s="342"/>
      <c r="KJG301" s="342"/>
      <c r="KJH301" s="342"/>
      <c r="KJI301" s="387"/>
      <c r="KJJ301" s="342"/>
      <c r="KJK301" s="342"/>
      <c r="KJL301" s="342"/>
      <c r="KJM301" s="342"/>
      <c r="KJN301" s="342"/>
      <c r="KJO301" s="342"/>
      <c r="KJP301" s="442"/>
      <c r="KJQ301" s="423"/>
      <c r="KJR301" s="342"/>
      <c r="KJS301" s="342"/>
      <c r="KJT301" s="342"/>
      <c r="KJU301" s="387"/>
      <c r="KJV301" s="342"/>
      <c r="KJW301" s="342"/>
      <c r="KJX301" s="342"/>
      <c r="KJY301" s="342"/>
      <c r="KJZ301" s="342"/>
      <c r="KKA301" s="342"/>
      <c r="KKB301" s="442"/>
      <c r="KKC301" s="423"/>
      <c r="KKD301" s="342"/>
      <c r="KKE301" s="342"/>
      <c r="KKF301" s="342"/>
      <c r="KKG301" s="387"/>
      <c r="KKH301" s="342"/>
      <c r="KKI301" s="342"/>
      <c r="KKJ301" s="342"/>
      <c r="KKK301" s="342"/>
      <c r="KKL301" s="342"/>
      <c r="KKM301" s="342"/>
      <c r="KKN301" s="442"/>
      <c r="KKO301" s="423"/>
      <c r="KKP301" s="342"/>
      <c r="KKQ301" s="342"/>
      <c r="KKR301" s="342"/>
      <c r="KKS301" s="387"/>
      <c r="KKT301" s="342"/>
      <c r="KKU301" s="342"/>
      <c r="KKV301" s="342"/>
      <c r="KKW301" s="342"/>
      <c r="KKX301" s="342"/>
      <c r="KKY301" s="342"/>
      <c r="KKZ301" s="442"/>
      <c r="KLA301" s="423"/>
      <c r="KLB301" s="342"/>
      <c r="KLC301" s="342"/>
      <c r="KLD301" s="342"/>
      <c r="KLE301" s="387"/>
      <c r="KLF301" s="342"/>
      <c r="KLG301" s="342"/>
      <c r="KLH301" s="342"/>
      <c r="KLI301" s="342"/>
      <c r="KLJ301" s="342"/>
      <c r="KLK301" s="342"/>
      <c r="KLL301" s="442"/>
      <c r="KLM301" s="423"/>
      <c r="KLN301" s="342"/>
      <c r="KLO301" s="342"/>
      <c r="KLP301" s="342"/>
      <c r="KLQ301" s="387"/>
      <c r="KLR301" s="342"/>
      <c r="KLS301" s="342"/>
      <c r="KLT301" s="342"/>
      <c r="KLU301" s="342"/>
      <c r="KLV301" s="342"/>
      <c r="KLW301" s="342"/>
      <c r="KLX301" s="442"/>
      <c r="KLY301" s="423"/>
      <c r="KLZ301" s="342"/>
      <c r="KMA301" s="342"/>
      <c r="KMB301" s="342"/>
      <c r="KMC301" s="387"/>
      <c r="KMD301" s="342"/>
      <c r="KME301" s="342"/>
      <c r="KMF301" s="342"/>
      <c r="KMG301" s="342"/>
      <c r="KMH301" s="342"/>
      <c r="KMI301" s="342"/>
      <c r="KMJ301" s="442"/>
      <c r="KMK301" s="423"/>
      <c r="KML301" s="342"/>
      <c r="KMM301" s="342"/>
      <c r="KMN301" s="342"/>
      <c r="KMO301" s="387"/>
      <c r="KMP301" s="342"/>
      <c r="KMQ301" s="342"/>
      <c r="KMR301" s="342"/>
      <c r="KMS301" s="342"/>
      <c r="KMT301" s="342"/>
      <c r="KMU301" s="342"/>
      <c r="KMV301" s="442"/>
      <c r="KMW301" s="423"/>
      <c r="KMX301" s="342"/>
      <c r="KMY301" s="342"/>
      <c r="KMZ301" s="342"/>
      <c r="KNA301" s="387"/>
      <c r="KNB301" s="342"/>
      <c r="KNC301" s="342"/>
      <c r="KND301" s="342"/>
      <c r="KNE301" s="342"/>
      <c r="KNF301" s="342"/>
      <c r="KNG301" s="342"/>
      <c r="KNH301" s="442"/>
      <c r="KNI301" s="423"/>
      <c r="KNJ301" s="342"/>
      <c r="KNK301" s="342"/>
      <c r="KNL301" s="342"/>
      <c r="KNM301" s="387"/>
      <c r="KNN301" s="342"/>
      <c r="KNO301" s="342"/>
      <c r="KNP301" s="342"/>
      <c r="KNQ301" s="342"/>
      <c r="KNR301" s="342"/>
      <c r="KNS301" s="342"/>
      <c r="KNT301" s="442"/>
      <c r="KNU301" s="423"/>
      <c r="KNV301" s="342"/>
      <c r="KNW301" s="342"/>
      <c r="KNX301" s="342"/>
      <c r="KNY301" s="387"/>
      <c r="KNZ301" s="342"/>
      <c r="KOA301" s="342"/>
      <c r="KOB301" s="342"/>
      <c r="KOC301" s="342"/>
      <c r="KOD301" s="342"/>
      <c r="KOE301" s="342"/>
      <c r="KOF301" s="442"/>
      <c r="KOG301" s="423"/>
      <c r="KOH301" s="342"/>
      <c r="KOI301" s="342"/>
      <c r="KOJ301" s="342"/>
      <c r="KOK301" s="387"/>
      <c r="KOL301" s="342"/>
      <c r="KOM301" s="342"/>
      <c r="KON301" s="342"/>
      <c r="KOO301" s="342"/>
      <c r="KOP301" s="342"/>
      <c r="KOQ301" s="342"/>
      <c r="KOR301" s="442"/>
      <c r="KOS301" s="423"/>
      <c r="KOT301" s="342"/>
      <c r="KOU301" s="342"/>
      <c r="KOV301" s="342"/>
      <c r="KOW301" s="387"/>
      <c r="KOX301" s="342"/>
      <c r="KOY301" s="342"/>
      <c r="KOZ301" s="342"/>
      <c r="KPA301" s="342"/>
      <c r="KPB301" s="342"/>
      <c r="KPC301" s="342"/>
      <c r="KPD301" s="442"/>
      <c r="KPE301" s="423"/>
      <c r="KPF301" s="342"/>
      <c r="KPG301" s="342"/>
      <c r="KPH301" s="342"/>
      <c r="KPI301" s="387"/>
      <c r="KPJ301" s="342"/>
      <c r="KPK301" s="342"/>
      <c r="KPL301" s="342"/>
      <c r="KPM301" s="342"/>
      <c r="KPN301" s="342"/>
      <c r="KPO301" s="342"/>
      <c r="KPP301" s="442"/>
      <c r="KPQ301" s="423"/>
      <c r="KPR301" s="342"/>
      <c r="KPS301" s="342"/>
      <c r="KPT301" s="342"/>
      <c r="KPU301" s="387"/>
      <c r="KPV301" s="342"/>
      <c r="KPW301" s="342"/>
      <c r="KPX301" s="342"/>
      <c r="KPY301" s="342"/>
      <c r="KPZ301" s="342"/>
      <c r="KQA301" s="342"/>
      <c r="KQB301" s="442"/>
      <c r="KQC301" s="423"/>
      <c r="KQD301" s="342"/>
      <c r="KQE301" s="342"/>
      <c r="KQF301" s="342"/>
      <c r="KQG301" s="387"/>
      <c r="KQH301" s="342"/>
      <c r="KQI301" s="342"/>
      <c r="KQJ301" s="342"/>
      <c r="KQK301" s="342"/>
      <c r="KQL301" s="342"/>
      <c r="KQM301" s="342"/>
      <c r="KQN301" s="442"/>
      <c r="KQO301" s="423"/>
      <c r="KQP301" s="342"/>
      <c r="KQQ301" s="342"/>
      <c r="KQR301" s="342"/>
      <c r="KQS301" s="387"/>
      <c r="KQT301" s="342"/>
      <c r="KQU301" s="342"/>
      <c r="KQV301" s="342"/>
      <c r="KQW301" s="342"/>
      <c r="KQX301" s="342"/>
      <c r="KQY301" s="342"/>
      <c r="KQZ301" s="442"/>
      <c r="KRA301" s="423"/>
      <c r="KRB301" s="342"/>
      <c r="KRC301" s="342"/>
      <c r="KRD301" s="342"/>
      <c r="KRE301" s="387"/>
      <c r="KRF301" s="342"/>
      <c r="KRG301" s="342"/>
      <c r="KRH301" s="342"/>
      <c r="KRI301" s="342"/>
      <c r="KRJ301" s="342"/>
      <c r="KRK301" s="342"/>
      <c r="KRL301" s="442"/>
      <c r="KRM301" s="423"/>
      <c r="KRN301" s="342"/>
      <c r="KRO301" s="342"/>
      <c r="KRP301" s="342"/>
      <c r="KRQ301" s="387"/>
      <c r="KRR301" s="342"/>
      <c r="KRS301" s="342"/>
      <c r="KRT301" s="342"/>
      <c r="KRU301" s="342"/>
      <c r="KRV301" s="342"/>
      <c r="KRW301" s="342"/>
      <c r="KRX301" s="442"/>
      <c r="KRY301" s="423"/>
      <c r="KRZ301" s="342"/>
      <c r="KSA301" s="342"/>
      <c r="KSB301" s="342"/>
      <c r="KSC301" s="387"/>
      <c r="KSD301" s="342"/>
      <c r="KSE301" s="342"/>
      <c r="KSF301" s="342"/>
      <c r="KSG301" s="342"/>
      <c r="KSH301" s="342"/>
      <c r="KSI301" s="342"/>
      <c r="KSJ301" s="442"/>
      <c r="KSK301" s="423"/>
      <c r="KSL301" s="342"/>
      <c r="KSM301" s="342"/>
      <c r="KSN301" s="342"/>
      <c r="KSO301" s="387"/>
      <c r="KSP301" s="342"/>
      <c r="KSQ301" s="342"/>
      <c r="KSR301" s="342"/>
      <c r="KSS301" s="342"/>
      <c r="KST301" s="342"/>
      <c r="KSU301" s="342"/>
      <c r="KSV301" s="442"/>
      <c r="KSW301" s="423"/>
      <c r="KSX301" s="342"/>
      <c r="KSY301" s="342"/>
      <c r="KSZ301" s="342"/>
      <c r="KTA301" s="387"/>
      <c r="KTB301" s="342"/>
      <c r="KTC301" s="342"/>
      <c r="KTD301" s="342"/>
      <c r="KTE301" s="342"/>
      <c r="KTF301" s="342"/>
      <c r="KTG301" s="342"/>
      <c r="KTH301" s="442"/>
      <c r="KTI301" s="423"/>
      <c r="KTJ301" s="342"/>
      <c r="KTK301" s="342"/>
      <c r="KTL301" s="342"/>
      <c r="KTM301" s="387"/>
      <c r="KTN301" s="342"/>
      <c r="KTO301" s="342"/>
      <c r="KTP301" s="342"/>
      <c r="KTQ301" s="342"/>
      <c r="KTR301" s="342"/>
      <c r="KTS301" s="342"/>
      <c r="KTT301" s="442"/>
      <c r="KTU301" s="423"/>
      <c r="KTV301" s="342"/>
      <c r="KTW301" s="342"/>
      <c r="KTX301" s="342"/>
      <c r="KTY301" s="387"/>
      <c r="KTZ301" s="342"/>
      <c r="KUA301" s="342"/>
      <c r="KUB301" s="342"/>
      <c r="KUC301" s="342"/>
      <c r="KUD301" s="342"/>
      <c r="KUE301" s="342"/>
      <c r="KUF301" s="442"/>
      <c r="KUG301" s="423"/>
      <c r="KUH301" s="342"/>
      <c r="KUI301" s="342"/>
      <c r="KUJ301" s="342"/>
      <c r="KUK301" s="387"/>
      <c r="KUL301" s="342"/>
      <c r="KUM301" s="342"/>
      <c r="KUN301" s="342"/>
      <c r="KUO301" s="342"/>
      <c r="KUP301" s="342"/>
      <c r="KUQ301" s="342"/>
      <c r="KUR301" s="442"/>
      <c r="KUS301" s="423"/>
      <c r="KUT301" s="342"/>
      <c r="KUU301" s="342"/>
      <c r="KUV301" s="342"/>
      <c r="KUW301" s="387"/>
      <c r="KUX301" s="342"/>
      <c r="KUY301" s="342"/>
      <c r="KUZ301" s="342"/>
      <c r="KVA301" s="342"/>
      <c r="KVB301" s="342"/>
      <c r="KVC301" s="342"/>
      <c r="KVD301" s="442"/>
      <c r="KVE301" s="423"/>
      <c r="KVF301" s="342"/>
      <c r="KVG301" s="342"/>
      <c r="KVH301" s="342"/>
      <c r="KVI301" s="387"/>
      <c r="KVJ301" s="342"/>
      <c r="KVK301" s="342"/>
      <c r="KVL301" s="342"/>
      <c r="KVM301" s="342"/>
      <c r="KVN301" s="342"/>
      <c r="KVO301" s="342"/>
      <c r="KVP301" s="442"/>
      <c r="KVQ301" s="423"/>
      <c r="KVR301" s="342"/>
      <c r="KVS301" s="342"/>
      <c r="KVT301" s="342"/>
      <c r="KVU301" s="387"/>
      <c r="KVV301" s="342"/>
      <c r="KVW301" s="342"/>
      <c r="KVX301" s="342"/>
      <c r="KVY301" s="342"/>
      <c r="KVZ301" s="342"/>
      <c r="KWA301" s="342"/>
      <c r="KWB301" s="442"/>
      <c r="KWC301" s="423"/>
      <c r="KWD301" s="342"/>
      <c r="KWE301" s="342"/>
      <c r="KWF301" s="342"/>
      <c r="KWG301" s="387"/>
      <c r="KWH301" s="342"/>
      <c r="KWI301" s="342"/>
      <c r="KWJ301" s="342"/>
      <c r="KWK301" s="342"/>
      <c r="KWL301" s="342"/>
      <c r="KWM301" s="342"/>
      <c r="KWN301" s="442"/>
      <c r="KWO301" s="423"/>
      <c r="KWP301" s="342"/>
      <c r="KWQ301" s="342"/>
      <c r="KWR301" s="342"/>
      <c r="KWS301" s="387"/>
      <c r="KWT301" s="342"/>
      <c r="KWU301" s="342"/>
      <c r="KWV301" s="342"/>
      <c r="KWW301" s="342"/>
      <c r="KWX301" s="342"/>
      <c r="KWY301" s="342"/>
      <c r="KWZ301" s="442"/>
      <c r="KXA301" s="423"/>
      <c r="KXB301" s="342"/>
      <c r="KXC301" s="342"/>
      <c r="KXD301" s="342"/>
      <c r="KXE301" s="387"/>
      <c r="KXF301" s="342"/>
      <c r="KXG301" s="342"/>
      <c r="KXH301" s="342"/>
      <c r="KXI301" s="342"/>
      <c r="KXJ301" s="342"/>
      <c r="KXK301" s="342"/>
      <c r="KXL301" s="442"/>
      <c r="KXM301" s="423"/>
      <c r="KXN301" s="342"/>
      <c r="KXO301" s="342"/>
      <c r="KXP301" s="342"/>
      <c r="KXQ301" s="387"/>
      <c r="KXR301" s="342"/>
      <c r="KXS301" s="342"/>
      <c r="KXT301" s="342"/>
      <c r="KXU301" s="342"/>
      <c r="KXV301" s="342"/>
      <c r="KXW301" s="342"/>
      <c r="KXX301" s="442"/>
      <c r="KXY301" s="423"/>
      <c r="KXZ301" s="342"/>
      <c r="KYA301" s="342"/>
      <c r="KYB301" s="342"/>
      <c r="KYC301" s="387"/>
      <c r="KYD301" s="342"/>
      <c r="KYE301" s="342"/>
      <c r="KYF301" s="342"/>
      <c r="KYG301" s="342"/>
      <c r="KYH301" s="342"/>
      <c r="KYI301" s="342"/>
      <c r="KYJ301" s="442"/>
      <c r="KYK301" s="423"/>
      <c r="KYL301" s="342"/>
      <c r="KYM301" s="342"/>
      <c r="KYN301" s="342"/>
      <c r="KYO301" s="387"/>
      <c r="KYP301" s="342"/>
      <c r="KYQ301" s="342"/>
      <c r="KYR301" s="342"/>
      <c r="KYS301" s="342"/>
      <c r="KYT301" s="342"/>
      <c r="KYU301" s="342"/>
      <c r="KYV301" s="442"/>
      <c r="KYW301" s="423"/>
      <c r="KYX301" s="342"/>
      <c r="KYY301" s="342"/>
      <c r="KYZ301" s="342"/>
      <c r="KZA301" s="387"/>
      <c r="KZB301" s="342"/>
      <c r="KZC301" s="342"/>
      <c r="KZD301" s="342"/>
      <c r="KZE301" s="342"/>
      <c r="KZF301" s="342"/>
      <c r="KZG301" s="342"/>
      <c r="KZH301" s="442"/>
      <c r="KZI301" s="423"/>
      <c r="KZJ301" s="342"/>
      <c r="KZK301" s="342"/>
      <c r="KZL301" s="342"/>
      <c r="KZM301" s="387"/>
      <c r="KZN301" s="342"/>
      <c r="KZO301" s="342"/>
      <c r="KZP301" s="342"/>
      <c r="KZQ301" s="342"/>
      <c r="KZR301" s="342"/>
      <c r="KZS301" s="342"/>
      <c r="KZT301" s="442"/>
      <c r="KZU301" s="423"/>
      <c r="KZV301" s="342"/>
      <c r="KZW301" s="342"/>
      <c r="KZX301" s="342"/>
      <c r="KZY301" s="387"/>
      <c r="KZZ301" s="342"/>
      <c r="LAA301" s="342"/>
      <c r="LAB301" s="342"/>
      <c r="LAC301" s="342"/>
      <c r="LAD301" s="342"/>
      <c r="LAE301" s="342"/>
      <c r="LAF301" s="442"/>
      <c r="LAG301" s="423"/>
      <c r="LAH301" s="342"/>
      <c r="LAI301" s="342"/>
      <c r="LAJ301" s="342"/>
      <c r="LAK301" s="387"/>
      <c r="LAL301" s="342"/>
      <c r="LAM301" s="342"/>
      <c r="LAN301" s="342"/>
      <c r="LAO301" s="342"/>
      <c r="LAP301" s="342"/>
      <c r="LAQ301" s="342"/>
      <c r="LAR301" s="442"/>
      <c r="LAS301" s="423"/>
      <c r="LAT301" s="342"/>
      <c r="LAU301" s="342"/>
      <c r="LAV301" s="342"/>
      <c r="LAW301" s="387"/>
      <c r="LAX301" s="342"/>
      <c r="LAY301" s="342"/>
      <c r="LAZ301" s="342"/>
      <c r="LBA301" s="342"/>
      <c r="LBB301" s="342"/>
      <c r="LBC301" s="342"/>
      <c r="LBD301" s="442"/>
      <c r="LBE301" s="423"/>
      <c r="LBF301" s="342"/>
      <c r="LBG301" s="342"/>
      <c r="LBH301" s="342"/>
      <c r="LBI301" s="387"/>
      <c r="LBJ301" s="342"/>
      <c r="LBK301" s="342"/>
      <c r="LBL301" s="342"/>
      <c r="LBM301" s="342"/>
      <c r="LBN301" s="342"/>
      <c r="LBO301" s="342"/>
      <c r="LBP301" s="442"/>
      <c r="LBQ301" s="423"/>
      <c r="LBR301" s="342"/>
      <c r="LBS301" s="342"/>
      <c r="LBT301" s="342"/>
      <c r="LBU301" s="387"/>
      <c r="LBV301" s="342"/>
      <c r="LBW301" s="342"/>
      <c r="LBX301" s="342"/>
      <c r="LBY301" s="342"/>
      <c r="LBZ301" s="342"/>
      <c r="LCA301" s="342"/>
      <c r="LCB301" s="442"/>
      <c r="LCC301" s="423"/>
      <c r="LCD301" s="342"/>
      <c r="LCE301" s="342"/>
      <c r="LCF301" s="342"/>
      <c r="LCG301" s="387"/>
      <c r="LCH301" s="342"/>
      <c r="LCI301" s="342"/>
      <c r="LCJ301" s="342"/>
      <c r="LCK301" s="342"/>
      <c r="LCL301" s="342"/>
      <c r="LCM301" s="342"/>
      <c r="LCN301" s="442"/>
      <c r="LCO301" s="423"/>
      <c r="LCP301" s="342"/>
      <c r="LCQ301" s="342"/>
      <c r="LCR301" s="342"/>
      <c r="LCS301" s="387"/>
      <c r="LCT301" s="342"/>
      <c r="LCU301" s="342"/>
      <c r="LCV301" s="342"/>
      <c r="LCW301" s="342"/>
      <c r="LCX301" s="342"/>
      <c r="LCY301" s="342"/>
      <c r="LCZ301" s="442"/>
      <c r="LDA301" s="423"/>
      <c r="LDB301" s="342"/>
      <c r="LDC301" s="342"/>
      <c r="LDD301" s="342"/>
      <c r="LDE301" s="387"/>
      <c r="LDF301" s="342"/>
      <c r="LDG301" s="342"/>
      <c r="LDH301" s="342"/>
      <c r="LDI301" s="342"/>
      <c r="LDJ301" s="342"/>
      <c r="LDK301" s="342"/>
      <c r="LDL301" s="442"/>
      <c r="LDM301" s="423"/>
      <c r="LDN301" s="342"/>
      <c r="LDO301" s="342"/>
      <c r="LDP301" s="342"/>
      <c r="LDQ301" s="387"/>
      <c r="LDR301" s="342"/>
      <c r="LDS301" s="342"/>
      <c r="LDT301" s="342"/>
      <c r="LDU301" s="342"/>
      <c r="LDV301" s="342"/>
      <c r="LDW301" s="342"/>
      <c r="LDX301" s="442"/>
      <c r="LDY301" s="423"/>
      <c r="LDZ301" s="342"/>
      <c r="LEA301" s="342"/>
      <c r="LEB301" s="342"/>
      <c r="LEC301" s="387"/>
      <c r="LED301" s="342"/>
      <c r="LEE301" s="342"/>
      <c r="LEF301" s="342"/>
      <c r="LEG301" s="342"/>
      <c r="LEH301" s="342"/>
      <c r="LEI301" s="342"/>
      <c r="LEJ301" s="442"/>
      <c r="LEK301" s="423"/>
      <c r="LEL301" s="342"/>
      <c r="LEM301" s="342"/>
      <c r="LEN301" s="342"/>
      <c r="LEO301" s="387"/>
      <c r="LEP301" s="342"/>
      <c r="LEQ301" s="342"/>
      <c r="LER301" s="342"/>
      <c r="LES301" s="342"/>
      <c r="LET301" s="342"/>
      <c r="LEU301" s="342"/>
      <c r="LEV301" s="442"/>
      <c r="LEW301" s="423"/>
      <c r="LEX301" s="342"/>
      <c r="LEY301" s="342"/>
      <c r="LEZ301" s="342"/>
      <c r="LFA301" s="387"/>
      <c r="LFB301" s="342"/>
      <c r="LFC301" s="342"/>
      <c r="LFD301" s="342"/>
      <c r="LFE301" s="342"/>
      <c r="LFF301" s="342"/>
      <c r="LFG301" s="342"/>
      <c r="LFH301" s="442"/>
      <c r="LFI301" s="423"/>
      <c r="LFJ301" s="342"/>
      <c r="LFK301" s="342"/>
      <c r="LFL301" s="342"/>
      <c r="LFM301" s="387"/>
      <c r="LFN301" s="342"/>
      <c r="LFO301" s="342"/>
      <c r="LFP301" s="342"/>
      <c r="LFQ301" s="342"/>
      <c r="LFR301" s="342"/>
      <c r="LFS301" s="342"/>
      <c r="LFT301" s="442"/>
      <c r="LFU301" s="423"/>
      <c r="LFV301" s="342"/>
      <c r="LFW301" s="342"/>
      <c r="LFX301" s="342"/>
      <c r="LFY301" s="387"/>
      <c r="LFZ301" s="342"/>
      <c r="LGA301" s="342"/>
      <c r="LGB301" s="342"/>
      <c r="LGC301" s="342"/>
      <c r="LGD301" s="342"/>
      <c r="LGE301" s="342"/>
      <c r="LGF301" s="442"/>
      <c r="LGG301" s="423"/>
      <c r="LGH301" s="342"/>
      <c r="LGI301" s="342"/>
      <c r="LGJ301" s="342"/>
      <c r="LGK301" s="387"/>
      <c r="LGL301" s="342"/>
      <c r="LGM301" s="342"/>
      <c r="LGN301" s="342"/>
      <c r="LGO301" s="342"/>
      <c r="LGP301" s="342"/>
      <c r="LGQ301" s="342"/>
      <c r="LGR301" s="442"/>
      <c r="LGS301" s="423"/>
      <c r="LGT301" s="342"/>
      <c r="LGU301" s="342"/>
      <c r="LGV301" s="342"/>
      <c r="LGW301" s="387"/>
      <c r="LGX301" s="342"/>
      <c r="LGY301" s="342"/>
      <c r="LGZ301" s="342"/>
      <c r="LHA301" s="342"/>
      <c r="LHB301" s="342"/>
      <c r="LHC301" s="342"/>
      <c r="LHD301" s="442"/>
      <c r="LHE301" s="423"/>
      <c r="LHF301" s="342"/>
      <c r="LHG301" s="342"/>
      <c r="LHH301" s="342"/>
      <c r="LHI301" s="387"/>
      <c r="LHJ301" s="342"/>
      <c r="LHK301" s="342"/>
      <c r="LHL301" s="342"/>
      <c r="LHM301" s="342"/>
      <c r="LHN301" s="342"/>
      <c r="LHO301" s="342"/>
      <c r="LHP301" s="442"/>
      <c r="LHQ301" s="423"/>
      <c r="LHR301" s="342"/>
      <c r="LHS301" s="342"/>
      <c r="LHT301" s="342"/>
      <c r="LHU301" s="387"/>
      <c r="LHV301" s="342"/>
      <c r="LHW301" s="342"/>
      <c r="LHX301" s="342"/>
      <c r="LHY301" s="342"/>
      <c r="LHZ301" s="342"/>
      <c r="LIA301" s="342"/>
      <c r="LIB301" s="442"/>
      <c r="LIC301" s="423"/>
      <c r="LID301" s="342"/>
      <c r="LIE301" s="342"/>
      <c r="LIF301" s="342"/>
      <c r="LIG301" s="387"/>
      <c r="LIH301" s="342"/>
      <c r="LII301" s="342"/>
      <c r="LIJ301" s="342"/>
      <c r="LIK301" s="342"/>
      <c r="LIL301" s="342"/>
      <c r="LIM301" s="342"/>
      <c r="LIN301" s="442"/>
      <c r="LIO301" s="423"/>
      <c r="LIP301" s="342"/>
      <c r="LIQ301" s="342"/>
      <c r="LIR301" s="342"/>
      <c r="LIS301" s="387"/>
      <c r="LIT301" s="342"/>
      <c r="LIU301" s="342"/>
      <c r="LIV301" s="342"/>
      <c r="LIW301" s="342"/>
      <c r="LIX301" s="342"/>
      <c r="LIY301" s="342"/>
      <c r="LIZ301" s="442"/>
      <c r="LJA301" s="423"/>
      <c r="LJB301" s="342"/>
      <c r="LJC301" s="342"/>
      <c r="LJD301" s="342"/>
      <c r="LJE301" s="387"/>
      <c r="LJF301" s="342"/>
      <c r="LJG301" s="342"/>
      <c r="LJH301" s="342"/>
      <c r="LJI301" s="342"/>
      <c r="LJJ301" s="342"/>
      <c r="LJK301" s="342"/>
      <c r="LJL301" s="442"/>
      <c r="LJM301" s="423"/>
      <c r="LJN301" s="342"/>
      <c r="LJO301" s="342"/>
      <c r="LJP301" s="342"/>
      <c r="LJQ301" s="387"/>
      <c r="LJR301" s="342"/>
      <c r="LJS301" s="342"/>
      <c r="LJT301" s="342"/>
      <c r="LJU301" s="342"/>
      <c r="LJV301" s="342"/>
      <c r="LJW301" s="342"/>
      <c r="LJX301" s="442"/>
      <c r="LJY301" s="423"/>
      <c r="LJZ301" s="342"/>
      <c r="LKA301" s="342"/>
      <c r="LKB301" s="342"/>
      <c r="LKC301" s="387"/>
      <c r="LKD301" s="342"/>
      <c r="LKE301" s="342"/>
      <c r="LKF301" s="342"/>
      <c r="LKG301" s="342"/>
      <c r="LKH301" s="342"/>
      <c r="LKI301" s="342"/>
      <c r="LKJ301" s="442"/>
      <c r="LKK301" s="423"/>
      <c r="LKL301" s="342"/>
      <c r="LKM301" s="342"/>
      <c r="LKN301" s="342"/>
      <c r="LKO301" s="387"/>
      <c r="LKP301" s="342"/>
      <c r="LKQ301" s="342"/>
      <c r="LKR301" s="342"/>
      <c r="LKS301" s="342"/>
      <c r="LKT301" s="342"/>
      <c r="LKU301" s="342"/>
      <c r="LKV301" s="442"/>
      <c r="LKW301" s="423"/>
      <c r="LKX301" s="342"/>
      <c r="LKY301" s="342"/>
      <c r="LKZ301" s="342"/>
      <c r="LLA301" s="387"/>
      <c r="LLB301" s="342"/>
      <c r="LLC301" s="342"/>
      <c r="LLD301" s="342"/>
      <c r="LLE301" s="342"/>
      <c r="LLF301" s="342"/>
      <c r="LLG301" s="342"/>
      <c r="LLH301" s="442"/>
      <c r="LLI301" s="423"/>
      <c r="LLJ301" s="342"/>
      <c r="LLK301" s="342"/>
      <c r="LLL301" s="342"/>
      <c r="LLM301" s="387"/>
      <c r="LLN301" s="342"/>
      <c r="LLO301" s="342"/>
      <c r="LLP301" s="342"/>
      <c r="LLQ301" s="342"/>
      <c r="LLR301" s="342"/>
      <c r="LLS301" s="342"/>
      <c r="LLT301" s="442"/>
      <c r="LLU301" s="423"/>
      <c r="LLV301" s="342"/>
      <c r="LLW301" s="342"/>
      <c r="LLX301" s="342"/>
      <c r="LLY301" s="387"/>
      <c r="LLZ301" s="342"/>
      <c r="LMA301" s="342"/>
      <c r="LMB301" s="342"/>
      <c r="LMC301" s="342"/>
      <c r="LMD301" s="342"/>
      <c r="LME301" s="342"/>
      <c r="LMF301" s="442"/>
      <c r="LMG301" s="423"/>
      <c r="LMH301" s="342"/>
      <c r="LMI301" s="342"/>
      <c r="LMJ301" s="342"/>
      <c r="LMK301" s="387"/>
      <c r="LML301" s="342"/>
      <c r="LMM301" s="342"/>
      <c r="LMN301" s="342"/>
      <c r="LMO301" s="342"/>
      <c r="LMP301" s="342"/>
      <c r="LMQ301" s="342"/>
      <c r="LMR301" s="442"/>
      <c r="LMS301" s="423"/>
      <c r="LMT301" s="342"/>
      <c r="LMU301" s="342"/>
      <c r="LMV301" s="342"/>
      <c r="LMW301" s="387"/>
      <c r="LMX301" s="342"/>
      <c r="LMY301" s="342"/>
      <c r="LMZ301" s="342"/>
      <c r="LNA301" s="342"/>
      <c r="LNB301" s="342"/>
      <c r="LNC301" s="342"/>
      <c r="LND301" s="442"/>
      <c r="LNE301" s="423"/>
      <c r="LNF301" s="342"/>
      <c r="LNG301" s="342"/>
      <c r="LNH301" s="342"/>
      <c r="LNI301" s="387"/>
      <c r="LNJ301" s="342"/>
      <c r="LNK301" s="342"/>
      <c r="LNL301" s="342"/>
      <c r="LNM301" s="342"/>
      <c r="LNN301" s="342"/>
      <c r="LNO301" s="342"/>
      <c r="LNP301" s="442"/>
      <c r="LNQ301" s="423"/>
      <c r="LNR301" s="342"/>
      <c r="LNS301" s="342"/>
      <c r="LNT301" s="342"/>
      <c r="LNU301" s="387"/>
      <c r="LNV301" s="342"/>
      <c r="LNW301" s="342"/>
      <c r="LNX301" s="342"/>
      <c r="LNY301" s="342"/>
      <c r="LNZ301" s="342"/>
      <c r="LOA301" s="342"/>
      <c r="LOB301" s="442"/>
      <c r="LOC301" s="423"/>
      <c r="LOD301" s="342"/>
      <c r="LOE301" s="342"/>
      <c r="LOF301" s="342"/>
      <c r="LOG301" s="387"/>
      <c r="LOH301" s="342"/>
      <c r="LOI301" s="342"/>
      <c r="LOJ301" s="342"/>
      <c r="LOK301" s="342"/>
      <c r="LOL301" s="342"/>
      <c r="LOM301" s="342"/>
      <c r="LON301" s="442"/>
      <c r="LOO301" s="423"/>
      <c r="LOP301" s="342"/>
      <c r="LOQ301" s="342"/>
      <c r="LOR301" s="342"/>
      <c r="LOS301" s="387"/>
      <c r="LOT301" s="342"/>
      <c r="LOU301" s="342"/>
      <c r="LOV301" s="342"/>
      <c r="LOW301" s="342"/>
      <c r="LOX301" s="342"/>
      <c r="LOY301" s="342"/>
      <c r="LOZ301" s="442"/>
      <c r="LPA301" s="423"/>
      <c r="LPB301" s="342"/>
      <c r="LPC301" s="342"/>
      <c r="LPD301" s="342"/>
      <c r="LPE301" s="387"/>
      <c r="LPF301" s="342"/>
      <c r="LPG301" s="342"/>
      <c r="LPH301" s="342"/>
      <c r="LPI301" s="342"/>
      <c r="LPJ301" s="342"/>
      <c r="LPK301" s="342"/>
      <c r="LPL301" s="442"/>
      <c r="LPM301" s="423"/>
      <c r="LPN301" s="342"/>
      <c r="LPO301" s="342"/>
      <c r="LPP301" s="342"/>
      <c r="LPQ301" s="387"/>
      <c r="LPR301" s="342"/>
      <c r="LPS301" s="342"/>
      <c r="LPT301" s="342"/>
      <c r="LPU301" s="342"/>
      <c r="LPV301" s="342"/>
      <c r="LPW301" s="342"/>
      <c r="LPX301" s="442"/>
      <c r="LPY301" s="423"/>
      <c r="LPZ301" s="342"/>
      <c r="LQA301" s="342"/>
      <c r="LQB301" s="342"/>
      <c r="LQC301" s="387"/>
      <c r="LQD301" s="342"/>
      <c r="LQE301" s="342"/>
      <c r="LQF301" s="342"/>
      <c r="LQG301" s="342"/>
      <c r="LQH301" s="342"/>
      <c r="LQI301" s="342"/>
      <c r="LQJ301" s="442"/>
      <c r="LQK301" s="423"/>
      <c r="LQL301" s="342"/>
      <c r="LQM301" s="342"/>
      <c r="LQN301" s="342"/>
      <c r="LQO301" s="387"/>
      <c r="LQP301" s="342"/>
      <c r="LQQ301" s="342"/>
      <c r="LQR301" s="342"/>
      <c r="LQS301" s="342"/>
      <c r="LQT301" s="342"/>
      <c r="LQU301" s="342"/>
      <c r="LQV301" s="442"/>
      <c r="LQW301" s="423"/>
      <c r="LQX301" s="342"/>
      <c r="LQY301" s="342"/>
      <c r="LQZ301" s="342"/>
      <c r="LRA301" s="387"/>
      <c r="LRB301" s="342"/>
      <c r="LRC301" s="342"/>
      <c r="LRD301" s="342"/>
      <c r="LRE301" s="342"/>
      <c r="LRF301" s="342"/>
      <c r="LRG301" s="342"/>
      <c r="LRH301" s="442"/>
      <c r="LRI301" s="423"/>
      <c r="LRJ301" s="342"/>
      <c r="LRK301" s="342"/>
      <c r="LRL301" s="342"/>
      <c r="LRM301" s="387"/>
      <c r="LRN301" s="342"/>
      <c r="LRO301" s="342"/>
      <c r="LRP301" s="342"/>
      <c r="LRQ301" s="342"/>
      <c r="LRR301" s="342"/>
      <c r="LRS301" s="342"/>
      <c r="LRT301" s="442"/>
      <c r="LRU301" s="423"/>
      <c r="LRV301" s="342"/>
      <c r="LRW301" s="342"/>
      <c r="LRX301" s="342"/>
      <c r="LRY301" s="387"/>
      <c r="LRZ301" s="342"/>
      <c r="LSA301" s="342"/>
      <c r="LSB301" s="342"/>
      <c r="LSC301" s="342"/>
      <c r="LSD301" s="342"/>
      <c r="LSE301" s="342"/>
      <c r="LSF301" s="442"/>
      <c r="LSG301" s="423"/>
      <c r="LSH301" s="342"/>
      <c r="LSI301" s="342"/>
      <c r="LSJ301" s="342"/>
      <c r="LSK301" s="387"/>
      <c r="LSL301" s="342"/>
      <c r="LSM301" s="342"/>
      <c r="LSN301" s="342"/>
      <c r="LSO301" s="342"/>
      <c r="LSP301" s="342"/>
      <c r="LSQ301" s="342"/>
      <c r="LSR301" s="442"/>
      <c r="LSS301" s="423"/>
      <c r="LST301" s="342"/>
      <c r="LSU301" s="342"/>
      <c r="LSV301" s="342"/>
      <c r="LSW301" s="387"/>
      <c r="LSX301" s="342"/>
      <c r="LSY301" s="342"/>
      <c r="LSZ301" s="342"/>
      <c r="LTA301" s="342"/>
      <c r="LTB301" s="342"/>
      <c r="LTC301" s="342"/>
      <c r="LTD301" s="442"/>
      <c r="LTE301" s="423"/>
      <c r="LTF301" s="342"/>
      <c r="LTG301" s="342"/>
      <c r="LTH301" s="342"/>
      <c r="LTI301" s="387"/>
      <c r="LTJ301" s="342"/>
      <c r="LTK301" s="342"/>
      <c r="LTL301" s="342"/>
      <c r="LTM301" s="342"/>
      <c r="LTN301" s="342"/>
      <c r="LTO301" s="342"/>
      <c r="LTP301" s="442"/>
      <c r="LTQ301" s="423"/>
      <c r="LTR301" s="342"/>
      <c r="LTS301" s="342"/>
      <c r="LTT301" s="342"/>
      <c r="LTU301" s="387"/>
      <c r="LTV301" s="342"/>
      <c r="LTW301" s="342"/>
      <c r="LTX301" s="342"/>
      <c r="LTY301" s="342"/>
      <c r="LTZ301" s="342"/>
      <c r="LUA301" s="342"/>
      <c r="LUB301" s="442"/>
      <c r="LUC301" s="423"/>
      <c r="LUD301" s="342"/>
      <c r="LUE301" s="342"/>
      <c r="LUF301" s="342"/>
      <c r="LUG301" s="387"/>
      <c r="LUH301" s="342"/>
      <c r="LUI301" s="342"/>
      <c r="LUJ301" s="342"/>
      <c r="LUK301" s="342"/>
      <c r="LUL301" s="342"/>
      <c r="LUM301" s="342"/>
      <c r="LUN301" s="442"/>
      <c r="LUO301" s="423"/>
      <c r="LUP301" s="342"/>
      <c r="LUQ301" s="342"/>
      <c r="LUR301" s="342"/>
      <c r="LUS301" s="387"/>
      <c r="LUT301" s="342"/>
      <c r="LUU301" s="342"/>
      <c r="LUV301" s="342"/>
      <c r="LUW301" s="342"/>
      <c r="LUX301" s="342"/>
      <c r="LUY301" s="342"/>
      <c r="LUZ301" s="442"/>
      <c r="LVA301" s="423"/>
      <c r="LVB301" s="342"/>
      <c r="LVC301" s="342"/>
      <c r="LVD301" s="342"/>
      <c r="LVE301" s="387"/>
      <c r="LVF301" s="342"/>
      <c r="LVG301" s="342"/>
      <c r="LVH301" s="342"/>
      <c r="LVI301" s="342"/>
      <c r="LVJ301" s="342"/>
      <c r="LVK301" s="342"/>
      <c r="LVL301" s="442"/>
      <c r="LVM301" s="423"/>
      <c r="LVN301" s="342"/>
      <c r="LVO301" s="342"/>
      <c r="LVP301" s="342"/>
      <c r="LVQ301" s="387"/>
      <c r="LVR301" s="342"/>
      <c r="LVS301" s="342"/>
      <c r="LVT301" s="342"/>
      <c r="LVU301" s="342"/>
      <c r="LVV301" s="342"/>
      <c r="LVW301" s="342"/>
      <c r="LVX301" s="442"/>
      <c r="LVY301" s="423"/>
      <c r="LVZ301" s="342"/>
      <c r="LWA301" s="342"/>
      <c r="LWB301" s="342"/>
      <c r="LWC301" s="387"/>
      <c r="LWD301" s="342"/>
      <c r="LWE301" s="342"/>
      <c r="LWF301" s="342"/>
      <c r="LWG301" s="342"/>
      <c r="LWH301" s="342"/>
      <c r="LWI301" s="342"/>
      <c r="LWJ301" s="442"/>
      <c r="LWK301" s="423"/>
      <c r="LWL301" s="342"/>
      <c r="LWM301" s="342"/>
      <c r="LWN301" s="342"/>
      <c r="LWO301" s="387"/>
      <c r="LWP301" s="342"/>
      <c r="LWQ301" s="342"/>
      <c r="LWR301" s="342"/>
      <c r="LWS301" s="342"/>
      <c r="LWT301" s="342"/>
      <c r="LWU301" s="342"/>
      <c r="LWV301" s="442"/>
      <c r="LWW301" s="423"/>
      <c r="LWX301" s="342"/>
      <c r="LWY301" s="342"/>
      <c r="LWZ301" s="342"/>
      <c r="LXA301" s="387"/>
      <c r="LXB301" s="342"/>
      <c r="LXC301" s="342"/>
      <c r="LXD301" s="342"/>
      <c r="LXE301" s="342"/>
      <c r="LXF301" s="342"/>
      <c r="LXG301" s="342"/>
      <c r="LXH301" s="442"/>
      <c r="LXI301" s="423"/>
      <c r="LXJ301" s="342"/>
      <c r="LXK301" s="342"/>
      <c r="LXL301" s="342"/>
      <c r="LXM301" s="387"/>
      <c r="LXN301" s="342"/>
      <c r="LXO301" s="342"/>
      <c r="LXP301" s="342"/>
      <c r="LXQ301" s="342"/>
      <c r="LXR301" s="342"/>
      <c r="LXS301" s="342"/>
      <c r="LXT301" s="442"/>
      <c r="LXU301" s="423"/>
      <c r="LXV301" s="342"/>
      <c r="LXW301" s="342"/>
      <c r="LXX301" s="342"/>
      <c r="LXY301" s="387"/>
      <c r="LXZ301" s="342"/>
      <c r="LYA301" s="342"/>
      <c r="LYB301" s="342"/>
      <c r="LYC301" s="342"/>
      <c r="LYD301" s="342"/>
      <c r="LYE301" s="342"/>
      <c r="LYF301" s="442"/>
      <c r="LYG301" s="423"/>
      <c r="LYH301" s="342"/>
      <c r="LYI301" s="342"/>
      <c r="LYJ301" s="342"/>
      <c r="LYK301" s="387"/>
      <c r="LYL301" s="342"/>
      <c r="LYM301" s="342"/>
      <c r="LYN301" s="342"/>
      <c r="LYO301" s="342"/>
      <c r="LYP301" s="342"/>
      <c r="LYQ301" s="342"/>
      <c r="LYR301" s="442"/>
      <c r="LYS301" s="423"/>
      <c r="LYT301" s="342"/>
      <c r="LYU301" s="342"/>
      <c r="LYV301" s="342"/>
      <c r="LYW301" s="387"/>
      <c r="LYX301" s="342"/>
      <c r="LYY301" s="342"/>
      <c r="LYZ301" s="342"/>
      <c r="LZA301" s="342"/>
      <c r="LZB301" s="342"/>
      <c r="LZC301" s="342"/>
      <c r="LZD301" s="442"/>
      <c r="LZE301" s="423"/>
      <c r="LZF301" s="342"/>
      <c r="LZG301" s="342"/>
      <c r="LZH301" s="342"/>
      <c r="LZI301" s="387"/>
      <c r="LZJ301" s="342"/>
      <c r="LZK301" s="342"/>
      <c r="LZL301" s="342"/>
      <c r="LZM301" s="342"/>
      <c r="LZN301" s="342"/>
      <c r="LZO301" s="342"/>
      <c r="LZP301" s="442"/>
      <c r="LZQ301" s="423"/>
      <c r="LZR301" s="342"/>
      <c r="LZS301" s="342"/>
      <c r="LZT301" s="342"/>
      <c r="LZU301" s="387"/>
      <c r="LZV301" s="342"/>
      <c r="LZW301" s="342"/>
      <c r="LZX301" s="342"/>
      <c r="LZY301" s="342"/>
      <c r="LZZ301" s="342"/>
      <c r="MAA301" s="342"/>
      <c r="MAB301" s="442"/>
      <c r="MAC301" s="423"/>
      <c r="MAD301" s="342"/>
      <c r="MAE301" s="342"/>
      <c r="MAF301" s="342"/>
      <c r="MAG301" s="387"/>
      <c r="MAH301" s="342"/>
      <c r="MAI301" s="342"/>
      <c r="MAJ301" s="342"/>
      <c r="MAK301" s="342"/>
      <c r="MAL301" s="342"/>
      <c r="MAM301" s="342"/>
      <c r="MAN301" s="442"/>
      <c r="MAO301" s="423"/>
      <c r="MAP301" s="342"/>
      <c r="MAQ301" s="342"/>
      <c r="MAR301" s="342"/>
      <c r="MAS301" s="387"/>
      <c r="MAT301" s="342"/>
      <c r="MAU301" s="342"/>
      <c r="MAV301" s="342"/>
      <c r="MAW301" s="342"/>
      <c r="MAX301" s="342"/>
      <c r="MAY301" s="342"/>
      <c r="MAZ301" s="442"/>
      <c r="MBA301" s="423"/>
      <c r="MBB301" s="342"/>
      <c r="MBC301" s="342"/>
      <c r="MBD301" s="342"/>
      <c r="MBE301" s="387"/>
      <c r="MBF301" s="342"/>
      <c r="MBG301" s="342"/>
      <c r="MBH301" s="342"/>
      <c r="MBI301" s="342"/>
      <c r="MBJ301" s="342"/>
      <c r="MBK301" s="342"/>
      <c r="MBL301" s="442"/>
      <c r="MBM301" s="423"/>
      <c r="MBN301" s="342"/>
      <c r="MBO301" s="342"/>
      <c r="MBP301" s="342"/>
      <c r="MBQ301" s="387"/>
      <c r="MBR301" s="342"/>
      <c r="MBS301" s="342"/>
      <c r="MBT301" s="342"/>
      <c r="MBU301" s="342"/>
      <c r="MBV301" s="342"/>
      <c r="MBW301" s="342"/>
      <c r="MBX301" s="442"/>
      <c r="MBY301" s="423"/>
      <c r="MBZ301" s="342"/>
      <c r="MCA301" s="342"/>
      <c r="MCB301" s="342"/>
      <c r="MCC301" s="387"/>
      <c r="MCD301" s="342"/>
      <c r="MCE301" s="342"/>
      <c r="MCF301" s="342"/>
      <c r="MCG301" s="342"/>
      <c r="MCH301" s="342"/>
      <c r="MCI301" s="342"/>
      <c r="MCJ301" s="442"/>
      <c r="MCK301" s="423"/>
      <c r="MCL301" s="342"/>
      <c r="MCM301" s="342"/>
      <c r="MCN301" s="342"/>
      <c r="MCO301" s="387"/>
      <c r="MCP301" s="342"/>
      <c r="MCQ301" s="342"/>
      <c r="MCR301" s="342"/>
      <c r="MCS301" s="342"/>
      <c r="MCT301" s="342"/>
      <c r="MCU301" s="342"/>
      <c r="MCV301" s="442"/>
      <c r="MCW301" s="423"/>
      <c r="MCX301" s="342"/>
      <c r="MCY301" s="342"/>
      <c r="MCZ301" s="342"/>
      <c r="MDA301" s="387"/>
      <c r="MDB301" s="342"/>
      <c r="MDC301" s="342"/>
      <c r="MDD301" s="342"/>
      <c r="MDE301" s="342"/>
      <c r="MDF301" s="342"/>
      <c r="MDG301" s="342"/>
      <c r="MDH301" s="442"/>
      <c r="MDI301" s="423"/>
      <c r="MDJ301" s="342"/>
      <c r="MDK301" s="342"/>
      <c r="MDL301" s="342"/>
      <c r="MDM301" s="387"/>
      <c r="MDN301" s="342"/>
      <c r="MDO301" s="342"/>
      <c r="MDP301" s="342"/>
      <c r="MDQ301" s="342"/>
      <c r="MDR301" s="342"/>
      <c r="MDS301" s="342"/>
      <c r="MDT301" s="442"/>
      <c r="MDU301" s="423"/>
      <c r="MDV301" s="342"/>
      <c r="MDW301" s="342"/>
      <c r="MDX301" s="342"/>
      <c r="MDY301" s="387"/>
      <c r="MDZ301" s="342"/>
      <c r="MEA301" s="342"/>
      <c r="MEB301" s="342"/>
      <c r="MEC301" s="342"/>
      <c r="MED301" s="342"/>
      <c r="MEE301" s="342"/>
      <c r="MEF301" s="442"/>
      <c r="MEG301" s="423"/>
      <c r="MEH301" s="342"/>
      <c r="MEI301" s="342"/>
      <c r="MEJ301" s="342"/>
      <c r="MEK301" s="387"/>
      <c r="MEL301" s="342"/>
      <c r="MEM301" s="342"/>
      <c r="MEN301" s="342"/>
      <c r="MEO301" s="342"/>
      <c r="MEP301" s="342"/>
      <c r="MEQ301" s="342"/>
      <c r="MER301" s="442"/>
      <c r="MES301" s="423"/>
      <c r="MET301" s="342"/>
      <c r="MEU301" s="342"/>
      <c r="MEV301" s="342"/>
      <c r="MEW301" s="387"/>
      <c r="MEX301" s="342"/>
      <c r="MEY301" s="342"/>
      <c r="MEZ301" s="342"/>
      <c r="MFA301" s="342"/>
      <c r="MFB301" s="342"/>
      <c r="MFC301" s="342"/>
      <c r="MFD301" s="442"/>
      <c r="MFE301" s="423"/>
      <c r="MFF301" s="342"/>
      <c r="MFG301" s="342"/>
      <c r="MFH301" s="342"/>
      <c r="MFI301" s="387"/>
      <c r="MFJ301" s="342"/>
      <c r="MFK301" s="342"/>
      <c r="MFL301" s="342"/>
      <c r="MFM301" s="342"/>
      <c r="MFN301" s="342"/>
      <c r="MFO301" s="342"/>
      <c r="MFP301" s="442"/>
      <c r="MFQ301" s="423"/>
      <c r="MFR301" s="342"/>
      <c r="MFS301" s="342"/>
      <c r="MFT301" s="342"/>
      <c r="MFU301" s="387"/>
      <c r="MFV301" s="342"/>
      <c r="MFW301" s="342"/>
      <c r="MFX301" s="342"/>
      <c r="MFY301" s="342"/>
      <c r="MFZ301" s="342"/>
      <c r="MGA301" s="342"/>
      <c r="MGB301" s="442"/>
      <c r="MGC301" s="423"/>
      <c r="MGD301" s="342"/>
      <c r="MGE301" s="342"/>
      <c r="MGF301" s="342"/>
      <c r="MGG301" s="387"/>
      <c r="MGH301" s="342"/>
      <c r="MGI301" s="342"/>
      <c r="MGJ301" s="342"/>
      <c r="MGK301" s="342"/>
      <c r="MGL301" s="342"/>
      <c r="MGM301" s="342"/>
      <c r="MGN301" s="442"/>
      <c r="MGO301" s="423"/>
      <c r="MGP301" s="342"/>
      <c r="MGQ301" s="342"/>
      <c r="MGR301" s="342"/>
      <c r="MGS301" s="387"/>
      <c r="MGT301" s="342"/>
      <c r="MGU301" s="342"/>
      <c r="MGV301" s="342"/>
      <c r="MGW301" s="342"/>
      <c r="MGX301" s="342"/>
      <c r="MGY301" s="342"/>
      <c r="MGZ301" s="442"/>
      <c r="MHA301" s="423"/>
      <c r="MHB301" s="342"/>
      <c r="MHC301" s="342"/>
      <c r="MHD301" s="342"/>
      <c r="MHE301" s="387"/>
      <c r="MHF301" s="342"/>
      <c r="MHG301" s="342"/>
      <c r="MHH301" s="342"/>
      <c r="MHI301" s="342"/>
      <c r="MHJ301" s="342"/>
      <c r="MHK301" s="342"/>
      <c r="MHL301" s="442"/>
      <c r="MHM301" s="423"/>
      <c r="MHN301" s="342"/>
      <c r="MHO301" s="342"/>
      <c r="MHP301" s="342"/>
      <c r="MHQ301" s="387"/>
      <c r="MHR301" s="342"/>
      <c r="MHS301" s="342"/>
      <c r="MHT301" s="342"/>
      <c r="MHU301" s="342"/>
      <c r="MHV301" s="342"/>
      <c r="MHW301" s="342"/>
      <c r="MHX301" s="442"/>
      <c r="MHY301" s="423"/>
      <c r="MHZ301" s="342"/>
      <c r="MIA301" s="342"/>
      <c r="MIB301" s="342"/>
      <c r="MIC301" s="387"/>
      <c r="MID301" s="342"/>
      <c r="MIE301" s="342"/>
      <c r="MIF301" s="342"/>
      <c r="MIG301" s="342"/>
      <c r="MIH301" s="342"/>
      <c r="MII301" s="342"/>
      <c r="MIJ301" s="442"/>
      <c r="MIK301" s="423"/>
      <c r="MIL301" s="342"/>
      <c r="MIM301" s="342"/>
      <c r="MIN301" s="342"/>
      <c r="MIO301" s="387"/>
      <c r="MIP301" s="342"/>
      <c r="MIQ301" s="342"/>
      <c r="MIR301" s="342"/>
      <c r="MIS301" s="342"/>
      <c r="MIT301" s="342"/>
      <c r="MIU301" s="342"/>
      <c r="MIV301" s="442"/>
      <c r="MIW301" s="423"/>
      <c r="MIX301" s="342"/>
      <c r="MIY301" s="342"/>
      <c r="MIZ301" s="342"/>
      <c r="MJA301" s="387"/>
      <c r="MJB301" s="342"/>
      <c r="MJC301" s="342"/>
      <c r="MJD301" s="342"/>
      <c r="MJE301" s="342"/>
      <c r="MJF301" s="342"/>
      <c r="MJG301" s="342"/>
      <c r="MJH301" s="442"/>
      <c r="MJI301" s="423"/>
      <c r="MJJ301" s="342"/>
      <c r="MJK301" s="342"/>
      <c r="MJL301" s="342"/>
      <c r="MJM301" s="387"/>
      <c r="MJN301" s="342"/>
      <c r="MJO301" s="342"/>
      <c r="MJP301" s="342"/>
      <c r="MJQ301" s="342"/>
      <c r="MJR301" s="342"/>
      <c r="MJS301" s="342"/>
      <c r="MJT301" s="442"/>
      <c r="MJU301" s="423"/>
      <c r="MJV301" s="342"/>
      <c r="MJW301" s="342"/>
      <c r="MJX301" s="342"/>
      <c r="MJY301" s="387"/>
      <c r="MJZ301" s="342"/>
      <c r="MKA301" s="342"/>
      <c r="MKB301" s="342"/>
      <c r="MKC301" s="342"/>
      <c r="MKD301" s="342"/>
      <c r="MKE301" s="342"/>
      <c r="MKF301" s="442"/>
      <c r="MKG301" s="423"/>
      <c r="MKH301" s="342"/>
      <c r="MKI301" s="342"/>
      <c r="MKJ301" s="342"/>
      <c r="MKK301" s="387"/>
      <c r="MKL301" s="342"/>
      <c r="MKM301" s="342"/>
      <c r="MKN301" s="342"/>
      <c r="MKO301" s="342"/>
      <c r="MKP301" s="342"/>
      <c r="MKQ301" s="342"/>
      <c r="MKR301" s="442"/>
      <c r="MKS301" s="423"/>
      <c r="MKT301" s="342"/>
      <c r="MKU301" s="342"/>
      <c r="MKV301" s="342"/>
      <c r="MKW301" s="387"/>
      <c r="MKX301" s="342"/>
      <c r="MKY301" s="342"/>
      <c r="MKZ301" s="342"/>
      <c r="MLA301" s="342"/>
      <c r="MLB301" s="342"/>
      <c r="MLC301" s="342"/>
      <c r="MLD301" s="442"/>
      <c r="MLE301" s="423"/>
      <c r="MLF301" s="342"/>
      <c r="MLG301" s="342"/>
      <c r="MLH301" s="342"/>
      <c r="MLI301" s="387"/>
      <c r="MLJ301" s="342"/>
      <c r="MLK301" s="342"/>
      <c r="MLL301" s="342"/>
      <c r="MLM301" s="342"/>
      <c r="MLN301" s="342"/>
      <c r="MLO301" s="342"/>
      <c r="MLP301" s="442"/>
      <c r="MLQ301" s="423"/>
      <c r="MLR301" s="342"/>
      <c r="MLS301" s="342"/>
      <c r="MLT301" s="342"/>
      <c r="MLU301" s="387"/>
      <c r="MLV301" s="342"/>
      <c r="MLW301" s="342"/>
      <c r="MLX301" s="342"/>
      <c r="MLY301" s="342"/>
      <c r="MLZ301" s="342"/>
      <c r="MMA301" s="342"/>
      <c r="MMB301" s="442"/>
      <c r="MMC301" s="423"/>
      <c r="MMD301" s="342"/>
      <c r="MME301" s="342"/>
      <c r="MMF301" s="342"/>
      <c r="MMG301" s="387"/>
      <c r="MMH301" s="342"/>
      <c r="MMI301" s="342"/>
      <c r="MMJ301" s="342"/>
      <c r="MMK301" s="342"/>
      <c r="MML301" s="342"/>
      <c r="MMM301" s="342"/>
      <c r="MMN301" s="442"/>
      <c r="MMO301" s="423"/>
      <c r="MMP301" s="342"/>
      <c r="MMQ301" s="342"/>
      <c r="MMR301" s="342"/>
      <c r="MMS301" s="387"/>
      <c r="MMT301" s="342"/>
      <c r="MMU301" s="342"/>
      <c r="MMV301" s="342"/>
      <c r="MMW301" s="342"/>
      <c r="MMX301" s="342"/>
      <c r="MMY301" s="342"/>
      <c r="MMZ301" s="442"/>
      <c r="MNA301" s="423"/>
      <c r="MNB301" s="342"/>
      <c r="MNC301" s="342"/>
      <c r="MND301" s="342"/>
      <c r="MNE301" s="387"/>
      <c r="MNF301" s="342"/>
      <c r="MNG301" s="342"/>
      <c r="MNH301" s="342"/>
      <c r="MNI301" s="342"/>
      <c r="MNJ301" s="342"/>
      <c r="MNK301" s="342"/>
      <c r="MNL301" s="442"/>
      <c r="MNM301" s="423"/>
      <c r="MNN301" s="342"/>
      <c r="MNO301" s="342"/>
      <c r="MNP301" s="342"/>
      <c r="MNQ301" s="387"/>
      <c r="MNR301" s="342"/>
      <c r="MNS301" s="342"/>
      <c r="MNT301" s="342"/>
      <c r="MNU301" s="342"/>
      <c r="MNV301" s="342"/>
      <c r="MNW301" s="342"/>
      <c r="MNX301" s="442"/>
      <c r="MNY301" s="423"/>
      <c r="MNZ301" s="342"/>
      <c r="MOA301" s="342"/>
      <c r="MOB301" s="342"/>
      <c r="MOC301" s="387"/>
      <c r="MOD301" s="342"/>
      <c r="MOE301" s="342"/>
      <c r="MOF301" s="342"/>
      <c r="MOG301" s="342"/>
      <c r="MOH301" s="342"/>
      <c r="MOI301" s="342"/>
      <c r="MOJ301" s="442"/>
      <c r="MOK301" s="423"/>
      <c r="MOL301" s="342"/>
      <c r="MOM301" s="342"/>
      <c r="MON301" s="342"/>
      <c r="MOO301" s="387"/>
      <c r="MOP301" s="342"/>
      <c r="MOQ301" s="342"/>
      <c r="MOR301" s="342"/>
      <c r="MOS301" s="342"/>
      <c r="MOT301" s="342"/>
      <c r="MOU301" s="342"/>
      <c r="MOV301" s="442"/>
      <c r="MOW301" s="423"/>
      <c r="MOX301" s="342"/>
      <c r="MOY301" s="342"/>
      <c r="MOZ301" s="342"/>
      <c r="MPA301" s="387"/>
      <c r="MPB301" s="342"/>
      <c r="MPC301" s="342"/>
      <c r="MPD301" s="342"/>
      <c r="MPE301" s="342"/>
      <c r="MPF301" s="342"/>
      <c r="MPG301" s="342"/>
      <c r="MPH301" s="442"/>
      <c r="MPI301" s="423"/>
      <c r="MPJ301" s="342"/>
      <c r="MPK301" s="342"/>
      <c r="MPL301" s="342"/>
      <c r="MPM301" s="387"/>
      <c r="MPN301" s="342"/>
      <c r="MPO301" s="342"/>
      <c r="MPP301" s="342"/>
      <c r="MPQ301" s="342"/>
      <c r="MPR301" s="342"/>
      <c r="MPS301" s="342"/>
      <c r="MPT301" s="442"/>
      <c r="MPU301" s="423"/>
      <c r="MPV301" s="342"/>
      <c r="MPW301" s="342"/>
      <c r="MPX301" s="342"/>
      <c r="MPY301" s="387"/>
      <c r="MPZ301" s="342"/>
      <c r="MQA301" s="342"/>
      <c r="MQB301" s="342"/>
      <c r="MQC301" s="342"/>
      <c r="MQD301" s="342"/>
      <c r="MQE301" s="342"/>
      <c r="MQF301" s="442"/>
      <c r="MQG301" s="423"/>
      <c r="MQH301" s="342"/>
      <c r="MQI301" s="342"/>
      <c r="MQJ301" s="342"/>
      <c r="MQK301" s="387"/>
      <c r="MQL301" s="342"/>
      <c r="MQM301" s="342"/>
      <c r="MQN301" s="342"/>
      <c r="MQO301" s="342"/>
      <c r="MQP301" s="342"/>
      <c r="MQQ301" s="342"/>
      <c r="MQR301" s="442"/>
      <c r="MQS301" s="423"/>
      <c r="MQT301" s="342"/>
      <c r="MQU301" s="342"/>
      <c r="MQV301" s="342"/>
      <c r="MQW301" s="387"/>
      <c r="MQX301" s="342"/>
      <c r="MQY301" s="342"/>
      <c r="MQZ301" s="342"/>
      <c r="MRA301" s="342"/>
      <c r="MRB301" s="342"/>
      <c r="MRC301" s="342"/>
      <c r="MRD301" s="442"/>
      <c r="MRE301" s="423"/>
      <c r="MRF301" s="342"/>
      <c r="MRG301" s="342"/>
      <c r="MRH301" s="342"/>
      <c r="MRI301" s="387"/>
      <c r="MRJ301" s="342"/>
      <c r="MRK301" s="342"/>
      <c r="MRL301" s="342"/>
      <c r="MRM301" s="342"/>
      <c r="MRN301" s="342"/>
      <c r="MRO301" s="342"/>
      <c r="MRP301" s="442"/>
      <c r="MRQ301" s="423"/>
      <c r="MRR301" s="342"/>
      <c r="MRS301" s="342"/>
      <c r="MRT301" s="342"/>
      <c r="MRU301" s="387"/>
      <c r="MRV301" s="342"/>
      <c r="MRW301" s="342"/>
      <c r="MRX301" s="342"/>
      <c r="MRY301" s="342"/>
      <c r="MRZ301" s="342"/>
      <c r="MSA301" s="342"/>
      <c r="MSB301" s="442"/>
      <c r="MSC301" s="423"/>
      <c r="MSD301" s="342"/>
      <c r="MSE301" s="342"/>
      <c r="MSF301" s="342"/>
      <c r="MSG301" s="387"/>
      <c r="MSH301" s="342"/>
      <c r="MSI301" s="342"/>
      <c r="MSJ301" s="342"/>
      <c r="MSK301" s="342"/>
      <c r="MSL301" s="342"/>
      <c r="MSM301" s="342"/>
      <c r="MSN301" s="442"/>
      <c r="MSO301" s="423"/>
      <c r="MSP301" s="342"/>
      <c r="MSQ301" s="342"/>
      <c r="MSR301" s="342"/>
      <c r="MSS301" s="387"/>
      <c r="MST301" s="342"/>
      <c r="MSU301" s="342"/>
      <c r="MSV301" s="342"/>
      <c r="MSW301" s="342"/>
      <c r="MSX301" s="342"/>
      <c r="MSY301" s="342"/>
      <c r="MSZ301" s="442"/>
      <c r="MTA301" s="423"/>
      <c r="MTB301" s="342"/>
      <c r="MTC301" s="342"/>
      <c r="MTD301" s="342"/>
      <c r="MTE301" s="387"/>
      <c r="MTF301" s="342"/>
      <c r="MTG301" s="342"/>
      <c r="MTH301" s="342"/>
      <c r="MTI301" s="342"/>
      <c r="MTJ301" s="342"/>
      <c r="MTK301" s="342"/>
      <c r="MTL301" s="442"/>
      <c r="MTM301" s="423"/>
      <c r="MTN301" s="342"/>
      <c r="MTO301" s="342"/>
      <c r="MTP301" s="342"/>
      <c r="MTQ301" s="387"/>
      <c r="MTR301" s="342"/>
      <c r="MTS301" s="342"/>
      <c r="MTT301" s="342"/>
      <c r="MTU301" s="342"/>
      <c r="MTV301" s="342"/>
      <c r="MTW301" s="342"/>
      <c r="MTX301" s="442"/>
      <c r="MTY301" s="423"/>
      <c r="MTZ301" s="342"/>
      <c r="MUA301" s="342"/>
      <c r="MUB301" s="342"/>
      <c r="MUC301" s="387"/>
      <c r="MUD301" s="342"/>
      <c r="MUE301" s="342"/>
      <c r="MUF301" s="342"/>
      <c r="MUG301" s="342"/>
      <c r="MUH301" s="342"/>
      <c r="MUI301" s="342"/>
      <c r="MUJ301" s="442"/>
      <c r="MUK301" s="423"/>
      <c r="MUL301" s="342"/>
      <c r="MUM301" s="342"/>
      <c r="MUN301" s="342"/>
      <c r="MUO301" s="387"/>
      <c r="MUP301" s="342"/>
      <c r="MUQ301" s="342"/>
      <c r="MUR301" s="342"/>
      <c r="MUS301" s="342"/>
      <c r="MUT301" s="342"/>
      <c r="MUU301" s="342"/>
      <c r="MUV301" s="442"/>
      <c r="MUW301" s="423"/>
      <c r="MUX301" s="342"/>
      <c r="MUY301" s="342"/>
      <c r="MUZ301" s="342"/>
      <c r="MVA301" s="387"/>
      <c r="MVB301" s="342"/>
      <c r="MVC301" s="342"/>
      <c r="MVD301" s="342"/>
      <c r="MVE301" s="342"/>
      <c r="MVF301" s="342"/>
      <c r="MVG301" s="342"/>
      <c r="MVH301" s="442"/>
      <c r="MVI301" s="423"/>
      <c r="MVJ301" s="342"/>
      <c r="MVK301" s="342"/>
      <c r="MVL301" s="342"/>
      <c r="MVM301" s="387"/>
      <c r="MVN301" s="342"/>
      <c r="MVO301" s="342"/>
      <c r="MVP301" s="342"/>
      <c r="MVQ301" s="342"/>
      <c r="MVR301" s="342"/>
      <c r="MVS301" s="342"/>
      <c r="MVT301" s="442"/>
      <c r="MVU301" s="423"/>
      <c r="MVV301" s="342"/>
      <c r="MVW301" s="342"/>
      <c r="MVX301" s="342"/>
      <c r="MVY301" s="387"/>
      <c r="MVZ301" s="342"/>
      <c r="MWA301" s="342"/>
      <c r="MWB301" s="342"/>
      <c r="MWC301" s="342"/>
      <c r="MWD301" s="342"/>
      <c r="MWE301" s="342"/>
      <c r="MWF301" s="442"/>
      <c r="MWG301" s="423"/>
      <c r="MWH301" s="342"/>
      <c r="MWI301" s="342"/>
      <c r="MWJ301" s="342"/>
      <c r="MWK301" s="387"/>
      <c r="MWL301" s="342"/>
      <c r="MWM301" s="342"/>
      <c r="MWN301" s="342"/>
      <c r="MWO301" s="342"/>
      <c r="MWP301" s="342"/>
      <c r="MWQ301" s="342"/>
      <c r="MWR301" s="442"/>
      <c r="MWS301" s="423"/>
      <c r="MWT301" s="342"/>
      <c r="MWU301" s="342"/>
      <c r="MWV301" s="342"/>
      <c r="MWW301" s="387"/>
      <c r="MWX301" s="342"/>
      <c r="MWY301" s="342"/>
      <c r="MWZ301" s="342"/>
      <c r="MXA301" s="342"/>
      <c r="MXB301" s="342"/>
      <c r="MXC301" s="342"/>
      <c r="MXD301" s="442"/>
      <c r="MXE301" s="423"/>
      <c r="MXF301" s="342"/>
      <c r="MXG301" s="342"/>
      <c r="MXH301" s="342"/>
      <c r="MXI301" s="387"/>
      <c r="MXJ301" s="342"/>
      <c r="MXK301" s="342"/>
      <c r="MXL301" s="342"/>
      <c r="MXM301" s="342"/>
      <c r="MXN301" s="342"/>
      <c r="MXO301" s="342"/>
      <c r="MXP301" s="442"/>
      <c r="MXQ301" s="423"/>
      <c r="MXR301" s="342"/>
      <c r="MXS301" s="342"/>
      <c r="MXT301" s="342"/>
      <c r="MXU301" s="387"/>
      <c r="MXV301" s="342"/>
      <c r="MXW301" s="342"/>
      <c r="MXX301" s="342"/>
      <c r="MXY301" s="342"/>
      <c r="MXZ301" s="342"/>
      <c r="MYA301" s="342"/>
      <c r="MYB301" s="442"/>
      <c r="MYC301" s="423"/>
      <c r="MYD301" s="342"/>
      <c r="MYE301" s="342"/>
      <c r="MYF301" s="342"/>
      <c r="MYG301" s="387"/>
      <c r="MYH301" s="342"/>
      <c r="MYI301" s="342"/>
      <c r="MYJ301" s="342"/>
      <c r="MYK301" s="342"/>
      <c r="MYL301" s="342"/>
      <c r="MYM301" s="342"/>
      <c r="MYN301" s="442"/>
      <c r="MYO301" s="423"/>
      <c r="MYP301" s="342"/>
      <c r="MYQ301" s="342"/>
      <c r="MYR301" s="342"/>
      <c r="MYS301" s="387"/>
      <c r="MYT301" s="342"/>
      <c r="MYU301" s="342"/>
      <c r="MYV301" s="342"/>
      <c r="MYW301" s="342"/>
      <c r="MYX301" s="342"/>
      <c r="MYY301" s="342"/>
      <c r="MYZ301" s="442"/>
      <c r="MZA301" s="423"/>
      <c r="MZB301" s="342"/>
      <c r="MZC301" s="342"/>
      <c r="MZD301" s="342"/>
      <c r="MZE301" s="387"/>
      <c r="MZF301" s="342"/>
      <c r="MZG301" s="342"/>
      <c r="MZH301" s="342"/>
      <c r="MZI301" s="342"/>
      <c r="MZJ301" s="342"/>
      <c r="MZK301" s="342"/>
      <c r="MZL301" s="442"/>
      <c r="MZM301" s="423"/>
      <c r="MZN301" s="342"/>
      <c r="MZO301" s="342"/>
      <c r="MZP301" s="342"/>
      <c r="MZQ301" s="387"/>
      <c r="MZR301" s="342"/>
      <c r="MZS301" s="342"/>
      <c r="MZT301" s="342"/>
      <c r="MZU301" s="342"/>
      <c r="MZV301" s="342"/>
      <c r="MZW301" s="342"/>
      <c r="MZX301" s="442"/>
      <c r="MZY301" s="423"/>
      <c r="MZZ301" s="342"/>
      <c r="NAA301" s="342"/>
      <c r="NAB301" s="342"/>
      <c r="NAC301" s="387"/>
      <c r="NAD301" s="342"/>
      <c r="NAE301" s="342"/>
      <c r="NAF301" s="342"/>
      <c r="NAG301" s="342"/>
      <c r="NAH301" s="342"/>
      <c r="NAI301" s="342"/>
      <c r="NAJ301" s="442"/>
      <c r="NAK301" s="423"/>
      <c r="NAL301" s="342"/>
      <c r="NAM301" s="342"/>
      <c r="NAN301" s="342"/>
      <c r="NAO301" s="387"/>
      <c r="NAP301" s="342"/>
      <c r="NAQ301" s="342"/>
      <c r="NAR301" s="342"/>
      <c r="NAS301" s="342"/>
      <c r="NAT301" s="342"/>
      <c r="NAU301" s="342"/>
      <c r="NAV301" s="442"/>
      <c r="NAW301" s="423"/>
      <c r="NAX301" s="342"/>
      <c r="NAY301" s="342"/>
      <c r="NAZ301" s="342"/>
      <c r="NBA301" s="387"/>
      <c r="NBB301" s="342"/>
      <c r="NBC301" s="342"/>
      <c r="NBD301" s="342"/>
      <c r="NBE301" s="342"/>
      <c r="NBF301" s="342"/>
      <c r="NBG301" s="342"/>
      <c r="NBH301" s="442"/>
      <c r="NBI301" s="423"/>
      <c r="NBJ301" s="342"/>
      <c r="NBK301" s="342"/>
      <c r="NBL301" s="342"/>
      <c r="NBM301" s="387"/>
      <c r="NBN301" s="342"/>
      <c r="NBO301" s="342"/>
      <c r="NBP301" s="342"/>
      <c r="NBQ301" s="342"/>
      <c r="NBR301" s="342"/>
      <c r="NBS301" s="342"/>
      <c r="NBT301" s="442"/>
      <c r="NBU301" s="423"/>
      <c r="NBV301" s="342"/>
      <c r="NBW301" s="342"/>
      <c r="NBX301" s="342"/>
      <c r="NBY301" s="387"/>
      <c r="NBZ301" s="342"/>
      <c r="NCA301" s="342"/>
      <c r="NCB301" s="342"/>
      <c r="NCC301" s="342"/>
      <c r="NCD301" s="342"/>
      <c r="NCE301" s="342"/>
      <c r="NCF301" s="442"/>
      <c r="NCG301" s="423"/>
      <c r="NCH301" s="342"/>
      <c r="NCI301" s="342"/>
      <c r="NCJ301" s="342"/>
      <c r="NCK301" s="387"/>
      <c r="NCL301" s="342"/>
      <c r="NCM301" s="342"/>
      <c r="NCN301" s="342"/>
      <c r="NCO301" s="342"/>
      <c r="NCP301" s="342"/>
      <c r="NCQ301" s="342"/>
      <c r="NCR301" s="442"/>
      <c r="NCS301" s="423"/>
      <c r="NCT301" s="342"/>
      <c r="NCU301" s="342"/>
      <c r="NCV301" s="342"/>
      <c r="NCW301" s="387"/>
      <c r="NCX301" s="342"/>
      <c r="NCY301" s="342"/>
      <c r="NCZ301" s="342"/>
      <c r="NDA301" s="342"/>
      <c r="NDB301" s="342"/>
      <c r="NDC301" s="342"/>
      <c r="NDD301" s="442"/>
      <c r="NDE301" s="423"/>
      <c r="NDF301" s="342"/>
      <c r="NDG301" s="342"/>
      <c r="NDH301" s="342"/>
      <c r="NDI301" s="387"/>
      <c r="NDJ301" s="342"/>
      <c r="NDK301" s="342"/>
      <c r="NDL301" s="342"/>
      <c r="NDM301" s="342"/>
      <c r="NDN301" s="342"/>
      <c r="NDO301" s="342"/>
      <c r="NDP301" s="442"/>
      <c r="NDQ301" s="423"/>
      <c r="NDR301" s="342"/>
      <c r="NDS301" s="342"/>
      <c r="NDT301" s="342"/>
      <c r="NDU301" s="387"/>
      <c r="NDV301" s="342"/>
      <c r="NDW301" s="342"/>
      <c r="NDX301" s="342"/>
      <c r="NDY301" s="342"/>
      <c r="NDZ301" s="342"/>
      <c r="NEA301" s="342"/>
      <c r="NEB301" s="442"/>
      <c r="NEC301" s="423"/>
      <c r="NED301" s="342"/>
      <c r="NEE301" s="342"/>
      <c r="NEF301" s="342"/>
      <c r="NEG301" s="387"/>
      <c r="NEH301" s="342"/>
      <c r="NEI301" s="342"/>
      <c r="NEJ301" s="342"/>
      <c r="NEK301" s="342"/>
      <c r="NEL301" s="342"/>
      <c r="NEM301" s="342"/>
      <c r="NEN301" s="442"/>
      <c r="NEO301" s="423"/>
      <c r="NEP301" s="342"/>
      <c r="NEQ301" s="342"/>
      <c r="NER301" s="342"/>
      <c r="NES301" s="387"/>
      <c r="NET301" s="342"/>
      <c r="NEU301" s="342"/>
      <c r="NEV301" s="342"/>
      <c r="NEW301" s="342"/>
      <c r="NEX301" s="342"/>
      <c r="NEY301" s="342"/>
      <c r="NEZ301" s="442"/>
      <c r="NFA301" s="423"/>
      <c r="NFB301" s="342"/>
      <c r="NFC301" s="342"/>
      <c r="NFD301" s="342"/>
      <c r="NFE301" s="387"/>
      <c r="NFF301" s="342"/>
      <c r="NFG301" s="342"/>
      <c r="NFH301" s="342"/>
      <c r="NFI301" s="342"/>
      <c r="NFJ301" s="342"/>
      <c r="NFK301" s="342"/>
      <c r="NFL301" s="442"/>
      <c r="NFM301" s="423"/>
      <c r="NFN301" s="342"/>
      <c r="NFO301" s="342"/>
      <c r="NFP301" s="342"/>
      <c r="NFQ301" s="387"/>
      <c r="NFR301" s="342"/>
      <c r="NFS301" s="342"/>
      <c r="NFT301" s="342"/>
      <c r="NFU301" s="342"/>
      <c r="NFV301" s="342"/>
      <c r="NFW301" s="342"/>
      <c r="NFX301" s="442"/>
      <c r="NFY301" s="423"/>
      <c r="NFZ301" s="342"/>
      <c r="NGA301" s="342"/>
      <c r="NGB301" s="342"/>
      <c r="NGC301" s="387"/>
      <c r="NGD301" s="342"/>
      <c r="NGE301" s="342"/>
      <c r="NGF301" s="342"/>
      <c r="NGG301" s="342"/>
      <c r="NGH301" s="342"/>
      <c r="NGI301" s="342"/>
      <c r="NGJ301" s="442"/>
      <c r="NGK301" s="423"/>
      <c r="NGL301" s="342"/>
      <c r="NGM301" s="342"/>
      <c r="NGN301" s="342"/>
      <c r="NGO301" s="387"/>
      <c r="NGP301" s="342"/>
      <c r="NGQ301" s="342"/>
      <c r="NGR301" s="342"/>
      <c r="NGS301" s="342"/>
      <c r="NGT301" s="342"/>
      <c r="NGU301" s="342"/>
      <c r="NGV301" s="442"/>
      <c r="NGW301" s="423"/>
      <c r="NGX301" s="342"/>
      <c r="NGY301" s="342"/>
      <c r="NGZ301" s="342"/>
      <c r="NHA301" s="387"/>
      <c r="NHB301" s="342"/>
      <c r="NHC301" s="342"/>
      <c r="NHD301" s="342"/>
      <c r="NHE301" s="342"/>
      <c r="NHF301" s="342"/>
      <c r="NHG301" s="342"/>
      <c r="NHH301" s="442"/>
      <c r="NHI301" s="423"/>
      <c r="NHJ301" s="342"/>
      <c r="NHK301" s="342"/>
      <c r="NHL301" s="342"/>
      <c r="NHM301" s="387"/>
      <c r="NHN301" s="342"/>
      <c r="NHO301" s="342"/>
      <c r="NHP301" s="342"/>
      <c r="NHQ301" s="342"/>
      <c r="NHR301" s="342"/>
      <c r="NHS301" s="342"/>
      <c r="NHT301" s="442"/>
      <c r="NHU301" s="423"/>
      <c r="NHV301" s="342"/>
      <c r="NHW301" s="342"/>
      <c r="NHX301" s="342"/>
      <c r="NHY301" s="387"/>
      <c r="NHZ301" s="342"/>
      <c r="NIA301" s="342"/>
      <c r="NIB301" s="342"/>
      <c r="NIC301" s="342"/>
      <c r="NID301" s="342"/>
      <c r="NIE301" s="342"/>
      <c r="NIF301" s="442"/>
      <c r="NIG301" s="423"/>
      <c r="NIH301" s="342"/>
      <c r="NII301" s="342"/>
      <c r="NIJ301" s="342"/>
      <c r="NIK301" s="387"/>
      <c r="NIL301" s="342"/>
      <c r="NIM301" s="342"/>
      <c r="NIN301" s="342"/>
      <c r="NIO301" s="342"/>
      <c r="NIP301" s="342"/>
      <c r="NIQ301" s="342"/>
      <c r="NIR301" s="442"/>
      <c r="NIS301" s="423"/>
      <c r="NIT301" s="342"/>
      <c r="NIU301" s="342"/>
      <c r="NIV301" s="342"/>
      <c r="NIW301" s="387"/>
      <c r="NIX301" s="342"/>
      <c r="NIY301" s="342"/>
      <c r="NIZ301" s="342"/>
      <c r="NJA301" s="342"/>
      <c r="NJB301" s="342"/>
      <c r="NJC301" s="342"/>
      <c r="NJD301" s="442"/>
      <c r="NJE301" s="423"/>
      <c r="NJF301" s="342"/>
      <c r="NJG301" s="342"/>
      <c r="NJH301" s="342"/>
      <c r="NJI301" s="387"/>
      <c r="NJJ301" s="342"/>
      <c r="NJK301" s="342"/>
      <c r="NJL301" s="342"/>
      <c r="NJM301" s="342"/>
      <c r="NJN301" s="342"/>
      <c r="NJO301" s="342"/>
      <c r="NJP301" s="442"/>
      <c r="NJQ301" s="423"/>
      <c r="NJR301" s="342"/>
      <c r="NJS301" s="342"/>
      <c r="NJT301" s="342"/>
      <c r="NJU301" s="387"/>
      <c r="NJV301" s="342"/>
      <c r="NJW301" s="342"/>
      <c r="NJX301" s="342"/>
      <c r="NJY301" s="342"/>
      <c r="NJZ301" s="342"/>
      <c r="NKA301" s="342"/>
      <c r="NKB301" s="442"/>
      <c r="NKC301" s="423"/>
      <c r="NKD301" s="342"/>
      <c r="NKE301" s="342"/>
      <c r="NKF301" s="342"/>
      <c r="NKG301" s="387"/>
      <c r="NKH301" s="342"/>
      <c r="NKI301" s="342"/>
      <c r="NKJ301" s="342"/>
      <c r="NKK301" s="342"/>
      <c r="NKL301" s="342"/>
      <c r="NKM301" s="342"/>
      <c r="NKN301" s="442"/>
      <c r="NKO301" s="423"/>
      <c r="NKP301" s="342"/>
      <c r="NKQ301" s="342"/>
      <c r="NKR301" s="342"/>
      <c r="NKS301" s="387"/>
      <c r="NKT301" s="342"/>
      <c r="NKU301" s="342"/>
      <c r="NKV301" s="342"/>
      <c r="NKW301" s="342"/>
      <c r="NKX301" s="342"/>
      <c r="NKY301" s="342"/>
      <c r="NKZ301" s="442"/>
      <c r="NLA301" s="423"/>
      <c r="NLB301" s="342"/>
      <c r="NLC301" s="342"/>
      <c r="NLD301" s="342"/>
      <c r="NLE301" s="387"/>
      <c r="NLF301" s="342"/>
      <c r="NLG301" s="342"/>
      <c r="NLH301" s="342"/>
      <c r="NLI301" s="342"/>
      <c r="NLJ301" s="342"/>
      <c r="NLK301" s="342"/>
      <c r="NLL301" s="442"/>
      <c r="NLM301" s="423"/>
      <c r="NLN301" s="342"/>
      <c r="NLO301" s="342"/>
      <c r="NLP301" s="342"/>
      <c r="NLQ301" s="387"/>
      <c r="NLR301" s="342"/>
      <c r="NLS301" s="342"/>
      <c r="NLT301" s="342"/>
      <c r="NLU301" s="342"/>
      <c r="NLV301" s="342"/>
      <c r="NLW301" s="342"/>
      <c r="NLX301" s="442"/>
      <c r="NLY301" s="423"/>
      <c r="NLZ301" s="342"/>
      <c r="NMA301" s="342"/>
      <c r="NMB301" s="342"/>
      <c r="NMC301" s="387"/>
      <c r="NMD301" s="342"/>
      <c r="NME301" s="342"/>
      <c r="NMF301" s="342"/>
      <c r="NMG301" s="342"/>
      <c r="NMH301" s="342"/>
      <c r="NMI301" s="342"/>
      <c r="NMJ301" s="442"/>
      <c r="NMK301" s="423"/>
      <c r="NML301" s="342"/>
      <c r="NMM301" s="342"/>
      <c r="NMN301" s="342"/>
      <c r="NMO301" s="387"/>
      <c r="NMP301" s="342"/>
      <c r="NMQ301" s="342"/>
      <c r="NMR301" s="342"/>
      <c r="NMS301" s="342"/>
      <c r="NMT301" s="342"/>
      <c r="NMU301" s="342"/>
      <c r="NMV301" s="442"/>
      <c r="NMW301" s="423"/>
      <c r="NMX301" s="342"/>
      <c r="NMY301" s="342"/>
      <c r="NMZ301" s="342"/>
      <c r="NNA301" s="387"/>
      <c r="NNB301" s="342"/>
      <c r="NNC301" s="342"/>
      <c r="NND301" s="342"/>
      <c r="NNE301" s="342"/>
      <c r="NNF301" s="342"/>
      <c r="NNG301" s="342"/>
      <c r="NNH301" s="442"/>
      <c r="NNI301" s="423"/>
      <c r="NNJ301" s="342"/>
      <c r="NNK301" s="342"/>
      <c r="NNL301" s="342"/>
      <c r="NNM301" s="387"/>
      <c r="NNN301" s="342"/>
      <c r="NNO301" s="342"/>
      <c r="NNP301" s="342"/>
      <c r="NNQ301" s="342"/>
      <c r="NNR301" s="342"/>
      <c r="NNS301" s="342"/>
      <c r="NNT301" s="442"/>
      <c r="NNU301" s="423"/>
      <c r="NNV301" s="342"/>
      <c r="NNW301" s="342"/>
      <c r="NNX301" s="342"/>
      <c r="NNY301" s="387"/>
      <c r="NNZ301" s="342"/>
      <c r="NOA301" s="342"/>
      <c r="NOB301" s="342"/>
      <c r="NOC301" s="342"/>
      <c r="NOD301" s="342"/>
      <c r="NOE301" s="342"/>
      <c r="NOF301" s="442"/>
      <c r="NOG301" s="423"/>
      <c r="NOH301" s="342"/>
      <c r="NOI301" s="342"/>
      <c r="NOJ301" s="342"/>
      <c r="NOK301" s="387"/>
      <c r="NOL301" s="342"/>
      <c r="NOM301" s="342"/>
      <c r="NON301" s="342"/>
      <c r="NOO301" s="342"/>
      <c r="NOP301" s="342"/>
      <c r="NOQ301" s="342"/>
      <c r="NOR301" s="442"/>
      <c r="NOS301" s="423"/>
      <c r="NOT301" s="342"/>
      <c r="NOU301" s="342"/>
      <c r="NOV301" s="342"/>
      <c r="NOW301" s="387"/>
      <c r="NOX301" s="342"/>
      <c r="NOY301" s="342"/>
      <c r="NOZ301" s="342"/>
      <c r="NPA301" s="342"/>
      <c r="NPB301" s="342"/>
      <c r="NPC301" s="342"/>
      <c r="NPD301" s="442"/>
      <c r="NPE301" s="423"/>
      <c r="NPF301" s="342"/>
      <c r="NPG301" s="342"/>
      <c r="NPH301" s="342"/>
      <c r="NPI301" s="387"/>
      <c r="NPJ301" s="342"/>
      <c r="NPK301" s="342"/>
      <c r="NPL301" s="342"/>
      <c r="NPM301" s="342"/>
      <c r="NPN301" s="342"/>
      <c r="NPO301" s="342"/>
      <c r="NPP301" s="442"/>
      <c r="NPQ301" s="423"/>
      <c r="NPR301" s="342"/>
      <c r="NPS301" s="342"/>
      <c r="NPT301" s="342"/>
      <c r="NPU301" s="387"/>
      <c r="NPV301" s="342"/>
      <c r="NPW301" s="342"/>
      <c r="NPX301" s="342"/>
      <c r="NPY301" s="342"/>
      <c r="NPZ301" s="342"/>
      <c r="NQA301" s="342"/>
      <c r="NQB301" s="442"/>
      <c r="NQC301" s="423"/>
      <c r="NQD301" s="342"/>
      <c r="NQE301" s="342"/>
      <c r="NQF301" s="342"/>
      <c r="NQG301" s="387"/>
      <c r="NQH301" s="342"/>
      <c r="NQI301" s="342"/>
      <c r="NQJ301" s="342"/>
      <c r="NQK301" s="342"/>
      <c r="NQL301" s="342"/>
      <c r="NQM301" s="342"/>
      <c r="NQN301" s="442"/>
      <c r="NQO301" s="423"/>
      <c r="NQP301" s="342"/>
      <c r="NQQ301" s="342"/>
      <c r="NQR301" s="342"/>
      <c r="NQS301" s="387"/>
      <c r="NQT301" s="342"/>
      <c r="NQU301" s="342"/>
      <c r="NQV301" s="342"/>
      <c r="NQW301" s="342"/>
      <c r="NQX301" s="342"/>
      <c r="NQY301" s="342"/>
      <c r="NQZ301" s="442"/>
      <c r="NRA301" s="423"/>
      <c r="NRB301" s="342"/>
      <c r="NRC301" s="342"/>
      <c r="NRD301" s="342"/>
      <c r="NRE301" s="387"/>
      <c r="NRF301" s="342"/>
      <c r="NRG301" s="342"/>
      <c r="NRH301" s="342"/>
      <c r="NRI301" s="342"/>
      <c r="NRJ301" s="342"/>
      <c r="NRK301" s="342"/>
      <c r="NRL301" s="442"/>
      <c r="NRM301" s="423"/>
      <c r="NRN301" s="342"/>
      <c r="NRO301" s="342"/>
      <c r="NRP301" s="342"/>
      <c r="NRQ301" s="387"/>
      <c r="NRR301" s="342"/>
      <c r="NRS301" s="342"/>
      <c r="NRT301" s="342"/>
      <c r="NRU301" s="342"/>
      <c r="NRV301" s="342"/>
      <c r="NRW301" s="342"/>
      <c r="NRX301" s="442"/>
      <c r="NRY301" s="423"/>
      <c r="NRZ301" s="342"/>
      <c r="NSA301" s="342"/>
      <c r="NSB301" s="342"/>
      <c r="NSC301" s="387"/>
      <c r="NSD301" s="342"/>
      <c r="NSE301" s="342"/>
      <c r="NSF301" s="342"/>
      <c r="NSG301" s="342"/>
      <c r="NSH301" s="342"/>
      <c r="NSI301" s="342"/>
      <c r="NSJ301" s="442"/>
      <c r="NSK301" s="423"/>
      <c r="NSL301" s="342"/>
      <c r="NSM301" s="342"/>
      <c r="NSN301" s="342"/>
      <c r="NSO301" s="387"/>
      <c r="NSP301" s="342"/>
      <c r="NSQ301" s="342"/>
      <c r="NSR301" s="342"/>
      <c r="NSS301" s="342"/>
      <c r="NST301" s="342"/>
      <c r="NSU301" s="342"/>
      <c r="NSV301" s="442"/>
      <c r="NSW301" s="423"/>
      <c r="NSX301" s="342"/>
      <c r="NSY301" s="342"/>
      <c r="NSZ301" s="342"/>
      <c r="NTA301" s="387"/>
      <c r="NTB301" s="342"/>
      <c r="NTC301" s="342"/>
      <c r="NTD301" s="342"/>
      <c r="NTE301" s="342"/>
      <c r="NTF301" s="342"/>
      <c r="NTG301" s="342"/>
      <c r="NTH301" s="442"/>
      <c r="NTI301" s="423"/>
      <c r="NTJ301" s="342"/>
      <c r="NTK301" s="342"/>
      <c r="NTL301" s="342"/>
      <c r="NTM301" s="387"/>
      <c r="NTN301" s="342"/>
      <c r="NTO301" s="342"/>
      <c r="NTP301" s="342"/>
      <c r="NTQ301" s="342"/>
      <c r="NTR301" s="342"/>
      <c r="NTS301" s="342"/>
      <c r="NTT301" s="442"/>
      <c r="NTU301" s="423"/>
      <c r="NTV301" s="342"/>
      <c r="NTW301" s="342"/>
      <c r="NTX301" s="342"/>
      <c r="NTY301" s="387"/>
      <c r="NTZ301" s="342"/>
      <c r="NUA301" s="342"/>
      <c r="NUB301" s="342"/>
      <c r="NUC301" s="342"/>
      <c r="NUD301" s="342"/>
      <c r="NUE301" s="342"/>
      <c r="NUF301" s="442"/>
      <c r="NUG301" s="423"/>
      <c r="NUH301" s="342"/>
      <c r="NUI301" s="342"/>
      <c r="NUJ301" s="342"/>
      <c r="NUK301" s="387"/>
      <c r="NUL301" s="342"/>
      <c r="NUM301" s="342"/>
      <c r="NUN301" s="342"/>
      <c r="NUO301" s="342"/>
      <c r="NUP301" s="342"/>
      <c r="NUQ301" s="342"/>
      <c r="NUR301" s="442"/>
      <c r="NUS301" s="423"/>
      <c r="NUT301" s="342"/>
      <c r="NUU301" s="342"/>
      <c r="NUV301" s="342"/>
      <c r="NUW301" s="387"/>
      <c r="NUX301" s="342"/>
      <c r="NUY301" s="342"/>
      <c r="NUZ301" s="342"/>
      <c r="NVA301" s="342"/>
      <c r="NVB301" s="342"/>
      <c r="NVC301" s="342"/>
      <c r="NVD301" s="442"/>
      <c r="NVE301" s="423"/>
      <c r="NVF301" s="342"/>
      <c r="NVG301" s="342"/>
      <c r="NVH301" s="342"/>
      <c r="NVI301" s="387"/>
      <c r="NVJ301" s="342"/>
      <c r="NVK301" s="342"/>
      <c r="NVL301" s="342"/>
      <c r="NVM301" s="342"/>
      <c r="NVN301" s="342"/>
      <c r="NVO301" s="342"/>
      <c r="NVP301" s="442"/>
      <c r="NVQ301" s="423"/>
      <c r="NVR301" s="342"/>
      <c r="NVS301" s="342"/>
      <c r="NVT301" s="342"/>
      <c r="NVU301" s="387"/>
      <c r="NVV301" s="342"/>
      <c r="NVW301" s="342"/>
      <c r="NVX301" s="342"/>
      <c r="NVY301" s="342"/>
      <c r="NVZ301" s="342"/>
      <c r="NWA301" s="342"/>
      <c r="NWB301" s="442"/>
      <c r="NWC301" s="423"/>
      <c r="NWD301" s="342"/>
      <c r="NWE301" s="342"/>
      <c r="NWF301" s="342"/>
      <c r="NWG301" s="387"/>
      <c r="NWH301" s="342"/>
      <c r="NWI301" s="342"/>
      <c r="NWJ301" s="342"/>
      <c r="NWK301" s="342"/>
      <c r="NWL301" s="342"/>
      <c r="NWM301" s="342"/>
      <c r="NWN301" s="442"/>
      <c r="NWO301" s="423"/>
      <c r="NWP301" s="342"/>
      <c r="NWQ301" s="342"/>
      <c r="NWR301" s="342"/>
      <c r="NWS301" s="387"/>
      <c r="NWT301" s="342"/>
      <c r="NWU301" s="342"/>
      <c r="NWV301" s="342"/>
      <c r="NWW301" s="342"/>
      <c r="NWX301" s="342"/>
      <c r="NWY301" s="342"/>
      <c r="NWZ301" s="442"/>
      <c r="NXA301" s="423"/>
      <c r="NXB301" s="342"/>
      <c r="NXC301" s="342"/>
      <c r="NXD301" s="342"/>
      <c r="NXE301" s="387"/>
      <c r="NXF301" s="342"/>
      <c r="NXG301" s="342"/>
      <c r="NXH301" s="342"/>
      <c r="NXI301" s="342"/>
      <c r="NXJ301" s="342"/>
      <c r="NXK301" s="342"/>
      <c r="NXL301" s="442"/>
      <c r="NXM301" s="423"/>
      <c r="NXN301" s="342"/>
      <c r="NXO301" s="342"/>
      <c r="NXP301" s="342"/>
      <c r="NXQ301" s="387"/>
      <c r="NXR301" s="342"/>
      <c r="NXS301" s="342"/>
      <c r="NXT301" s="342"/>
      <c r="NXU301" s="342"/>
      <c r="NXV301" s="342"/>
      <c r="NXW301" s="342"/>
      <c r="NXX301" s="442"/>
      <c r="NXY301" s="423"/>
      <c r="NXZ301" s="342"/>
      <c r="NYA301" s="342"/>
      <c r="NYB301" s="342"/>
      <c r="NYC301" s="387"/>
      <c r="NYD301" s="342"/>
      <c r="NYE301" s="342"/>
      <c r="NYF301" s="342"/>
      <c r="NYG301" s="342"/>
      <c r="NYH301" s="342"/>
      <c r="NYI301" s="342"/>
      <c r="NYJ301" s="442"/>
      <c r="NYK301" s="423"/>
      <c r="NYL301" s="342"/>
      <c r="NYM301" s="342"/>
      <c r="NYN301" s="342"/>
      <c r="NYO301" s="387"/>
      <c r="NYP301" s="342"/>
      <c r="NYQ301" s="342"/>
      <c r="NYR301" s="342"/>
      <c r="NYS301" s="342"/>
      <c r="NYT301" s="342"/>
      <c r="NYU301" s="342"/>
      <c r="NYV301" s="442"/>
      <c r="NYW301" s="423"/>
      <c r="NYX301" s="342"/>
      <c r="NYY301" s="342"/>
      <c r="NYZ301" s="342"/>
      <c r="NZA301" s="387"/>
      <c r="NZB301" s="342"/>
      <c r="NZC301" s="342"/>
      <c r="NZD301" s="342"/>
      <c r="NZE301" s="342"/>
      <c r="NZF301" s="342"/>
      <c r="NZG301" s="342"/>
      <c r="NZH301" s="442"/>
      <c r="NZI301" s="423"/>
      <c r="NZJ301" s="342"/>
      <c r="NZK301" s="342"/>
      <c r="NZL301" s="342"/>
      <c r="NZM301" s="387"/>
      <c r="NZN301" s="342"/>
      <c r="NZO301" s="342"/>
      <c r="NZP301" s="342"/>
      <c r="NZQ301" s="342"/>
      <c r="NZR301" s="342"/>
      <c r="NZS301" s="342"/>
      <c r="NZT301" s="442"/>
      <c r="NZU301" s="423"/>
      <c r="NZV301" s="342"/>
      <c r="NZW301" s="342"/>
      <c r="NZX301" s="342"/>
      <c r="NZY301" s="387"/>
      <c r="NZZ301" s="342"/>
      <c r="OAA301" s="342"/>
      <c r="OAB301" s="342"/>
      <c r="OAC301" s="342"/>
      <c r="OAD301" s="342"/>
      <c r="OAE301" s="342"/>
      <c r="OAF301" s="442"/>
      <c r="OAG301" s="423"/>
      <c r="OAH301" s="342"/>
      <c r="OAI301" s="342"/>
      <c r="OAJ301" s="342"/>
      <c r="OAK301" s="387"/>
      <c r="OAL301" s="342"/>
      <c r="OAM301" s="342"/>
      <c r="OAN301" s="342"/>
      <c r="OAO301" s="342"/>
      <c r="OAP301" s="342"/>
      <c r="OAQ301" s="342"/>
      <c r="OAR301" s="442"/>
      <c r="OAS301" s="423"/>
      <c r="OAT301" s="342"/>
      <c r="OAU301" s="342"/>
      <c r="OAV301" s="342"/>
      <c r="OAW301" s="387"/>
      <c r="OAX301" s="342"/>
      <c r="OAY301" s="342"/>
      <c r="OAZ301" s="342"/>
      <c r="OBA301" s="342"/>
      <c r="OBB301" s="342"/>
      <c r="OBC301" s="342"/>
      <c r="OBD301" s="442"/>
      <c r="OBE301" s="423"/>
      <c r="OBF301" s="342"/>
      <c r="OBG301" s="342"/>
      <c r="OBH301" s="342"/>
      <c r="OBI301" s="387"/>
      <c r="OBJ301" s="342"/>
      <c r="OBK301" s="342"/>
      <c r="OBL301" s="342"/>
      <c r="OBM301" s="342"/>
      <c r="OBN301" s="342"/>
      <c r="OBO301" s="342"/>
      <c r="OBP301" s="442"/>
      <c r="OBQ301" s="423"/>
      <c r="OBR301" s="342"/>
      <c r="OBS301" s="342"/>
      <c r="OBT301" s="342"/>
      <c r="OBU301" s="387"/>
      <c r="OBV301" s="342"/>
      <c r="OBW301" s="342"/>
      <c r="OBX301" s="342"/>
      <c r="OBY301" s="342"/>
      <c r="OBZ301" s="342"/>
      <c r="OCA301" s="342"/>
      <c r="OCB301" s="442"/>
      <c r="OCC301" s="423"/>
      <c r="OCD301" s="342"/>
      <c r="OCE301" s="342"/>
      <c r="OCF301" s="342"/>
      <c r="OCG301" s="387"/>
      <c r="OCH301" s="342"/>
      <c r="OCI301" s="342"/>
      <c r="OCJ301" s="342"/>
      <c r="OCK301" s="342"/>
      <c r="OCL301" s="342"/>
      <c r="OCM301" s="342"/>
      <c r="OCN301" s="442"/>
      <c r="OCO301" s="423"/>
      <c r="OCP301" s="342"/>
      <c r="OCQ301" s="342"/>
      <c r="OCR301" s="342"/>
      <c r="OCS301" s="387"/>
      <c r="OCT301" s="342"/>
      <c r="OCU301" s="342"/>
      <c r="OCV301" s="342"/>
      <c r="OCW301" s="342"/>
      <c r="OCX301" s="342"/>
      <c r="OCY301" s="342"/>
      <c r="OCZ301" s="442"/>
      <c r="ODA301" s="423"/>
      <c r="ODB301" s="342"/>
      <c r="ODC301" s="342"/>
      <c r="ODD301" s="342"/>
      <c r="ODE301" s="387"/>
      <c r="ODF301" s="342"/>
      <c r="ODG301" s="342"/>
      <c r="ODH301" s="342"/>
      <c r="ODI301" s="342"/>
      <c r="ODJ301" s="342"/>
      <c r="ODK301" s="342"/>
      <c r="ODL301" s="442"/>
      <c r="ODM301" s="423"/>
      <c r="ODN301" s="342"/>
      <c r="ODO301" s="342"/>
      <c r="ODP301" s="342"/>
      <c r="ODQ301" s="387"/>
      <c r="ODR301" s="342"/>
      <c r="ODS301" s="342"/>
      <c r="ODT301" s="342"/>
      <c r="ODU301" s="342"/>
      <c r="ODV301" s="342"/>
      <c r="ODW301" s="342"/>
      <c r="ODX301" s="442"/>
      <c r="ODY301" s="423"/>
      <c r="ODZ301" s="342"/>
      <c r="OEA301" s="342"/>
      <c r="OEB301" s="342"/>
      <c r="OEC301" s="387"/>
      <c r="OED301" s="342"/>
      <c r="OEE301" s="342"/>
      <c r="OEF301" s="342"/>
      <c r="OEG301" s="342"/>
      <c r="OEH301" s="342"/>
      <c r="OEI301" s="342"/>
      <c r="OEJ301" s="442"/>
      <c r="OEK301" s="423"/>
      <c r="OEL301" s="342"/>
      <c r="OEM301" s="342"/>
      <c r="OEN301" s="342"/>
      <c r="OEO301" s="387"/>
      <c r="OEP301" s="342"/>
      <c r="OEQ301" s="342"/>
      <c r="OER301" s="342"/>
      <c r="OES301" s="342"/>
      <c r="OET301" s="342"/>
      <c r="OEU301" s="342"/>
      <c r="OEV301" s="442"/>
      <c r="OEW301" s="423"/>
      <c r="OEX301" s="342"/>
      <c r="OEY301" s="342"/>
      <c r="OEZ301" s="342"/>
      <c r="OFA301" s="387"/>
      <c r="OFB301" s="342"/>
      <c r="OFC301" s="342"/>
      <c r="OFD301" s="342"/>
      <c r="OFE301" s="342"/>
      <c r="OFF301" s="342"/>
      <c r="OFG301" s="342"/>
      <c r="OFH301" s="442"/>
      <c r="OFI301" s="423"/>
      <c r="OFJ301" s="342"/>
      <c r="OFK301" s="342"/>
      <c r="OFL301" s="342"/>
      <c r="OFM301" s="387"/>
      <c r="OFN301" s="342"/>
      <c r="OFO301" s="342"/>
      <c r="OFP301" s="342"/>
      <c r="OFQ301" s="342"/>
      <c r="OFR301" s="342"/>
      <c r="OFS301" s="342"/>
      <c r="OFT301" s="442"/>
      <c r="OFU301" s="423"/>
      <c r="OFV301" s="342"/>
      <c r="OFW301" s="342"/>
      <c r="OFX301" s="342"/>
      <c r="OFY301" s="387"/>
      <c r="OFZ301" s="342"/>
      <c r="OGA301" s="342"/>
      <c r="OGB301" s="342"/>
      <c r="OGC301" s="342"/>
      <c r="OGD301" s="342"/>
      <c r="OGE301" s="342"/>
      <c r="OGF301" s="442"/>
      <c r="OGG301" s="423"/>
      <c r="OGH301" s="342"/>
      <c r="OGI301" s="342"/>
      <c r="OGJ301" s="342"/>
      <c r="OGK301" s="387"/>
      <c r="OGL301" s="342"/>
      <c r="OGM301" s="342"/>
      <c r="OGN301" s="342"/>
      <c r="OGO301" s="342"/>
      <c r="OGP301" s="342"/>
      <c r="OGQ301" s="342"/>
      <c r="OGR301" s="442"/>
      <c r="OGS301" s="423"/>
      <c r="OGT301" s="342"/>
      <c r="OGU301" s="342"/>
      <c r="OGV301" s="342"/>
      <c r="OGW301" s="387"/>
      <c r="OGX301" s="342"/>
      <c r="OGY301" s="342"/>
      <c r="OGZ301" s="342"/>
      <c r="OHA301" s="342"/>
      <c r="OHB301" s="342"/>
      <c r="OHC301" s="342"/>
      <c r="OHD301" s="442"/>
      <c r="OHE301" s="423"/>
      <c r="OHF301" s="342"/>
      <c r="OHG301" s="342"/>
      <c r="OHH301" s="342"/>
      <c r="OHI301" s="387"/>
      <c r="OHJ301" s="342"/>
      <c r="OHK301" s="342"/>
      <c r="OHL301" s="342"/>
      <c r="OHM301" s="342"/>
      <c r="OHN301" s="342"/>
      <c r="OHO301" s="342"/>
      <c r="OHP301" s="442"/>
      <c r="OHQ301" s="423"/>
      <c r="OHR301" s="342"/>
      <c r="OHS301" s="342"/>
      <c r="OHT301" s="342"/>
      <c r="OHU301" s="387"/>
      <c r="OHV301" s="342"/>
      <c r="OHW301" s="342"/>
      <c r="OHX301" s="342"/>
      <c r="OHY301" s="342"/>
      <c r="OHZ301" s="342"/>
      <c r="OIA301" s="342"/>
      <c r="OIB301" s="442"/>
      <c r="OIC301" s="423"/>
      <c r="OID301" s="342"/>
      <c r="OIE301" s="342"/>
      <c r="OIF301" s="342"/>
      <c r="OIG301" s="387"/>
      <c r="OIH301" s="342"/>
      <c r="OII301" s="342"/>
      <c r="OIJ301" s="342"/>
      <c r="OIK301" s="342"/>
      <c r="OIL301" s="342"/>
      <c r="OIM301" s="342"/>
      <c r="OIN301" s="442"/>
      <c r="OIO301" s="423"/>
      <c r="OIP301" s="342"/>
      <c r="OIQ301" s="342"/>
      <c r="OIR301" s="342"/>
      <c r="OIS301" s="387"/>
      <c r="OIT301" s="342"/>
      <c r="OIU301" s="342"/>
      <c r="OIV301" s="342"/>
      <c r="OIW301" s="342"/>
      <c r="OIX301" s="342"/>
      <c r="OIY301" s="342"/>
      <c r="OIZ301" s="442"/>
      <c r="OJA301" s="423"/>
      <c r="OJB301" s="342"/>
      <c r="OJC301" s="342"/>
      <c r="OJD301" s="342"/>
      <c r="OJE301" s="387"/>
      <c r="OJF301" s="342"/>
      <c r="OJG301" s="342"/>
      <c r="OJH301" s="342"/>
      <c r="OJI301" s="342"/>
      <c r="OJJ301" s="342"/>
      <c r="OJK301" s="342"/>
      <c r="OJL301" s="442"/>
      <c r="OJM301" s="423"/>
      <c r="OJN301" s="342"/>
      <c r="OJO301" s="342"/>
      <c r="OJP301" s="342"/>
      <c r="OJQ301" s="387"/>
      <c r="OJR301" s="342"/>
      <c r="OJS301" s="342"/>
      <c r="OJT301" s="342"/>
      <c r="OJU301" s="342"/>
      <c r="OJV301" s="342"/>
      <c r="OJW301" s="342"/>
      <c r="OJX301" s="442"/>
      <c r="OJY301" s="423"/>
      <c r="OJZ301" s="342"/>
      <c r="OKA301" s="342"/>
      <c r="OKB301" s="342"/>
      <c r="OKC301" s="387"/>
      <c r="OKD301" s="342"/>
      <c r="OKE301" s="342"/>
      <c r="OKF301" s="342"/>
      <c r="OKG301" s="342"/>
      <c r="OKH301" s="342"/>
      <c r="OKI301" s="342"/>
      <c r="OKJ301" s="442"/>
      <c r="OKK301" s="423"/>
      <c r="OKL301" s="342"/>
      <c r="OKM301" s="342"/>
      <c r="OKN301" s="342"/>
      <c r="OKO301" s="387"/>
      <c r="OKP301" s="342"/>
      <c r="OKQ301" s="342"/>
      <c r="OKR301" s="342"/>
      <c r="OKS301" s="342"/>
      <c r="OKT301" s="342"/>
      <c r="OKU301" s="342"/>
      <c r="OKV301" s="442"/>
      <c r="OKW301" s="423"/>
      <c r="OKX301" s="342"/>
      <c r="OKY301" s="342"/>
      <c r="OKZ301" s="342"/>
      <c r="OLA301" s="387"/>
      <c r="OLB301" s="342"/>
      <c r="OLC301" s="342"/>
      <c r="OLD301" s="342"/>
      <c r="OLE301" s="342"/>
      <c r="OLF301" s="342"/>
      <c r="OLG301" s="342"/>
      <c r="OLH301" s="442"/>
      <c r="OLI301" s="423"/>
      <c r="OLJ301" s="342"/>
      <c r="OLK301" s="342"/>
      <c r="OLL301" s="342"/>
      <c r="OLM301" s="387"/>
      <c r="OLN301" s="342"/>
      <c r="OLO301" s="342"/>
      <c r="OLP301" s="342"/>
      <c r="OLQ301" s="342"/>
      <c r="OLR301" s="342"/>
      <c r="OLS301" s="342"/>
      <c r="OLT301" s="442"/>
      <c r="OLU301" s="423"/>
      <c r="OLV301" s="342"/>
      <c r="OLW301" s="342"/>
      <c r="OLX301" s="342"/>
      <c r="OLY301" s="387"/>
      <c r="OLZ301" s="342"/>
      <c r="OMA301" s="342"/>
      <c r="OMB301" s="342"/>
      <c r="OMC301" s="342"/>
      <c r="OMD301" s="342"/>
      <c r="OME301" s="342"/>
      <c r="OMF301" s="442"/>
      <c r="OMG301" s="423"/>
      <c r="OMH301" s="342"/>
      <c r="OMI301" s="342"/>
      <c r="OMJ301" s="342"/>
      <c r="OMK301" s="387"/>
      <c r="OML301" s="342"/>
      <c r="OMM301" s="342"/>
      <c r="OMN301" s="342"/>
      <c r="OMO301" s="342"/>
      <c r="OMP301" s="342"/>
      <c r="OMQ301" s="342"/>
      <c r="OMR301" s="442"/>
      <c r="OMS301" s="423"/>
      <c r="OMT301" s="342"/>
      <c r="OMU301" s="342"/>
      <c r="OMV301" s="342"/>
      <c r="OMW301" s="387"/>
      <c r="OMX301" s="342"/>
      <c r="OMY301" s="342"/>
      <c r="OMZ301" s="342"/>
      <c r="ONA301" s="342"/>
      <c r="ONB301" s="342"/>
      <c r="ONC301" s="342"/>
      <c r="OND301" s="442"/>
      <c r="ONE301" s="423"/>
      <c r="ONF301" s="342"/>
      <c r="ONG301" s="342"/>
      <c r="ONH301" s="342"/>
      <c r="ONI301" s="387"/>
      <c r="ONJ301" s="342"/>
      <c r="ONK301" s="342"/>
      <c r="ONL301" s="342"/>
      <c r="ONM301" s="342"/>
      <c r="ONN301" s="342"/>
      <c r="ONO301" s="342"/>
      <c r="ONP301" s="442"/>
      <c r="ONQ301" s="423"/>
      <c r="ONR301" s="342"/>
      <c r="ONS301" s="342"/>
      <c r="ONT301" s="342"/>
      <c r="ONU301" s="387"/>
      <c r="ONV301" s="342"/>
      <c r="ONW301" s="342"/>
      <c r="ONX301" s="342"/>
      <c r="ONY301" s="342"/>
      <c r="ONZ301" s="342"/>
      <c r="OOA301" s="342"/>
      <c r="OOB301" s="442"/>
      <c r="OOC301" s="423"/>
      <c r="OOD301" s="342"/>
      <c r="OOE301" s="342"/>
      <c r="OOF301" s="342"/>
      <c r="OOG301" s="387"/>
      <c r="OOH301" s="342"/>
      <c r="OOI301" s="342"/>
      <c r="OOJ301" s="342"/>
      <c r="OOK301" s="342"/>
      <c r="OOL301" s="342"/>
      <c r="OOM301" s="342"/>
      <c r="OON301" s="442"/>
      <c r="OOO301" s="423"/>
      <c r="OOP301" s="342"/>
      <c r="OOQ301" s="342"/>
      <c r="OOR301" s="342"/>
      <c r="OOS301" s="387"/>
      <c r="OOT301" s="342"/>
      <c r="OOU301" s="342"/>
      <c r="OOV301" s="342"/>
      <c r="OOW301" s="342"/>
      <c r="OOX301" s="342"/>
      <c r="OOY301" s="342"/>
      <c r="OOZ301" s="442"/>
      <c r="OPA301" s="423"/>
      <c r="OPB301" s="342"/>
      <c r="OPC301" s="342"/>
      <c r="OPD301" s="342"/>
      <c r="OPE301" s="387"/>
      <c r="OPF301" s="342"/>
      <c r="OPG301" s="342"/>
      <c r="OPH301" s="342"/>
      <c r="OPI301" s="342"/>
      <c r="OPJ301" s="342"/>
      <c r="OPK301" s="342"/>
      <c r="OPL301" s="442"/>
      <c r="OPM301" s="423"/>
      <c r="OPN301" s="342"/>
      <c r="OPO301" s="342"/>
      <c r="OPP301" s="342"/>
      <c r="OPQ301" s="387"/>
      <c r="OPR301" s="342"/>
      <c r="OPS301" s="342"/>
      <c r="OPT301" s="342"/>
      <c r="OPU301" s="342"/>
      <c r="OPV301" s="342"/>
      <c r="OPW301" s="342"/>
      <c r="OPX301" s="442"/>
      <c r="OPY301" s="423"/>
      <c r="OPZ301" s="342"/>
      <c r="OQA301" s="342"/>
      <c r="OQB301" s="342"/>
      <c r="OQC301" s="387"/>
      <c r="OQD301" s="342"/>
      <c r="OQE301" s="342"/>
      <c r="OQF301" s="342"/>
      <c r="OQG301" s="342"/>
      <c r="OQH301" s="342"/>
      <c r="OQI301" s="342"/>
      <c r="OQJ301" s="442"/>
      <c r="OQK301" s="423"/>
      <c r="OQL301" s="342"/>
      <c r="OQM301" s="342"/>
      <c r="OQN301" s="342"/>
      <c r="OQO301" s="387"/>
      <c r="OQP301" s="342"/>
      <c r="OQQ301" s="342"/>
      <c r="OQR301" s="342"/>
      <c r="OQS301" s="342"/>
      <c r="OQT301" s="342"/>
      <c r="OQU301" s="342"/>
      <c r="OQV301" s="442"/>
      <c r="OQW301" s="423"/>
      <c r="OQX301" s="342"/>
      <c r="OQY301" s="342"/>
      <c r="OQZ301" s="342"/>
      <c r="ORA301" s="387"/>
      <c r="ORB301" s="342"/>
      <c r="ORC301" s="342"/>
      <c r="ORD301" s="342"/>
      <c r="ORE301" s="342"/>
      <c r="ORF301" s="342"/>
      <c r="ORG301" s="342"/>
      <c r="ORH301" s="442"/>
      <c r="ORI301" s="423"/>
      <c r="ORJ301" s="342"/>
      <c r="ORK301" s="342"/>
      <c r="ORL301" s="342"/>
      <c r="ORM301" s="387"/>
      <c r="ORN301" s="342"/>
      <c r="ORO301" s="342"/>
      <c r="ORP301" s="342"/>
      <c r="ORQ301" s="342"/>
      <c r="ORR301" s="342"/>
      <c r="ORS301" s="342"/>
      <c r="ORT301" s="442"/>
      <c r="ORU301" s="423"/>
      <c r="ORV301" s="342"/>
      <c r="ORW301" s="342"/>
      <c r="ORX301" s="342"/>
      <c r="ORY301" s="387"/>
      <c r="ORZ301" s="342"/>
      <c r="OSA301" s="342"/>
      <c r="OSB301" s="342"/>
      <c r="OSC301" s="342"/>
      <c r="OSD301" s="342"/>
      <c r="OSE301" s="342"/>
      <c r="OSF301" s="442"/>
      <c r="OSG301" s="423"/>
      <c r="OSH301" s="342"/>
      <c r="OSI301" s="342"/>
      <c r="OSJ301" s="342"/>
      <c r="OSK301" s="387"/>
      <c r="OSL301" s="342"/>
      <c r="OSM301" s="342"/>
      <c r="OSN301" s="342"/>
      <c r="OSO301" s="342"/>
      <c r="OSP301" s="342"/>
      <c r="OSQ301" s="342"/>
      <c r="OSR301" s="442"/>
      <c r="OSS301" s="423"/>
      <c r="OST301" s="342"/>
      <c r="OSU301" s="342"/>
      <c r="OSV301" s="342"/>
      <c r="OSW301" s="387"/>
      <c r="OSX301" s="342"/>
      <c r="OSY301" s="342"/>
      <c r="OSZ301" s="342"/>
      <c r="OTA301" s="342"/>
      <c r="OTB301" s="342"/>
      <c r="OTC301" s="342"/>
      <c r="OTD301" s="442"/>
      <c r="OTE301" s="423"/>
      <c r="OTF301" s="342"/>
      <c r="OTG301" s="342"/>
      <c r="OTH301" s="342"/>
      <c r="OTI301" s="387"/>
      <c r="OTJ301" s="342"/>
      <c r="OTK301" s="342"/>
      <c r="OTL301" s="342"/>
      <c r="OTM301" s="342"/>
      <c r="OTN301" s="342"/>
      <c r="OTO301" s="342"/>
      <c r="OTP301" s="442"/>
      <c r="OTQ301" s="423"/>
      <c r="OTR301" s="342"/>
      <c r="OTS301" s="342"/>
      <c r="OTT301" s="342"/>
      <c r="OTU301" s="387"/>
      <c r="OTV301" s="342"/>
      <c r="OTW301" s="342"/>
      <c r="OTX301" s="342"/>
      <c r="OTY301" s="342"/>
      <c r="OTZ301" s="342"/>
      <c r="OUA301" s="342"/>
      <c r="OUB301" s="442"/>
      <c r="OUC301" s="423"/>
      <c r="OUD301" s="342"/>
      <c r="OUE301" s="342"/>
      <c r="OUF301" s="342"/>
      <c r="OUG301" s="387"/>
      <c r="OUH301" s="342"/>
      <c r="OUI301" s="342"/>
      <c r="OUJ301" s="342"/>
      <c r="OUK301" s="342"/>
      <c r="OUL301" s="342"/>
      <c r="OUM301" s="342"/>
      <c r="OUN301" s="442"/>
      <c r="OUO301" s="423"/>
      <c r="OUP301" s="342"/>
      <c r="OUQ301" s="342"/>
      <c r="OUR301" s="342"/>
      <c r="OUS301" s="387"/>
      <c r="OUT301" s="342"/>
      <c r="OUU301" s="342"/>
      <c r="OUV301" s="342"/>
      <c r="OUW301" s="342"/>
      <c r="OUX301" s="342"/>
      <c r="OUY301" s="342"/>
      <c r="OUZ301" s="442"/>
      <c r="OVA301" s="423"/>
      <c r="OVB301" s="342"/>
      <c r="OVC301" s="342"/>
      <c r="OVD301" s="342"/>
      <c r="OVE301" s="387"/>
      <c r="OVF301" s="342"/>
      <c r="OVG301" s="342"/>
      <c r="OVH301" s="342"/>
      <c r="OVI301" s="342"/>
      <c r="OVJ301" s="342"/>
      <c r="OVK301" s="342"/>
      <c r="OVL301" s="442"/>
      <c r="OVM301" s="423"/>
      <c r="OVN301" s="342"/>
      <c r="OVO301" s="342"/>
      <c r="OVP301" s="342"/>
      <c r="OVQ301" s="387"/>
      <c r="OVR301" s="342"/>
      <c r="OVS301" s="342"/>
      <c r="OVT301" s="342"/>
      <c r="OVU301" s="342"/>
      <c r="OVV301" s="342"/>
      <c r="OVW301" s="342"/>
      <c r="OVX301" s="442"/>
      <c r="OVY301" s="423"/>
      <c r="OVZ301" s="342"/>
      <c r="OWA301" s="342"/>
      <c r="OWB301" s="342"/>
      <c r="OWC301" s="387"/>
      <c r="OWD301" s="342"/>
      <c r="OWE301" s="342"/>
      <c r="OWF301" s="342"/>
      <c r="OWG301" s="342"/>
      <c r="OWH301" s="342"/>
      <c r="OWI301" s="342"/>
      <c r="OWJ301" s="442"/>
      <c r="OWK301" s="423"/>
      <c r="OWL301" s="342"/>
      <c r="OWM301" s="342"/>
      <c r="OWN301" s="342"/>
      <c r="OWO301" s="387"/>
      <c r="OWP301" s="342"/>
      <c r="OWQ301" s="342"/>
      <c r="OWR301" s="342"/>
      <c r="OWS301" s="342"/>
      <c r="OWT301" s="342"/>
      <c r="OWU301" s="342"/>
      <c r="OWV301" s="442"/>
      <c r="OWW301" s="423"/>
      <c r="OWX301" s="342"/>
      <c r="OWY301" s="342"/>
      <c r="OWZ301" s="342"/>
      <c r="OXA301" s="387"/>
      <c r="OXB301" s="342"/>
      <c r="OXC301" s="342"/>
      <c r="OXD301" s="342"/>
      <c r="OXE301" s="342"/>
      <c r="OXF301" s="342"/>
      <c r="OXG301" s="342"/>
      <c r="OXH301" s="442"/>
      <c r="OXI301" s="423"/>
      <c r="OXJ301" s="342"/>
      <c r="OXK301" s="342"/>
      <c r="OXL301" s="342"/>
      <c r="OXM301" s="387"/>
      <c r="OXN301" s="342"/>
      <c r="OXO301" s="342"/>
      <c r="OXP301" s="342"/>
      <c r="OXQ301" s="342"/>
      <c r="OXR301" s="342"/>
      <c r="OXS301" s="342"/>
      <c r="OXT301" s="442"/>
      <c r="OXU301" s="423"/>
      <c r="OXV301" s="342"/>
      <c r="OXW301" s="342"/>
      <c r="OXX301" s="342"/>
      <c r="OXY301" s="387"/>
      <c r="OXZ301" s="342"/>
      <c r="OYA301" s="342"/>
      <c r="OYB301" s="342"/>
      <c r="OYC301" s="342"/>
      <c r="OYD301" s="342"/>
      <c r="OYE301" s="342"/>
      <c r="OYF301" s="442"/>
      <c r="OYG301" s="423"/>
      <c r="OYH301" s="342"/>
      <c r="OYI301" s="342"/>
      <c r="OYJ301" s="342"/>
      <c r="OYK301" s="387"/>
      <c r="OYL301" s="342"/>
      <c r="OYM301" s="342"/>
      <c r="OYN301" s="342"/>
      <c r="OYO301" s="342"/>
      <c r="OYP301" s="342"/>
      <c r="OYQ301" s="342"/>
      <c r="OYR301" s="442"/>
      <c r="OYS301" s="423"/>
      <c r="OYT301" s="342"/>
      <c r="OYU301" s="342"/>
      <c r="OYV301" s="342"/>
      <c r="OYW301" s="387"/>
      <c r="OYX301" s="342"/>
      <c r="OYY301" s="342"/>
      <c r="OYZ301" s="342"/>
      <c r="OZA301" s="342"/>
      <c r="OZB301" s="342"/>
      <c r="OZC301" s="342"/>
      <c r="OZD301" s="442"/>
      <c r="OZE301" s="423"/>
      <c r="OZF301" s="342"/>
      <c r="OZG301" s="342"/>
      <c r="OZH301" s="342"/>
      <c r="OZI301" s="387"/>
      <c r="OZJ301" s="342"/>
      <c r="OZK301" s="342"/>
      <c r="OZL301" s="342"/>
      <c r="OZM301" s="342"/>
      <c r="OZN301" s="342"/>
      <c r="OZO301" s="342"/>
      <c r="OZP301" s="442"/>
      <c r="OZQ301" s="423"/>
      <c r="OZR301" s="342"/>
      <c r="OZS301" s="342"/>
      <c r="OZT301" s="342"/>
      <c r="OZU301" s="387"/>
      <c r="OZV301" s="342"/>
      <c r="OZW301" s="342"/>
      <c r="OZX301" s="342"/>
      <c r="OZY301" s="342"/>
      <c r="OZZ301" s="342"/>
      <c r="PAA301" s="342"/>
      <c r="PAB301" s="442"/>
      <c r="PAC301" s="423"/>
      <c r="PAD301" s="342"/>
      <c r="PAE301" s="342"/>
      <c r="PAF301" s="342"/>
      <c r="PAG301" s="387"/>
      <c r="PAH301" s="342"/>
      <c r="PAI301" s="342"/>
      <c r="PAJ301" s="342"/>
      <c r="PAK301" s="342"/>
      <c r="PAL301" s="342"/>
      <c r="PAM301" s="342"/>
      <c r="PAN301" s="442"/>
      <c r="PAO301" s="423"/>
      <c r="PAP301" s="342"/>
      <c r="PAQ301" s="342"/>
      <c r="PAR301" s="342"/>
      <c r="PAS301" s="387"/>
      <c r="PAT301" s="342"/>
      <c r="PAU301" s="342"/>
      <c r="PAV301" s="342"/>
      <c r="PAW301" s="342"/>
      <c r="PAX301" s="342"/>
      <c r="PAY301" s="342"/>
      <c r="PAZ301" s="442"/>
      <c r="PBA301" s="423"/>
      <c r="PBB301" s="342"/>
      <c r="PBC301" s="342"/>
      <c r="PBD301" s="342"/>
      <c r="PBE301" s="387"/>
      <c r="PBF301" s="342"/>
      <c r="PBG301" s="342"/>
      <c r="PBH301" s="342"/>
      <c r="PBI301" s="342"/>
      <c r="PBJ301" s="342"/>
      <c r="PBK301" s="342"/>
      <c r="PBL301" s="442"/>
      <c r="PBM301" s="423"/>
      <c r="PBN301" s="342"/>
      <c r="PBO301" s="342"/>
      <c r="PBP301" s="342"/>
      <c r="PBQ301" s="387"/>
      <c r="PBR301" s="342"/>
      <c r="PBS301" s="342"/>
      <c r="PBT301" s="342"/>
      <c r="PBU301" s="342"/>
      <c r="PBV301" s="342"/>
      <c r="PBW301" s="342"/>
      <c r="PBX301" s="442"/>
      <c r="PBY301" s="423"/>
      <c r="PBZ301" s="342"/>
      <c r="PCA301" s="342"/>
      <c r="PCB301" s="342"/>
      <c r="PCC301" s="387"/>
      <c r="PCD301" s="342"/>
      <c r="PCE301" s="342"/>
      <c r="PCF301" s="342"/>
      <c r="PCG301" s="342"/>
      <c r="PCH301" s="342"/>
      <c r="PCI301" s="342"/>
      <c r="PCJ301" s="442"/>
      <c r="PCK301" s="423"/>
      <c r="PCL301" s="342"/>
      <c r="PCM301" s="342"/>
      <c r="PCN301" s="342"/>
      <c r="PCO301" s="387"/>
      <c r="PCP301" s="342"/>
      <c r="PCQ301" s="342"/>
      <c r="PCR301" s="342"/>
      <c r="PCS301" s="342"/>
      <c r="PCT301" s="342"/>
      <c r="PCU301" s="342"/>
      <c r="PCV301" s="442"/>
      <c r="PCW301" s="423"/>
      <c r="PCX301" s="342"/>
      <c r="PCY301" s="342"/>
      <c r="PCZ301" s="342"/>
      <c r="PDA301" s="387"/>
      <c r="PDB301" s="342"/>
      <c r="PDC301" s="342"/>
      <c r="PDD301" s="342"/>
      <c r="PDE301" s="342"/>
      <c r="PDF301" s="342"/>
      <c r="PDG301" s="342"/>
      <c r="PDH301" s="442"/>
      <c r="PDI301" s="423"/>
      <c r="PDJ301" s="342"/>
      <c r="PDK301" s="342"/>
      <c r="PDL301" s="342"/>
      <c r="PDM301" s="387"/>
      <c r="PDN301" s="342"/>
      <c r="PDO301" s="342"/>
      <c r="PDP301" s="342"/>
      <c r="PDQ301" s="342"/>
      <c r="PDR301" s="342"/>
      <c r="PDS301" s="342"/>
      <c r="PDT301" s="442"/>
      <c r="PDU301" s="423"/>
      <c r="PDV301" s="342"/>
      <c r="PDW301" s="342"/>
      <c r="PDX301" s="342"/>
      <c r="PDY301" s="387"/>
      <c r="PDZ301" s="342"/>
      <c r="PEA301" s="342"/>
      <c r="PEB301" s="342"/>
      <c r="PEC301" s="342"/>
      <c r="PED301" s="342"/>
      <c r="PEE301" s="342"/>
      <c r="PEF301" s="442"/>
      <c r="PEG301" s="423"/>
      <c r="PEH301" s="342"/>
      <c r="PEI301" s="342"/>
      <c r="PEJ301" s="342"/>
      <c r="PEK301" s="387"/>
      <c r="PEL301" s="342"/>
      <c r="PEM301" s="342"/>
      <c r="PEN301" s="342"/>
      <c r="PEO301" s="342"/>
      <c r="PEP301" s="342"/>
      <c r="PEQ301" s="342"/>
      <c r="PER301" s="442"/>
      <c r="PES301" s="423"/>
      <c r="PET301" s="342"/>
      <c r="PEU301" s="342"/>
      <c r="PEV301" s="342"/>
      <c r="PEW301" s="387"/>
      <c r="PEX301" s="342"/>
      <c r="PEY301" s="342"/>
      <c r="PEZ301" s="342"/>
      <c r="PFA301" s="342"/>
      <c r="PFB301" s="342"/>
      <c r="PFC301" s="342"/>
      <c r="PFD301" s="442"/>
      <c r="PFE301" s="423"/>
      <c r="PFF301" s="342"/>
      <c r="PFG301" s="342"/>
      <c r="PFH301" s="342"/>
      <c r="PFI301" s="387"/>
      <c r="PFJ301" s="342"/>
      <c r="PFK301" s="342"/>
      <c r="PFL301" s="342"/>
      <c r="PFM301" s="342"/>
      <c r="PFN301" s="342"/>
      <c r="PFO301" s="342"/>
      <c r="PFP301" s="442"/>
      <c r="PFQ301" s="423"/>
      <c r="PFR301" s="342"/>
      <c r="PFS301" s="342"/>
      <c r="PFT301" s="342"/>
      <c r="PFU301" s="387"/>
      <c r="PFV301" s="342"/>
      <c r="PFW301" s="342"/>
      <c r="PFX301" s="342"/>
      <c r="PFY301" s="342"/>
      <c r="PFZ301" s="342"/>
      <c r="PGA301" s="342"/>
      <c r="PGB301" s="442"/>
      <c r="PGC301" s="423"/>
      <c r="PGD301" s="342"/>
      <c r="PGE301" s="342"/>
      <c r="PGF301" s="342"/>
      <c r="PGG301" s="387"/>
      <c r="PGH301" s="342"/>
      <c r="PGI301" s="342"/>
      <c r="PGJ301" s="342"/>
      <c r="PGK301" s="342"/>
      <c r="PGL301" s="342"/>
      <c r="PGM301" s="342"/>
      <c r="PGN301" s="442"/>
      <c r="PGO301" s="423"/>
      <c r="PGP301" s="342"/>
      <c r="PGQ301" s="342"/>
      <c r="PGR301" s="342"/>
      <c r="PGS301" s="387"/>
      <c r="PGT301" s="342"/>
      <c r="PGU301" s="342"/>
      <c r="PGV301" s="342"/>
      <c r="PGW301" s="342"/>
      <c r="PGX301" s="342"/>
      <c r="PGY301" s="342"/>
      <c r="PGZ301" s="442"/>
      <c r="PHA301" s="423"/>
      <c r="PHB301" s="342"/>
      <c r="PHC301" s="342"/>
      <c r="PHD301" s="342"/>
      <c r="PHE301" s="387"/>
      <c r="PHF301" s="342"/>
      <c r="PHG301" s="342"/>
      <c r="PHH301" s="342"/>
      <c r="PHI301" s="342"/>
      <c r="PHJ301" s="342"/>
      <c r="PHK301" s="342"/>
      <c r="PHL301" s="442"/>
      <c r="PHM301" s="423"/>
      <c r="PHN301" s="342"/>
      <c r="PHO301" s="342"/>
      <c r="PHP301" s="342"/>
      <c r="PHQ301" s="387"/>
      <c r="PHR301" s="342"/>
      <c r="PHS301" s="342"/>
      <c r="PHT301" s="342"/>
      <c r="PHU301" s="342"/>
      <c r="PHV301" s="342"/>
      <c r="PHW301" s="342"/>
      <c r="PHX301" s="442"/>
      <c r="PHY301" s="423"/>
      <c r="PHZ301" s="342"/>
      <c r="PIA301" s="342"/>
      <c r="PIB301" s="342"/>
      <c r="PIC301" s="387"/>
      <c r="PID301" s="342"/>
      <c r="PIE301" s="342"/>
      <c r="PIF301" s="342"/>
      <c r="PIG301" s="342"/>
      <c r="PIH301" s="342"/>
      <c r="PII301" s="342"/>
      <c r="PIJ301" s="442"/>
      <c r="PIK301" s="423"/>
      <c r="PIL301" s="342"/>
      <c r="PIM301" s="342"/>
      <c r="PIN301" s="342"/>
      <c r="PIO301" s="387"/>
      <c r="PIP301" s="342"/>
      <c r="PIQ301" s="342"/>
      <c r="PIR301" s="342"/>
      <c r="PIS301" s="342"/>
      <c r="PIT301" s="342"/>
      <c r="PIU301" s="342"/>
      <c r="PIV301" s="442"/>
      <c r="PIW301" s="423"/>
      <c r="PIX301" s="342"/>
      <c r="PIY301" s="342"/>
      <c r="PIZ301" s="342"/>
      <c r="PJA301" s="387"/>
      <c r="PJB301" s="342"/>
      <c r="PJC301" s="342"/>
      <c r="PJD301" s="342"/>
      <c r="PJE301" s="342"/>
      <c r="PJF301" s="342"/>
      <c r="PJG301" s="342"/>
      <c r="PJH301" s="442"/>
      <c r="PJI301" s="423"/>
      <c r="PJJ301" s="342"/>
      <c r="PJK301" s="342"/>
      <c r="PJL301" s="342"/>
      <c r="PJM301" s="387"/>
      <c r="PJN301" s="342"/>
      <c r="PJO301" s="342"/>
      <c r="PJP301" s="342"/>
      <c r="PJQ301" s="342"/>
      <c r="PJR301" s="342"/>
      <c r="PJS301" s="342"/>
      <c r="PJT301" s="442"/>
      <c r="PJU301" s="423"/>
      <c r="PJV301" s="342"/>
      <c r="PJW301" s="342"/>
      <c r="PJX301" s="342"/>
      <c r="PJY301" s="387"/>
      <c r="PJZ301" s="342"/>
      <c r="PKA301" s="342"/>
      <c r="PKB301" s="342"/>
      <c r="PKC301" s="342"/>
      <c r="PKD301" s="342"/>
      <c r="PKE301" s="342"/>
      <c r="PKF301" s="442"/>
      <c r="PKG301" s="423"/>
      <c r="PKH301" s="342"/>
      <c r="PKI301" s="342"/>
      <c r="PKJ301" s="342"/>
      <c r="PKK301" s="387"/>
      <c r="PKL301" s="342"/>
      <c r="PKM301" s="342"/>
      <c r="PKN301" s="342"/>
      <c r="PKO301" s="342"/>
      <c r="PKP301" s="342"/>
      <c r="PKQ301" s="342"/>
      <c r="PKR301" s="442"/>
      <c r="PKS301" s="423"/>
      <c r="PKT301" s="342"/>
      <c r="PKU301" s="342"/>
      <c r="PKV301" s="342"/>
      <c r="PKW301" s="387"/>
      <c r="PKX301" s="342"/>
      <c r="PKY301" s="342"/>
      <c r="PKZ301" s="342"/>
      <c r="PLA301" s="342"/>
      <c r="PLB301" s="342"/>
      <c r="PLC301" s="342"/>
      <c r="PLD301" s="442"/>
      <c r="PLE301" s="423"/>
      <c r="PLF301" s="342"/>
      <c r="PLG301" s="342"/>
      <c r="PLH301" s="342"/>
      <c r="PLI301" s="387"/>
      <c r="PLJ301" s="342"/>
      <c r="PLK301" s="342"/>
      <c r="PLL301" s="342"/>
      <c r="PLM301" s="342"/>
      <c r="PLN301" s="342"/>
      <c r="PLO301" s="342"/>
      <c r="PLP301" s="442"/>
      <c r="PLQ301" s="423"/>
      <c r="PLR301" s="342"/>
      <c r="PLS301" s="342"/>
      <c r="PLT301" s="342"/>
      <c r="PLU301" s="387"/>
      <c r="PLV301" s="342"/>
      <c r="PLW301" s="342"/>
      <c r="PLX301" s="342"/>
      <c r="PLY301" s="342"/>
      <c r="PLZ301" s="342"/>
      <c r="PMA301" s="342"/>
      <c r="PMB301" s="442"/>
      <c r="PMC301" s="423"/>
      <c r="PMD301" s="342"/>
      <c r="PME301" s="342"/>
      <c r="PMF301" s="342"/>
      <c r="PMG301" s="387"/>
      <c r="PMH301" s="342"/>
      <c r="PMI301" s="342"/>
      <c r="PMJ301" s="342"/>
      <c r="PMK301" s="342"/>
      <c r="PML301" s="342"/>
      <c r="PMM301" s="342"/>
      <c r="PMN301" s="442"/>
      <c r="PMO301" s="423"/>
      <c r="PMP301" s="342"/>
      <c r="PMQ301" s="342"/>
      <c r="PMR301" s="342"/>
      <c r="PMS301" s="387"/>
      <c r="PMT301" s="342"/>
      <c r="PMU301" s="342"/>
      <c r="PMV301" s="342"/>
      <c r="PMW301" s="342"/>
      <c r="PMX301" s="342"/>
      <c r="PMY301" s="342"/>
      <c r="PMZ301" s="442"/>
      <c r="PNA301" s="423"/>
      <c r="PNB301" s="342"/>
      <c r="PNC301" s="342"/>
      <c r="PND301" s="342"/>
      <c r="PNE301" s="387"/>
      <c r="PNF301" s="342"/>
      <c r="PNG301" s="342"/>
      <c r="PNH301" s="342"/>
      <c r="PNI301" s="342"/>
      <c r="PNJ301" s="342"/>
      <c r="PNK301" s="342"/>
      <c r="PNL301" s="442"/>
      <c r="PNM301" s="423"/>
      <c r="PNN301" s="342"/>
      <c r="PNO301" s="342"/>
      <c r="PNP301" s="342"/>
      <c r="PNQ301" s="387"/>
      <c r="PNR301" s="342"/>
      <c r="PNS301" s="342"/>
      <c r="PNT301" s="342"/>
      <c r="PNU301" s="342"/>
      <c r="PNV301" s="342"/>
      <c r="PNW301" s="342"/>
      <c r="PNX301" s="442"/>
      <c r="PNY301" s="423"/>
      <c r="PNZ301" s="342"/>
      <c r="POA301" s="342"/>
      <c r="POB301" s="342"/>
      <c r="POC301" s="387"/>
      <c r="POD301" s="342"/>
      <c r="POE301" s="342"/>
      <c r="POF301" s="342"/>
      <c r="POG301" s="342"/>
      <c r="POH301" s="342"/>
      <c r="POI301" s="342"/>
      <c r="POJ301" s="442"/>
      <c r="POK301" s="423"/>
      <c r="POL301" s="342"/>
      <c r="POM301" s="342"/>
      <c r="PON301" s="342"/>
      <c r="POO301" s="387"/>
      <c r="POP301" s="342"/>
      <c r="POQ301" s="342"/>
      <c r="POR301" s="342"/>
      <c r="POS301" s="342"/>
      <c r="POT301" s="342"/>
      <c r="POU301" s="342"/>
      <c r="POV301" s="442"/>
      <c r="POW301" s="423"/>
      <c r="POX301" s="342"/>
      <c r="POY301" s="342"/>
      <c r="POZ301" s="342"/>
      <c r="PPA301" s="387"/>
      <c r="PPB301" s="342"/>
      <c r="PPC301" s="342"/>
      <c r="PPD301" s="342"/>
      <c r="PPE301" s="342"/>
      <c r="PPF301" s="342"/>
      <c r="PPG301" s="342"/>
      <c r="PPH301" s="442"/>
      <c r="PPI301" s="423"/>
      <c r="PPJ301" s="342"/>
      <c r="PPK301" s="342"/>
      <c r="PPL301" s="342"/>
      <c r="PPM301" s="387"/>
      <c r="PPN301" s="342"/>
      <c r="PPO301" s="342"/>
      <c r="PPP301" s="342"/>
      <c r="PPQ301" s="342"/>
      <c r="PPR301" s="342"/>
      <c r="PPS301" s="342"/>
      <c r="PPT301" s="442"/>
      <c r="PPU301" s="423"/>
      <c r="PPV301" s="342"/>
      <c r="PPW301" s="342"/>
      <c r="PPX301" s="342"/>
      <c r="PPY301" s="387"/>
      <c r="PPZ301" s="342"/>
      <c r="PQA301" s="342"/>
      <c r="PQB301" s="342"/>
      <c r="PQC301" s="342"/>
      <c r="PQD301" s="342"/>
      <c r="PQE301" s="342"/>
      <c r="PQF301" s="442"/>
      <c r="PQG301" s="423"/>
      <c r="PQH301" s="342"/>
      <c r="PQI301" s="342"/>
      <c r="PQJ301" s="342"/>
      <c r="PQK301" s="387"/>
      <c r="PQL301" s="342"/>
      <c r="PQM301" s="342"/>
      <c r="PQN301" s="342"/>
      <c r="PQO301" s="342"/>
      <c r="PQP301" s="342"/>
      <c r="PQQ301" s="342"/>
      <c r="PQR301" s="442"/>
      <c r="PQS301" s="423"/>
      <c r="PQT301" s="342"/>
      <c r="PQU301" s="342"/>
      <c r="PQV301" s="342"/>
      <c r="PQW301" s="387"/>
      <c r="PQX301" s="342"/>
      <c r="PQY301" s="342"/>
      <c r="PQZ301" s="342"/>
      <c r="PRA301" s="342"/>
      <c r="PRB301" s="342"/>
      <c r="PRC301" s="342"/>
      <c r="PRD301" s="442"/>
      <c r="PRE301" s="423"/>
      <c r="PRF301" s="342"/>
      <c r="PRG301" s="342"/>
      <c r="PRH301" s="342"/>
      <c r="PRI301" s="387"/>
      <c r="PRJ301" s="342"/>
      <c r="PRK301" s="342"/>
      <c r="PRL301" s="342"/>
      <c r="PRM301" s="342"/>
      <c r="PRN301" s="342"/>
      <c r="PRO301" s="342"/>
      <c r="PRP301" s="442"/>
      <c r="PRQ301" s="423"/>
      <c r="PRR301" s="342"/>
      <c r="PRS301" s="342"/>
      <c r="PRT301" s="342"/>
      <c r="PRU301" s="387"/>
      <c r="PRV301" s="342"/>
      <c r="PRW301" s="342"/>
      <c r="PRX301" s="342"/>
      <c r="PRY301" s="342"/>
      <c r="PRZ301" s="342"/>
      <c r="PSA301" s="342"/>
      <c r="PSB301" s="442"/>
      <c r="PSC301" s="423"/>
      <c r="PSD301" s="342"/>
      <c r="PSE301" s="342"/>
      <c r="PSF301" s="342"/>
      <c r="PSG301" s="387"/>
      <c r="PSH301" s="342"/>
      <c r="PSI301" s="342"/>
      <c r="PSJ301" s="342"/>
      <c r="PSK301" s="342"/>
      <c r="PSL301" s="342"/>
      <c r="PSM301" s="342"/>
      <c r="PSN301" s="442"/>
      <c r="PSO301" s="423"/>
      <c r="PSP301" s="342"/>
      <c r="PSQ301" s="342"/>
      <c r="PSR301" s="342"/>
      <c r="PSS301" s="387"/>
      <c r="PST301" s="342"/>
      <c r="PSU301" s="342"/>
      <c r="PSV301" s="342"/>
      <c r="PSW301" s="342"/>
      <c r="PSX301" s="342"/>
      <c r="PSY301" s="342"/>
      <c r="PSZ301" s="442"/>
      <c r="PTA301" s="423"/>
      <c r="PTB301" s="342"/>
      <c r="PTC301" s="342"/>
      <c r="PTD301" s="342"/>
      <c r="PTE301" s="387"/>
      <c r="PTF301" s="342"/>
      <c r="PTG301" s="342"/>
      <c r="PTH301" s="342"/>
      <c r="PTI301" s="342"/>
      <c r="PTJ301" s="342"/>
      <c r="PTK301" s="342"/>
      <c r="PTL301" s="442"/>
      <c r="PTM301" s="423"/>
      <c r="PTN301" s="342"/>
      <c r="PTO301" s="342"/>
      <c r="PTP301" s="342"/>
      <c r="PTQ301" s="387"/>
      <c r="PTR301" s="342"/>
      <c r="PTS301" s="342"/>
      <c r="PTT301" s="342"/>
      <c r="PTU301" s="342"/>
      <c r="PTV301" s="342"/>
      <c r="PTW301" s="342"/>
      <c r="PTX301" s="442"/>
      <c r="PTY301" s="423"/>
      <c r="PTZ301" s="342"/>
      <c r="PUA301" s="342"/>
      <c r="PUB301" s="342"/>
      <c r="PUC301" s="387"/>
      <c r="PUD301" s="342"/>
      <c r="PUE301" s="342"/>
      <c r="PUF301" s="342"/>
      <c r="PUG301" s="342"/>
      <c r="PUH301" s="342"/>
      <c r="PUI301" s="342"/>
      <c r="PUJ301" s="442"/>
      <c r="PUK301" s="423"/>
      <c r="PUL301" s="342"/>
      <c r="PUM301" s="342"/>
      <c r="PUN301" s="342"/>
      <c r="PUO301" s="387"/>
      <c r="PUP301" s="342"/>
      <c r="PUQ301" s="342"/>
      <c r="PUR301" s="342"/>
      <c r="PUS301" s="342"/>
      <c r="PUT301" s="342"/>
      <c r="PUU301" s="342"/>
      <c r="PUV301" s="442"/>
      <c r="PUW301" s="423"/>
      <c r="PUX301" s="342"/>
      <c r="PUY301" s="342"/>
      <c r="PUZ301" s="342"/>
      <c r="PVA301" s="387"/>
      <c r="PVB301" s="342"/>
      <c r="PVC301" s="342"/>
      <c r="PVD301" s="342"/>
      <c r="PVE301" s="342"/>
      <c r="PVF301" s="342"/>
      <c r="PVG301" s="342"/>
      <c r="PVH301" s="442"/>
      <c r="PVI301" s="423"/>
      <c r="PVJ301" s="342"/>
      <c r="PVK301" s="342"/>
      <c r="PVL301" s="342"/>
      <c r="PVM301" s="387"/>
      <c r="PVN301" s="342"/>
      <c r="PVO301" s="342"/>
      <c r="PVP301" s="342"/>
      <c r="PVQ301" s="342"/>
      <c r="PVR301" s="342"/>
      <c r="PVS301" s="342"/>
      <c r="PVT301" s="442"/>
      <c r="PVU301" s="423"/>
      <c r="PVV301" s="342"/>
      <c r="PVW301" s="342"/>
      <c r="PVX301" s="342"/>
      <c r="PVY301" s="387"/>
      <c r="PVZ301" s="342"/>
      <c r="PWA301" s="342"/>
      <c r="PWB301" s="342"/>
      <c r="PWC301" s="342"/>
      <c r="PWD301" s="342"/>
      <c r="PWE301" s="342"/>
      <c r="PWF301" s="442"/>
      <c r="PWG301" s="423"/>
      <c r="PWH301" s="342"/>
      <c r="PWI301" s="342"/>
      <c r="PWJ301" s="342"/>
      <c r="PWK301" s="387"/>
      <c r="PWL301" s="342"/>
      <c r="PWM301" s="342"/>
      <c r="PWN301" s="342"/>
      <c r="PWO301" s="342"/>
      <c r="PWP301" s="342"/>
      <c r="PWQ301" s="342"/>
      <c r="PWR301" s="442"/>
      <c r="PWS301" s="423"/>
      <c r="PWT301" s="342"/>
      <c r="PWU301" s="342"/>
      <c r="PWV301" s="342"/>
      <c r="PWW301" s="387"/>
      <c r="PWX301" s="342"/>
      <c r="PWY301" s="342"/>
      <c r="PWZ301" s="342"/>
      <c r="PXA301" s="342"/>
      <c r="PXB301" s="342"/>
      <c r="PXC301" s="342"/>
      <c r="PXD301" s="442"/>
      <c r="PXE301" s="423"/>
      <c r="PXF301" s="342"/>
      <c r="PXG301" s="342"/>
      <c r="PXH301" s="342"/>
      <c r="PXI301" s="387"/>
      <c r="PXJ301" s="342"/>
      <c r="PXK301" s="342"/>
      <c r="PXL301" s="342"/>
      <c r="PXM301" s="342"/>
      <c r="PXN301" s="342"/>
      <c r="PXO301" s="342"/>
      <c r="PXP301" s="442"/>
      <c r="PXQ301" s="423"/>
      <c r="PXR301" s="342"/>
      <c r="PXS301" s="342"/>
      <c r="PXT301" s="342"/>
      <c r="PXU301" s="387"/>
      <c r="PXV301" s="342"/>
      <c r="PXW301" s="342"/>
      <c r="PXX301" s="342"/>
      <c r="PXY301" s="342"/>
      <c r="PXZ301" s="342"/>
      <c r="PYA301" s="342"/>
      <c r="PYB301" s="442"/>
      <c r="PYC301" s="423"/>
      <c r="PYD301" s="342"/>
      <c r="PYE301" s="342"/>
      <c r="PYF301" s="342"/>
      <c r="PYG301" s="387"/>
      <c r="PYH301" s="342"/>
      <c r="PYI301" s="342"/>
      <c r="PYJ301" s="342"/>
      <c r="PYK301" s="342"/>
      <c r="PYL301" s="342"/>
      <c r="PYM301" s="342"/>
      <c r="PYN301" s="442"/>
      <c r="PYO301" s="423"/>
      <c r="PYP301" s="342"/>
      <c r="PYQ301" s="342"/>
      <c r="PYR301" s="342"/>
      <c r="PYS301" s="387"/>
      <c r="PYT301" s="342"/>
      <c r="PYU301" s="342"/>
      <c r="PYV301" s="342"/>
      <c r="PYW301" s="342"/>
      <c r="PYX301" s="342"/>
      <c r="PYY301" s="342"/>
      <c r="PYZ301" s="442"/>
      <c r="PZA301" s="423"/>
      <c r="PZB301" s="342"/>
      <c r="PZC301" s="342"/>
      <c r="PZD301" s="342"/>
      <c r="PZE301" s="387"/>
      <c r="PZF301" s="342"/>
      <c r="PZG301" s="342"/>
      <c r="PZH301" s="342"/>
      <c r="PZI301" s="342"/>
      <c r="PZJ301" s="342"/>
      <c r="PZK301" s="342"/>
      <c r="PZL301" s="442"/>
      <c r="PZM301" s="423"/>
      <c r="PZN301" s="342"/>
      <c r="PZO301" s="342"/>
      <c r="PZP301" s="342"/>
      <c r="PZQ301" s="387"/>
      <c r="PZR301" s="342"/>
      <c r="PZS301" s="342"/>
      <c r="PZT301" s="342"/>
      <c r="PZU301" s="342"/>
      <c r="PZV301" s="342"/>
      <c r="PZW301" s="342"/>
      <c r="PZX301" s="442"/>
      <c r="PZY301" s="423"/>
      <c r="PZZ301" s="342"/>
      <c r="QAA301" s="342"/>
      <c r="QAB301" s="342"/>
      <c r="QAC301" s="387"/>
      <c r="QAD301" s="342"/>
      <c r="QAE301" s="342"/>
      <c r="QAF301" s="342"/>
      <c r="QAG301" s="342"/>
      <c r="QAH301" s="342"/>
      <c r="QAI301" s="342"/>
      <c r="QAJ301" s="442"/>
      <c r="QAK301" s="423"/>
      <c r="QAL301" s="342"/>
      <c r="QAM301" s="342"/>
      <c r="QAN301" s="342"/>
      <c r="QAO301" s="387"/>
      <c r="QAP301" s="342"/>
      <c r="QAQ301" s="342"/>
      <c r="QAR301" s="342"/>
      <c r="QAS301" s="342"/>
      <c r="QAT301" s="342"/>
      <c r="QAU301" s="342"/>
      <c r="QAV301" s="442"/>
      <c r="QAW301" s="423"/>
      <c r="QAX301" s="342"/>
      <c r="QAY301" s="342"/>
      <c r="QAZ301" s="342"/>
      <c r="QBA301" s="387"/>
      <c r="QBB301" s="342"/>
      <c r="QBC301" s="342"/>
      <c r="QBD301" s="342"/>
      <c r="QBE301" s="342"/>
      <c r="QBF301" s="342"/>
      <c r="QBG301" s="342"/>
      <c r="QBH301" s="442"/>
      <c r="QBI301" s="423"/>
      <c r="QBJ301" s="342"/>
      <c r="QBK301" s="342"/>
      <c r="QBL301" s="342"/>
      <c r="QBM301" s="387"/>
      <c r="QBN301" s="342"/>
      <c r="QBO301" s="342"/>
      <c r="QBP301" s="342"/>
      <c r="QBQ301" s="342"/>
      <c r="QBR301" s="342"/>
      <c r="QBS301" s="342"/>
      <c r="QBT301" s="442"/>
      <c r="QBU301" s="423"/>
      <c r="QBV301" s="342"/>
      <c r="QBW301" s="342"/>
      <c r="QBX301" s="342"/>
      <c r="QBY301" s="387"/>
      <c r="QBZ301" s="342"/>
      <c r="QCA301" s="342"/>
      <c r="QCB301" s="342"/>
      <c r="QCC301" s="342"/>
      <c r="QCD301" s="342"/>
      <c r="QCE301" s="342"/>
      <c r="QCF301" s="442"/>
      <c r="QCG301" s="423"/>
      <c r="QCH301" s="342"/>
      <c r="QCI301" s="342"/>
      <c r="QCJ301" s="342"/>
      <c r="QCK301" s="387"/>
      <c r="QCL301" s="342"/>
      <c r="QCM301" s="342"/>
      <c r="QCN301" s="342"/>
      <c r="QCO301" s="342"/>
      <c r="QCP301" s="342"/>
      <c r="QCQ301" s="342"/>
      <c r="QCR301" s="442"/>
      <c r="QCS301" s="423"/>
      <c r="QCT301" s="342"/>
      <c r="QCU301" s="342"/>
      <c r="QCV301" s="342"/>
      <c r="QCW301" s="387"/>
      <c r="QCX301" s="342"/>
      <c r="QCY301" s="342"/>
      <c r="QCZ301" s="342"/>
      <c r="QDA301" s="342"/>
      <c r="QDB301" s="342"/>
      <c r="QDC301" s="342"/>
      <c r="QDD301" s="442"/>
      <c r="QDE301" s="423"/>
      <c r="QDF301" s="342"/>
      <c r="QDG301" s="342"/>
      <c r="QDH301" s="342"/>
      <c r="QDI301" s="387"/>
      <c r="QDJ301" s="342"/>
      <c r="QDK301" s="342"/>
      <c r="QDL301" s="342"/>
      <c r="QDM301" s="342"/>
      <c r="QDN301" s="342"/>
      <c r="QDO301" s="342"/>
      <c r="QDP301" s="442"/>
      <c r="QDQ301" s="423"/>
      <c r="QDR301" s="342"/>
      <c r="QDS301" s="342"/>
      <c r="QDT301" s="342"/>
      <c r="QDU301" s="387"/>
      <c r="QDV301" s="342"/>
      <c r="QDW301" s="342"/>
      <c r="QDX301" s="342"/>
      <c r="QDY301" s="342"/>
      <c r="QDZ301" s="342"/>
      <c r="QEA301" s="342"/>
      <c r="QEB301" s="442"/>
      <c r="QEC301" s="423"/>
      <c r="QED301" s="342"/>
      <c r="QEE301" s="342"/>
      <c r="QEF301" s="342"/>
      <c r="QEG301" s="387"/>
      <c r="QEH301" s="342"/>
      <c r="QEI301" s="342"/>
      <c r="QEJ301" s="342"/>
      <c r="QEK301" s="342"/>
      <c r="QEL301" s="342"/>
      <c r="QEM301" s="342"/>
      <c r="QEN301" s="442"/>
      <c r="QEO301" s="423"/>
      <c r="QEP301" s="342"/>
      <c r="QEQ301" s="342"/>
      <c r="QER301" s="342"/>
      <c r="QES301" s="387"/>
      <c r="QET301" s="342"/>
      <c r="QEU301" s="342"/>
      <c r="QEV301" s="342"/>
      <c r="QEW301" s="342"/>
      <c r="QEX301" s="342"/>
      <c r="QEY301" s="342"/>
      <c r="QEZ301" s="442"/>
      <c r="QFA301" s="423"/>
      <c r="QFB301" s="342"/>
      <c r="QFC301" s="342"/>
      <c r="QFD301" s="342"/>
      <c r="QFE301" s="387"/>
      <c r="QFF301" s="342"/>
      <c r="QFG301" s="342"/>
      <c r="QFH301" s="342"/>
      <c r="QFI301" s="342"/>
      <c r="QFJ301" s="342"/>
      <c r="QFK301" s="342"/>
      <c r="QFL301" s="442"/>
      <c r="QFM301" s="423"/>
      <c r="QFN301" s="342"/>
      <c r="QFO301" s="342"/>
      <c r="QFP301" s="342"/>
      <c r="QFQ301" s="387"/>
      <c r="QFR301" s="342"/>
      <c r="QFS301" s="342"/>
      <c r="QFT301" s="342"/>
      <c r="QFU301" s="342"/>
      <c r="QFV301" s="342"/>
      <c r="QFW301" s="342"/>
      <c r="QFX301" s="442"/>
      <c r="QFY301" s="423"/>
      <c r="QFZ301" s="342"/>
      <c r="QGA301" s="342"/>
      <c r="QGB301" s="342"/>
      <c r="QGC301" s="387"/>
      <c r="QGD301" s="342"/>
      <c r="QGE301" s="342"/>
      <c r="QGF301" s="342"/>
      <c r="QGG301" s="342"/>
      <c r="QGH301" s="342"/>
      <c r="QGI301" s="342"/>
      <c r="QGJ301" s="442"/>
      <c r="QGK301" s="423"/>
      <c r="QGL301" s="342"/>
      <c r="QGM301" s="342"/>
      <c r="QGN301" s="342"/>
      <c r="QGO301" s="387"/>
      <c r="QGP301" s="342"/>
      <c r="QGQ301" s="342"/>
      <c r="QGR301" s="342"/>
      <c r="QGS301" s="342"/>
      <c r="QGT301" s="342"/>
      <c r="QGU301" s="342"/>
      <c r="QGV301" s="442"/>
      <c r="QGW301" s="423"/>
      <c r="QGX301" s="342"/>
      <c r="QGY301" s="342"/>
      <c r="QGZ301" s="342"/>
      <c r="QHA301" s="387"/>
      <c r="QHB301" s="342"/>
      <c r="QHC301" s="342"/>
      <c r="QHD301" s="342"/>
      <c r="QHE301" s="342"/>
      <c r="QHF301" s="342"/>
      <c r="QHG301" s="342"/>
      <c r="QHH301" s="442"/>
      <c r="QHI301" s="423"/>
      <c r="QHJ301" s="342"/>
      <c r="QHK301" s="342"/>
      <c r="QHL301" s="342"/>
      <c r="QHM301" s="387"/>
      <c r="QHN301" s="342"/>
      <c r="QHO301" s="342"/>
      <c r="QHP301" s="342"/>
      <c r="QHQ301" s="342"/>
      <c r="QHR301" s="342"/>
      <c r="QHS301" s="342"/>
      <c r="QHT301" s="442"/>
      <c r="QHU301" s="423"/>
      <c r="QHV301" s="342"/>
      <c r="QHW301" s="342"/>
      <c r="QHX301" s="342"/>
      <c r="QHY301" s="387"/>
      <c r="QHZ301" s="342"/>
      <c r="QIA301" s="342"/>
      <c r="QIB301" s="342"/>
      <c r="QIC301" s="342"/>
      <c r="QID301" s="342"/>
      <c r="QIE301" s="342"/>
      <c r="QIF301" s="442"/>
      <c r="QIG301" s="423"/>
      <c r="QIH301" s="342"/>
      <c r="QII301" s="342"/>
      <c r="QIJ301" s="342"/>
      <c r="QIK301" s="387"/>
      <c r="QIL301" s="342"/>
      <c r="QIM301" s="342"/>
      <c r="QIN301" s="342"/>
      <c r="QIO301" s="342"/>
      <c r="QIP301" s="342"/>
      <c r="QIQ301" s="342"/>
      <c r="QIR301" s="442"/>
      <c r="QIS301" s="423"/>
      <c r="QIT301" s="342"/>
      <c r="QIU301" s="342"/>
      <c r="QIV301" s="342"/>
      <c r="QIW301" s="387"/>
      <c r="QIX301" s="342"/>
      <c r="QIY301" s="342"/>
      <c r="QIZ301" s="342"/>
      <c r="QJA301" s="342"/>
      <c r="QJB301" s="342"/>
      <c r="QJC301" s="342"/>
      <c r="QJD301" s="442"/>
      <c r="QJE301" s="423"/>
      <c r="QJF301" s="342"/>
      <c r="QJG301" s="342"/>
      <c r="QJH301" s="342"/>
      <c r="QJI301" s="387"/>
      <c r="QJJ301" s="342"/>
      <c r="QJK301" s="342"/>
      <c r="QJL301" s="342"/>
      <c r="QJM301" s="342"/>
      <c r="QJN301" s="342"/>
      <c r="QJO301" s="342"/>
      <c r="QJP301" s="442"/>
      <c r="QJQ301" s="423"/>
      <c r="QJR301" s="342"/>
      <c r="QJS301" s="342"/>
      <c r="QJT301" s="342"/>
      <c r="QJU301" s="387"/>
      <c r="QJV301" s="342"/>
      <c r="QJW301" s="342"/>
      <c r="QJX301" s="342"/>
      <c r="QJY301" s="342"/>
      <c r="QJZ301" s="342"/>
      <c r="QKA301" s="342"/>
      <c r="QKB301" s="442"/>
      <c r="QKC301" s="423"/>
      <c r="QKD301" s="342"/>
      <c r="QKE301" s="342"/>
      <c r="QKF301" s="342"/>
      <c r="QKG301" s="387"/>
      <c r="QKH301" s="342"/>
      <c r="QKI301" s="342"/>
      <c r="QKJ301" s="342"/>
      <c r="QKK301" s="342"/>
      <c r="QKL301" s="342"/>
      <c r="QKM301" s="342"/>
      <c r="QKN301" s="442"/>
      <c r="QKO301" s="423"/>
      <c r="QKP301" s="342"/>
      <c r="QKQ301" s="342"/>
      <c r="QKR301" s="342"/>
      <c r="QKS301" s="387"/>
      <c r="QKT301" s="342"/>
      <c r="QKU301" s="342"/>
      <c r="QKV301" s="342"/>
      <c r="QKW301" s="342"/>
      <c r="QKX301" s="342"/>
      <c r="QKY301" s="342"/>
      <c r="QKZ301" s="442"/>
      <c r="QLA301" s="423"/>
      <c r="QLB301" s="342"/>
      <c r="QLC301" s="342"/>
      <c r="QLD301" s="342"/>
      <c r="QLE301" s="387"/>
      <c r="QLF301" s="342"/>
      <c r="QLG301" s="342"/>
      <c r="QLH301" s="342"/>
      <c r="QLI301" s="342"/>
      <c r="QLJ301" s="342"/>
      <c r="QLK301" s="342"/>
      <c r="QLL301" s="442"/>
      <c r="QLM301" s="423"/>
      <c r="QLN301" s="342"/>
      <c r="QLO301" s="342"/>
      <c r="QLP301" s="342"/>
      <c r="QLQ301" s="387"/>
      <c r="QLR301" s="342"/>
      <c r="QLS301" s="342"/>
      <c r="QLT301" s="342"/>
      <c r="QLU301" s="342"/>
      <c r="QLV301" s="342"/>
      <c r="QLW301" s="342"/>
      <c r="QLX301" s="442"/>
      <c r="QLY301" s="423"/>
      <c r="QLZ301" s="342"/>
      <c r="QMA301" s="342"/>
      <c r="QMB301" s="342"/>
      <c r="QMC301" s="387"/>
      <c r="QMD301" s="342"/>
      <c r="QME301" s="342"/>
      <c r="QMF301" s="342"/>
      <c r="QMG301" s="342"/>
      <c r="QMH301" s="342"/>
      <c r="QMI301" s="342"/>
      <c r="QMJ301" s="442"/>
      <c r="QMK301" s="423"/>
      <c r="QML301" s="342"/>
      <c r="QMM301" s="342"/>
      <c r="QMN301" s="342"/>
      <c r="QMO301" s="387"/>
      <c r="QMP301" s="342"/>
      <c r="QMQ301" s="342"/>
      <c r="QMR301" s="342"/>
      <c r="QMS301" s="342"/>
      <c r="QMT301" s="342"/>
      <c r="QMU301" s="342"/>
      <c r="QMV301" s="442"/>
      <c r="QMW301" s="423"/>
      <c r="QMX301" s="342"/>
      <c r="QMY301" s="342"/>
      <c r="QMZ301" s="342"/>
      <c r="QNA301" s="387"/>
      <c r="QNB301" s="342"/>
      <c r="QNC301" s="342"/>
      <c r="QND301" s="342"/>
      <c r="QNE301" s="342"/>
      <c r="QNF301" s="342"/>
      <c r="QNG301" s="342"/>
      <c r="QNH301" s="442"/>
      <c r="QNI301" s="423"/>
      <c r="QNJ301" s="342"/>
      <c r="QNK301" s="342"/>
      <c r="QNL301" s="342"/>
      <c r="QNM301" s="387"/>
      <c r="QNN301" s="342"/>
      <c r="QNO301" s="342"/>
      <c r="QNP301" s="342"/>
      <c r="QNQ301" s="342"/>
      <c r="QNR301" s="342"/>
      <c r="QNS301" s="342"/>
      <c r="QNT301" s="442"/>
      <c r="QNU301" s="423"/>
      <c r="QNV301" s="342"/>
      <c r="QNW301" s="342"/>
      <c r="QNX301" s="342"/>
      <c r="QNY301" s="387"/>
      <c r="QNZ301" s="342"/>
      <c r="QOA301" s="342"/>
      <c r="QOB301" s="342"/>
      <c r="QOC301" s="342"/>
      <c r="QOD301" s="342"/>
      <c r="QOE301" s="342"/>
      <c r="QOF301" s="442"/>
      <c r="QOG301" s="423"/>
      <c r="QOH301" s="342"/>
      <c r="QOI301" s="342"/>
      <c r="QOJ301" s="342"/>
      <c r="QOK301" s="387"/>
      <c r="QOL301" s="342"/>
      <c r="QOM301" s="342"/>
      <c r="QON301" s="342"/>
      <c r="QOO301" s="342"/>
      <c r="QOP301" s="342"/>
      <c r="QOQ301" s="342"/>
      <c r="QOR301" s="442"/>
      <c r="QOS301" s="423"/>
      <c r="QOT301" s="342"/>
      <c r="QOU301" s="342"/>
      <c r="QOV301" s="342"/>
      <c r="QOW301" s="387"/>
      <c r="QOX301" s="342"/>
      <c r="QOY301" s="342"/>
      <c r="QOZ301" s="342"/>
      <c r="QPA301" s="342"/>
      <c r="QPB301" s="342"/>
      <c r="QPC301" s="342"/>
      <c r="QPD301" s="442"/>
      <c r="QPE301" s="423"/>
      <c r="QPF301" s="342"/>
      <c r="QPG301" s="342"/>
      <c r="QPH301" s="342"/>
      <c r="QPI301" s="387"/>
      <c r="QPJ301" s="342"/>
      <c r="QPK301" s="342"/>
      <c r="QPL301" s="342"/>
      <c r="QPM301" s="342"/>
      <c r="QPN301" s="342"/>
      <c r="QPO301" s="342"/>
      <c r="QPP301" s="442"/>
      <c r="QPQ301" s="423"/>
      <c r="QPR301" s="342"/>
      <c r="QPS301" s="342"/>
      <c r="QPT301" s="342"/>
      <c r="QPU301" s="387"/>
      <c r="QPV301" s="342"/>
      <c r="QPW301" s="342"/>
      <c r="QPX301" s="342"/>
      <c r="QPY301" s="342"/>
      <c r="QPZ301" s="342"/>
      <c r="QQA301" s="342"/>
      <c r="QQB301" s="442"/>
      <c r="QQC301" s="423"/>
      <c r="QQD301" s="342"/>
      <c r="QQE301" s="342"/>
      <c r="QQF301" s="342"/>
      <c r="QQG301" s="387"/>
      <c r="QQH301" s="342"/>
      <c r="QQI301" s="342"/>
      <c r="QQJ301" s="342"/>
      <c r="QQK301" s="342"/>
      <c r="QQL301" s="342"/>
      <c r="QQM301" s="342"/>
      <c r="QQN301" s="442"/>
      <c r="QQO301" s="423"/>
      <c r="QQP301" s="342"/>
      <c r="QQQ301" s="342"/>
      <c r="QQR301" s="342"/>
      <c r="QQS301" s="387"/>
      <c r="QQT301" s="342"/>
      <c r="QQU301" s="342"/>
      <c r="QQV301" s="342"/>
      <c r="QQW301" s="342"/>
      <c r="QQX301" s="342"/>
      <c r="QQY301" s="342"/>
      <c r="QQZ301" s="442"/>
      <c r="QRA301" s="423"/>
      <c r="QRB301" s="342"/>
      <c r="QRC301" s="342"/>
      <c r="QRD301" s="342"/>
      <c r="QRE301" s="387"/>
      <c r="QRF301" s="342"/>
      <c r="QRG301" s="342"/>
      <c r="QRH301" s="342"/>
      <c r="QRI301" s="342"/>
      <c r="QRJ301" s="342"/>
      <c r="QRK301" s="342"/>
      <c r="QRL301" s="442"/>
      <c r="QRM301" s="423"/>
      <c r="QRN301" s="342"/>
      <c r="QRO301" s="342"/>
      <c r="QRP301" s="342"/>
      <c r="QRQ301" s="387"/>
      <c r="QRR301" s="342"/>
      <c r="QRS301" s="342"/>
      <c r="QRT301" s="342"/>
      <c r="QRU301" s="342"/>
      <c r="QRV301" s="342"/>
      <c r="QRW301" s="342"/>
      <c r="QRX301" s="442"/>
      <c r="QRY301" s="423"/>
      <c r="QRZ301" s="342"/>
      <c r="QSA301" s="342"/>
      <c r="QSB301" s="342"/>
      <c r="QSC301" s="387"/>
      <c r="QSD301" s="342"/>
      <c r="QSE301" s="342"/>
      <c r="QSF301" s="342"/>
      <c r="QSG301" s="342"/>
      <c r="QSH301" s="342"/>
      <c r="QSI301" s="342"/>
      <c r="QSJ301" s="442"/>
      <c r="QSK301" s="423"/>
      <c r="QSL301" s="342"/>
      <c r="QSM301" s="342"/>
      <c r="QSN301" s="342"/>
      <c r="QSO301" s="387"/>
      <c r="QSP301" s="342"/>
      <c r="QSQ301" s="342"/>
      <c r="QSR301" s="342"/>
      <c r="QSS301" s="342"/>
      <c r="QST301" s="342"/>
      <c r="QSU301" s="342"/>
      <c r="QSV301" s="442"/>
      <c r="QSW301" s="423"/>
      <c r="QSX301" s="342"/>
      <c r="QSY301" s="342"/>
      <c r="QSZ301" s="342"/>
      <c r="QTA301" s="387"/>
      <c r="QTB301" s="342"/>
      <c r="QTC301" s="342"/>
      <c r="QTD301" s="342"/>
      <c r="QTE301" s="342"/>
      <c r="QTF301" s="342"/>
      <c r="QTG301" s="342"/>
      <c r="QTH301" s="442"/>
      <c r="QTI301" s="423"/>
      <c r="QTJ301" s="342"/>
      <c r="QTK301" s="342"/>
      <c r="QTL301" s="342"/>
      <c r="QTM301" s="387"/>
      <c r="QTN301" s="342"/>
      <c r="QTO301" s="342"/>
      <c r="QTP301" s="342"/>
      <c r="QTQ301" s="342"/>
      <c r="QTR301" s="342"/>
      <c r="QTS301" s="342"/>
      <c r="QTT301" s="442"/>
      <c r="QTU301" s="423"/>
      <c r="QTV301" s="342"/>
      <c r="QTW301" s="342"/>
      <c r="QTX301" s="342"/>
      <c r="QTY301" s="387"/>
      <c r="QTZ301" s="342"/>
      <c r="QUA301" s="342"/>
      <c r="QUB301" s="342"/>
      <c r="QUC301" s="342"/>
      <c r="QUD301" s="342"/>
      <c r="QUE301" s="342"/>
      <c r="QUF301" s="442"/>
      <c r="QUG301" s="423"/>
      <c r="QUH301" s="342"/>
      <c r="QUI301" s="342"/>
      <c r="QUJ301" s="342"/>
      <c r="QUK301" s="387"/>
      <c r="QUL301" s="342"/>
      <c r="QUM301" s="342"/>
      <c r="QUN301" s="342"/>
      <c r="QUO301" s="342"/>
      <c r="QUP301" s="342"/>
      <c r="QUQ301" s="342"/>
      <c r="QUR301" s="442"/>
      <c r="QUS301" s="423"/>
      <c r="QUT301" s="342"/>
      <c r="QUU301" s="342"/>
      <c r="QUV301" s="342"/>
      <c r="QUW301" s="387"/>
      <c r="QUX301" s="342"/>
      <c r="QUY301" s="342"/>
      <c r="QUZ301" s="342"/>
      <c r="QVA301" s="342"/>
      <c r="QVB301" s="342"/>
      <c r="QVC301" s="342"/>
      <c r="QVD301" s="442"/>
      <c r="QVE301" s="423"/>
      <c r="QVF301" s="342"/>
      <c r="QVG301" s="342"/>
      <c r="QVH301" s="342"/>
      <c r="QVI301" s="387"/>
      <c r="QVJ301" s="342"/>
      <c r="QVK301" s="342"/>
      <c r="QVL301" s="342"/>
      <c r="QVM301" s="342"/>
      <c r="QVN301" s="342"/>
      <c r="QVO301" s="342"/>
      <c r="QVP301" s="442"/>
      <c r="QVQ301" s="423"/>
      <c r="QVR301" s="342"/>
      <c r="QVS301" s="342"/>
      <c r="QVT301" s="342"/>
      <c r="QVU301" s="387"/>
      <c r="QVV301" s="342"/>
      <c r="QVW301" s="342"/>
      <c r="QVX301" s="342"/>
      <c r="QVY301" s="342"/>
      <c r="QVZ301" s="342"/>
      <c r="QWA301" s="342"/>
      <c r="QWB301" s="442"/>
      <c r="QWC301" s="423"/>
      <c r="QWD301" s="342"/>
      <c r="QWE301" s="342"/>
      <c r="QWF301" s="342"/>
      <c r="QWG301" s="387"/>
      <c r="QWH301" s="342"/>
      <c r="QWI301" s="342"/>
      <c r="QWJ301" s="342"/>
      <c r="QWK301" s="342"/>
      <c r="QWL301" s="342"/>
      <c r="QWM301" s="342"/>
      <c r="QWN301" s="442"/>
      <c r="QWO301" s="423"/>
      <c r="QWP301" s="342"/>
      <c r="QWQ301" s="342"/>
      <c r="QWR301" s="342"/>
      <c r="QWS301" s="387"/>
      <c r="QWT301" s="342"/>
      <c r="QWU301" s="342"/>
      <c r="QWV301" s="342"/>
      <c r="QWW301" s="342"/>
      <c r="QWX301" s="342"/>
      <c r="QWY301" s="342"/>
      <c r="QWZ301" s="442"/>
      <c r="QXA301" s="423"/>
      <c r="QXB301" s="342"/>
      <c r="QXC301" s="342"/>
      <c r="QXD301" s="342"/>
      <c r="QXE301" s="387"/>
      <c r="QXF301" s="342"/>
      <c r="QXG301" s="342"/>
      <c r="QXH301" s="342"/>
      <c r="QXI301" s="342"/>
      <c r="QXJ301" s="342"/>
      <c r="QXK301" s="342"/>
      <c r="QXL301" s="442"/>
      <c r="QXM301" s="423"/>
      <c r="QXN301" s="342"/>
      <c r="QXO301" s="342"/>
      <c r="QXP301" s="342"/>
      <c r="QXQ301" s="387"/>
      <c r="QXR301" s="342"/>
      <c r="QXS301" s="342"/>
      <c r="QXT301" s="342"/>
      <c r="QXU301" s="342"/>
      <c r="QXV301" s="342"/>
      <c r="QXW301" s="342"/>
      <c r="QXX301" s="442"/>
      <c r="QXY301" s="423"/>
      <c r="QXZ301" s="342"/>
      <c r="QYA301" s="342"/>
      <c r="QYB301" s="342"/>
      <c r="QYC301" s="387"/>
      <c r="QYD301" s="342"/>
      <c r="QYE301" s="342"/>
      <c r="QYF301" s="342"/>
      <c r="QYG301" s="342"/>
      <c r="QYH301" s="342"/>
      <c r="QYI301" s="342"/>
      <c r="QYJ301" s="442"/>
      <c r="QYK301" s="423"/>
      <c r="QYL301" s="342"/>
      <c r="QYM301" s="342"/>
      <c r="QYN301" s="342"/>
      <c r="QYO301" s="387"/>
      <c r="QYP301" s="342"/>
      <c r="QYQ301" s="342"/>
      <c r="QYR301" s="342"/>
      <c r="QYS301" s="342"/>
      <c r="QYT301" s="342"/>
      <c r="QYU301" s="342"/>
      <c r="QYV301" s="442"/>
      <c r="QYW301" s="423"/>
      <c r="QYX301" s="342"/>
      <c r="QYY301" s="342"/>
      <c r="QYZ301" s="342"/>
      <c r="QZA301" s="387"/>
      <c r="QZB301" s="342"/>
      <c r="QZC301" s="342"/>
      <c r="QZD301" s="342"/>
      <c r="QZE301" s="342"/>
      <c r="QZF301" s="342"/>
      <c r="QZG301" s="342"/>
      <c r="QZH301" s="442"/>
      <c r="QZI301" s="423"/>
      <c r="QZJ301" s="342"/>
      <c r="QZK301" s="342"/>
      <c r="QZL301" s="342"/>
      <c r="QZM301" s="387"/>
      <c r="QZN301" s="342"/>
      <c r="QZO301" s="342"/>
      <c r="QZP301" s="342"/>
      <c r="QZQ301" s="342"/>
      <c r="QZR301" s="342"/>
      <c r="QZS301" s="342"/>
      <c r="QZT301" s="442"/>
      <c r="QZU301" s="423"/>
      <c r="QZV301" s="342"/>
      <c r="QZW301" s="342"/>
      <c r="QZX301" s="342"/>
      <c r="QZY301" s="387"/>
      <c r="QZZ301" s="342"/>
      <c r="RAA301" s="342"/>
      <c r="RAB301" s="342"/>
      <c r="RAC301" s="342"/>
      <c r="RAD301" s="342"/>
      <c r="RAE301" s="342"/>
      <c r="RAF301" s="442"/>
      <c r="RAG301" s="423"/>
      <c r="RAH301" s="342"/>
      <c r="RAI301" s="342"/>
      <c r="RAJ301" s="342"/>
      <c r="RAK301" s="387"/>
      <c r="RAL301" s="342"/>
      <c r="RAM301" s="342"/>
      <c r="RAN301" s="342"/>
      <c r="RAO301" s="342"/>
      <c r="RAP301" s="342"/>
      <c r="RAQ301" s="342"/>
      <c r="RAR301" s="442"/>
      <c r="RAS301" s="423"/>
      <c r="RAT301" s="342"/>
      <c r="RAU301" s="342"/>
      <c r="RAV301" s="342"/>
      <c r="RAW301" s="387"/>
      <c r="RAX301" s="342"/>
      <c r="RAY301" s="342"/>
      <c r="RAZ301" s="342"/>
      <c r="RBA301" s="342"/>
      <c r="RBB301" s="342"/>
      <c r="RBC301" s="342"/>
      <c r="RBD301" s="442"/>
      <c r="RBE301" s="423"/>
      <c r="RBF301" s="342"/>
      <c r="RBG301" s="342"/>
      <c r="RBH301" s="342"/>
      <c r="RBI301" s="387"/>
      <c r="RBJ301" s="342"/>
      <c r="RBK301" s="342"/>
      <c r="RBL301" s="342"/>
      <c r="RBM301" s="342"/>
      <c r="RBN301" s="342"/>
      <c r="RBO301" s="342"/>
      <c r="RBP301" s="442"/>
      <c r="RBQ301" s="423"/>
      <c r="RBR301" s="342"/>
      <c r="RBS301" s="342"/>
      <c r="RBT301" s="342"/>
      <c r="RBU301" s="387"/>
      <c r="RBV301" s="342"/>
      <c r="RBW301" s="342"/>
      <c r="RBX301" s="342"/>
      <c r="RBY301" s="342"/>
      <c r="RBZ301" s="342"/>
      <c r="RCA301" s="342"/>
      <c r="RCB301" s="442"/>
      <c r="RCC301" s="423"/>
      <c r="RCD301" s="342"/>
      <c r="RCE301" s="342"/>
      <c r="RCF301" s="342"/>
      <c r="RCG301" s="387"/>
      <c r="RCH301" s="342"/>
      <c r="RCI301" s="342"/>
      <c r="RCJ301" s="342"/>
      <c r="RCK301" s="342"/>
      <c r="RCL301" s="342"/>
      <c r="RCM301" s="342"/>
      <c r="RCN301" s="442"/>
      <c r="RCO301" s="423"/>
      <c r="RCP301" s="342"/>
      <c r="RCQ301" s="342"/>
      <c r="RCR301" s="342"/>
      <c r="RCS301" s="387"/>
      <c r="RCT301" s="342"/>
      <c r="RCU301" s="342"/>
      <c r="RCV301" s="342"/>
      <c r="RCW301" s="342"/>
      <c r="RCX301" s="342"/>
      <c r="RCY301" s="342"/>
      <c r="RCZ301" s="442"/>
      <c r="RDA301" s="423"/>
      <c r="RDB301" s="342"/>
      <c r="RDC301" s="342"/>
      <c r="RDD301" s="342"/>
      <c r="RDE301" s="387"/>
      <c r="RDF301" s="342"/>
      <c r="RDG301" s="342"/>
      <c r="RDH301" s="342"/>
      <c r="RDI301" s="342"/>
      <c r="RDJ301" s="342"/>
      <c r="RDK301" s="342"/>
      <c r="RDL301" s="442"/>
      <c r="RDM301" s="423"/>
      <c r="RDN301" s="342"/>
      <c r="RDO301" s="342"/>
      <c r="RDP301" s="342"/>
      <c r="RDQ301" s="387"/>
      <c r="RDR301" s="342"/>
      <c r="RDS301" s="342"/>
      <c r="RDT301" s="342"/>
      <c r="RDU301" s="342"/>
      <c r="RDV301" s="342"/>
      <c r="RDW301" s="342"/>
      <c r="RDX301" s="442"/>
      <c r="RDY301" s="423"/>
      <c r="RDZ301" s="342"/>
      <c r="REA301" s="342"/>
      <c r="REB301" s="342"/>
      <c r="REC301" s="387"/>
      <c r="RED301" s="342"/>
      <c r="REE301" s="342"/>
      <c r="REF301" s="342"/>
      <c r="REG301" s="342"/>
      <c r="REH301" s="342"/>
      <c r="REI301" s="342"/>
      <c r="REJ301" s="442"/>
      <c r="REK301" s="423"/>
      <c r="REL301" s="342"/>
      <c r="REM301" s="342"/>
      <c r="REN301" s="342"/>
      <c r="REO301" s="387"/>
      <c r="REP301" s="342"/>
      <c r="REQ301" s="342"/>
      <c r="RER301" s="342"/>
      <c r="RES301" s="342"/>
      <c r="RET301" s="342"/>
      <c r="REU301" s="342"/>
      <c r="REV301" s="442"/>
      <c r="REW301" s="423"/>
      <c r="REX301" s="342"/>
      <c r="REY301" s="342"/>
      <c r="REZ301" s="342"/>
      <c r="RFA301" s="387"/>
      <c r="RFB301" s="342"/>
      <c r="RFC301" s="342"/>
      <c r="RFD301" s="342"/>
      <c r="RFE301" s="342"/>
      <c r="RFF301" s="342"/>
      <c r="RFG301" s="342"/>
      <c r="RFH301" s="442"/>
      <c r="RFI301" s="423"/>
      <c r="RFJ301" s="342"/>
      <c r="RFK301" s="342"/>
      <c r="RFL301" s="342"/>
      <c r="RFM301" s="387"/>
      <c r="RFN301" s="342"/>
      <c r="RFO301" s="342"/>
      <c r="RFP301" s="342"/>
      <c r="RFQ301" s="342"/>
      <c r="RFR301" s="342"/>
      <c r="RFS301" s="342"/>
      <c r="RFT301" s="442"/>
      <c r="RFU301" s="423"/>
      <c r="RFV301" s="342"/>
      <c r="RFW301" s="342"/>
      <c r="RFX301" s="342"/>
      <c r="RFY301" s="387"/>
      <c r="RFZ301" s="342"/>
      <c r="RGA301" s="342"/>
      <c r="RGB301" s="342"/>
      <c r="RGC301" s="342"/>
      <c r="RGD301" s="342"/>
      <c r="RGE301" s="342"/>
      <c r="RGF301" s="442"/>
      <c r="RGG301" s="423"/>
      <c r="RGH301" s="342"/>
      <c r="RGI301" s="342"/>
      <c r="RGJ301" s="342"/>
      <c r="RGK301" s="387"/>
      <c r="RGL301" s="342"/>
      <c r="RGM301" s="342"/>
      <c r="RGN301" s="342"/>
      <c r="RGO301" s="342"/>
      <c r="RGP301" s="342"/>
      <c r="RGQ301" s="342"/>
      <c r="RGR301" s="442"/>
      <c r="RGS301" s="423"/>
      <c r="RGT301" s="342"/>
      <c r="RGU301" s="342"/>
      <c r="RGV301" s="342"/>
      <c r="RGW301" s="387"/>
      <c r="RGX301" s="342"/>
      <c r="RGY301" s="342"/>
      <c r="RGZ301" s="342"/>
      <c r="RHA301" s="342"/>
      <c r="RHB301" s="342"/>
      <c r="RHC301" s="342"/>
      <c r="RHD301" s="442"/>
      <c r="RHE301" s="423"/>
      <c r="RHF301" s="342"/>
      <c r="RHG301" s="342"/>
      <c r="RHH301" s="342"/>
      <c r="RHI301" s="387"/>
      <c r="RHJ301" s="342"/>
      <c r="RHK301" s="342"/>
      <c r="RHL301" s="342"/>
      <c r="RHM301" s="342"/>
      <c r="RHN301" s="342"/>
      <c r="RHO301" s="342"/>
      <c r="RHP301" s="442"/>
      <c r="RHQ301" s="423"/>
      <c r="RHR301" s="342"/>
      <c r="RHS301" s="342"/>
      <c r="RHT301" s="342"/>
      <c r="RHU301" s="387"/>
      <c r="RHV301" s="342"/>
      <c r="RHW301" s="342"/>
      <c r="RHX301" s="342"/>
      <c r="RHY301" s="342"/>
      <c r="RHZ301" s="342"/>
      <c r="RIA301" s="342"/>
      <c r="RIB301" s="442"/>
      <c r="RIC301" s="423"/>
      <c r="RID301" s="342"/>
      <c r="RIE301" s="342"/>
      <c r="RIF301" s="342"/>
      <c r="RIG301" s="387"/>
      <c r="RIH301" s="342"/>
      <c r="RII301" s="342"/>
      <c r="RIJ301" s="342"/>
      <c r="RIK301" s="342"/>
      <c r="RIL301" s="342"/>
      <c r="RIM301" s="342"/>
      <c r="RIN301" s="442"/>
      <c r="RIO301" s="423"/>
      <c r="RIP301" s="342"/>
      <c r="RIQ301" s="342"/>
      <c r="RIR301" s="342"/>
      <c r="RIS301" s="387"/>
      <c r="RIT301" s="342"/>
      <c r="RIU301" s="342"/>
      <c r="RIV301" s="342"/>
      <c r="RIW301" s="342"/>
      <c r="RIX301" s="342"/>
      <c r="RIY301" s="342"/>
      <c r="RIZ301" s="442"/>
      <c r="RJA301" s="423"/>
      <c r="RJB301" s="342"/>
      <c r="RJC301" s="342"/>
      <c r="RJD301" s="342"/>
      <c r="RJE301" s="387"/>
      <c r="RJF301" s="342"/>
      <c r="RJG301" s="342"/>
      <c r="RJH301" s="342"/>
      <c r="RJI301" s="342"/>
      <c r="RJJ301" s="342"/>
      <c r="RJK301" s="342"/>
      <c r="RJL301" s="442"/>
      <c r="RJM301" s="423"/>
      <c r="RJN301" s="342"/>
      <c r="RJO301" s="342"/>
      <c r="RJP301" s="342"/>
      <c r="RJQ301" s="387"/>
      <c r="RJR301" s="342"/>
      <c r="RJS301" s="342"/>
      <c r="RJT301" s="342"/>
      <c r="RJU301" s="342"/>
      <c r="RJV301" s="342"/>
      <c r="RJW301" s="342"/>
      <c r="RJX301" s="442"/>
      <c r="RJY301" s="423"/>
      <c r="RJZ301" s="342"/>
      <c r="RKA301" s="342"/>
      <c r="RKB301" s="342"/>
      <c r="RKC301" s="387"/>
      <c r="RKD301" s="342"/>
      <c r="RKE301" s="342"/>
      <c r="RKF301" s="342"/>
      <c r="RKG301" s="342"/>
      <c r="RKH301" s="342"/>
      <c r="RKI301" s="342"/>
      <c r="RKJ301" s="442"/>
      <c r="RKK301" s="423"/>
      <c r="RKL301" s="342"/>
      <c r="RKM301" s="342"/>
      <c r="RKN301" s="342"/>
      <c r="RKO301" s="387"/>
      <c r="RKP301" s="342"/>
      <c r="RKQ301" s="342"/>
      <c r="RKR301" s="342"/>
      <c r="RKS301" s="342"/>
      <c r="RKT301" s="342"/>
      <c r="RKU301" s="342"/>
      <c r="RKV301" s="442"/>
      <c r="RKW301" s="423"/>
      <c r="RKX301" s="342"/>
      <c r="RKY301" s="342"/>
      <c r="RKZ301" s="342"/>
      <c r="RLA301" s="387"/>
      <c r="RLB301" s="342"/>
      <c r="RLC301" s="342"/>
      <c r="RLD301" s="342"/>
      <c r="RLE301" s="342"/>
      <c r="RLF301" s="342"/>
      <c r="RLG301" s="342"/>
      <c r="RLH301" s="442"/>
      <c r="RLI301" s="423"/>
      <c r="RLJ301" s="342"/>
      <c r="RLK301" s="342"/>
      <c r="RLL301" s="342"/>
      <c r="RLM301" s="387"/>
      <c r="RLN301" s="342"/>
      <c r="RLO301" s="342"/>
      <c r="RLP301" s="342"/>
      <c r="RLQ301" s="342"/>
      <c r="RLR301" s="342"/>
      <c r="RLS301" s="342"/>
      <c r="RLT301" s="442"/>
      <c r="RLU301" s="423"/>
      <c r="RLV301" s="342"/>
      <c r="RLW301" s="342"/>
      <c r="RLX301" s="342"/>
      <c r="RLY301" s="387"/>
      <c r="RLZ301" s="342"/>
      <c r="RMA301" s="342"/>
      <c r="RMB301" s="342"/>
      <c r="RMC301" s="342"/>
      <c r="RMD301" s="342"/>
      <c r="RME301" s="342"/>
      <c r="RMF301" s="442"/>
      <c r="RMG301" s="423"/>
      <c r="RMH301" s="342"/>
      <c r="RMI301" s="342"/>
      <c r="RMJ301" s="342"/>
      <c r="RMK301" s="387"/>
      <c r="RML301" s="342"/>
      <c r="RMM301" s="342"/>
      <c r="RMN301" s="342"/>
      <c r="RMO301" s="342"/>
      <c r="RMP301" s="342"/>
      <c r="RMQ301" s="342"/>
      <c r="RMR301" s="442"/>
      <c r="RMS301" s="423"/>
      <c r="RMT301" s="342"/>
      <c r="RMU301" s="342"/>
      <c r="RMV301" s="342"/>
      <c r="RMW301" s="387"/>
      <c r="RMX301" s="342"/>
      <c r="RMY301" s="342"/>
      <c r="RMZ301" s="342"/>
      <c r="RNA301" s="342"/>
      <c r="RNB301" s="342"/>
      <c r="RNC301" s="342"/>
      <c r="RND301" s="442"/>
      <c r="RNE301" s="423"/>
      <c r="RNF301" s="342"/>
      <c r="RNG301" s="342"/>
      <c r="RNH301" s="342"/>
      <c r="RNI301" s="387"/>
      <c r="RNJ301" s="342"/>
      <c r="RNK301" s="342"/>
      <c r="RNL301" s="342"/>
      <c r="RNM301" s="342"/>
      <c r="RNN301" s="342"/>
      <c r="RNO301" s="342"/>
      <c r="RNP301" s="442"/>
      <c r="RNQ301" s="423"/>
      <c r="RNR301" s="342"/>
      <c r="RNS301" s="342"/>
      <c r="RNT301" s="342"/>
      <c r="RNU301" s="387"/>
      <c r="RNV301" s="342"/>
      <c r="RNW301" s="342"/>
      <c r="RNX301" s="342"/>
      <c r="RNY301" s="342"/>
      <c r="RNZ301" s="342"/>
      <c r="ROA301" s="342"/>
      <c r="ROB301" s="442"/>
      <c r="ROC301" s="423"/>
      <c r="ROD301" s="342"/>
      <c r="ROE301" s="342"/>
      <c r="ROF301" s="342"/>
      <c r="ROG301" s="387"/>
      <c r="ROH301" s="342"/>
      <c r="ROI301" s="342"/>
      <c r="ROJ301" s="342"/>
      <c r="ROK301" s="342"/>
      <c r="ROL301" s="342"/>
      <c r="ROM301" s="342"/>
      <c r="RON301" s="442"/>
      <c r="ROO301" s="423"/>
      <c r="ROP301" s="342"/>
      <c r="ROQ301" s="342"/>
      <c r="ROR301" s="342"/>
      <c r="ROS301" s="387"/>
      <c r="ROT301" s="342"/>
      <c r="ROU301" s="342"/>
      <c r="ROV301" s="342"/>
      <c r="ROW301" s="342"/>
      <c r="ROX301" s="342"/>
      <c r="ROY301" s="342"/>
      <c r="ROZ301" s="442"/>
      <c r="RPA301" s="423"/>
      <c r="RPB301" s="342"/>
      <c r="RPC301" s="342"/>
      <c r="RPD301" s="342"/>
      <c r="RPE301" s="387"/>
      <c r="RPF301" s="342"/>
      <c r="RPG301" s="342"/>
      <c r="RPH301" s="342"/>
      <c r="RPI301" s="342"/>
      <c r="RPJ301" s="342"/>
      <c r="RPK301" s="342"/>
      <c r="RPL301" s="442"/>
      <c r="RPM301" s="423"/>
      <c r="RPN301" s="342"/>
      <c r="RPO301" s="342"/>
      <c r="RPP301" s="342"/>
      <c r="RPQ301" s="387"/>
      <c r="RPR301" s="342"/>
      <c r="RPS301" s="342"/>
      <c r="RPT301" s="342"/>
      <c r="RPU301" s="342"/>
      <c r="RPV301" s="342"/>
      <c r="RPW301" s="342"/>
      <c r="RPX301" s="442"/>
      <c r="RPY301" s="423"/>
      <c r="RPZ301" s="342"/>
      <c r="RQA301" s="342"/>
      <c r="RQB301" s="342"/>
      <c r="RQC301" s="387"/>
      <c r="RQD301" s="342"/>
      <c r="RQE301" s="342"/>
      <c r="RQF301" s="342"/>
      <c r="RQG301" s="342"/>
      <c r="RQH301" s="342"/>
      <c r="RQI301" s="342"/>
      <c r="RQJ301" s="442"/>
      <c r="RQK301" s="423"/>
      <c r="RQL301" s="342"/>
      <c r="RQM301" s="342"/>
      <c r="RQN301" s="342"/>
      <c r="RQO301" s="387"/>
      <c r="RQP301" s="342"/>
      <c r="RQQ301" s="342"/>
      <c r="RQR301" s="342"/>
      <c r="RQS301" s="342"/>
      <c r="RQT301" s="342"/>
      <c r="RQU301" s="342"/>
      <c r="RQV301" s="442"/>
      <c r="RQW301" s="423"/>
      <c r="RQX301" s="342"/>
      <c r="RQY301" s="342"/>
      <c r="RQZ301" s="342"/>
      <c r="RRA301" s="387"/>
      <c r="RRB301" s="342"/>
      <c r="RRC301" s="342"/>
      <c r="RRD301" s="342"/>
      <c r="RRE301" s="342"/>
      <c r="RRF301" s="342"/>
      <c r="RRG301" s="342"/>
      <c r="RRH301" s="442"/>
      <c r="RRI301" s="423"/>
      <c r="RRJ301" s="342"/>
      <c r="RRK301" s="342"/>
      <c r="RRL301" s="342"/>
      <c r="RRM301" s="387"/>
      <c r="RRN301" s="342"/>
      <c r="RRO301" s="342"/>
      <c r="RRP301" s="342"/>
      <c r="RRQ301" s="342"/>
      <c r="RRR301" s="342"/>
      <c r="RRS301" s="342"/>
      <c r="RRT301" s="442"/>
      <c r="RRU301" s="423"/>
      <c r="RRV301" s="342"/>
      <c r="RRW301" s="342"/>
      <c r="RRX301" s="342"/>
      <c r="RRY301" s="387"/>
      <c r="RRZ301" s="342"/>
      <c r="RSA301" s="342"/>
      <c r="RSB301" s="342"/>
      <c r="RSC301" s="342"/>
      <c r="RSD301" s="342"/>
      <c r="RSE301" s="342"/>
      <c r="RSF301" s="442"/>
      <c r="RSG301" s="423"/>
      <c r="RSH301" s="342"/>
      <c r="RSI301" s="342"/>
      <c r="RSJ301" s="342"/>
      <c r="RSK301" s="387"/>
      <c r="RSL301" s="342"/>
      <c r="RSM301" s="342"/>
      <c r="RSN301" s="342"/>
      <c r="RSO301" s="342"/>
      <c r="RSP301" s="342"/>
      <c r="RSQ301" s="342"/>
      <c r="RSR301" s="442"/>
      <c r="RSS301" s="423"/>
      <c r="RST301" s="342"/>
      <c r="RSU301" s="342"/>
      <c r="RSV301" s="342"/>
      <c r="RSW301" s="387"/>
      <c r="RSX301" s="342"/>
      <c r="RSY301" s="342"/>
      <c r="RSZ301" s="342"/>
      <c r="RTA301" s="342"/>
      <c r="RTB301" s="342"/>
      <c r="RTC301" s="342"/>
      <c r="RTD301" s="442"/>
      <c r="RTE301" s="423"/>
      <c r="RTF301" s="342"/>
      <c r="RTG301" s="342"/>
      <c r="RTH301" s="342"/>
      <c r="RTI301" s="387"/>
      <c r="RTJ301" s="342"/>
      <c r="RTK301" s="342"/>
      <c r="RTL301" s="342"/>
      <c r="RTM301" s="342"/>
      <c r="RTN301" s="342"/>
      <c r="RTO301" s="342"/>
      <c r="RTP301" s="442"/>
      <c r="RTQ301" s="423"/>
      <c r="RTR301" s="342"/>
      <c r="RTS301" s="342"/>
      <c r="RTT301" s="342"/>
      <c r="RTU301" s="387"/>
      <c r="RTV301" s="342"/>
      <c r="RTW301" s="342"/>
      <c r="RTX301" s="342"/>
      <c r="RTY301" s="342"/>
      <c r="RTZ301" s="342"/>
      <c r="RUA301" s="342"/>
      <c r="RUB301" s="442"/>
      <c r="RUC301" s="423"/>
      <c r="RUD301" s="342"/>
      <c r="RUE301" s="342"/>
      <c r="RUF301" s="342"/>
      <c r="RUG301" s="387"/>
      <c r="RUH301" s="342"/>
      <c r="RUI301" s="342"/>
      <c r="RUJ301" s="342"/>
      <c r="RUK301" s="342"/>
      <c r="RUL301" s="342"/>
      <c r="RUM301" s="342"/>
      <c r="RUN301" s="442"/>
      <c r="RUO301" s="423"/>
      <c r="RUP301" s="342"/>
      <c r="RUQ301" s="342"/>
      <c r="RUR301" s="342"/>
      <c r="RUS301" s="387"/>
      <c r="RUT301" s="342"/>
      <c r="RUU301" s="342"/>
      <c r="RUV301" s="342"/>
      <c r="RUW301" s="342"/>
      <c r="RUX301" s="342"/>
      <c r="RUY301" s="342"/>
      <c r="RUZ301" s="442"/>
      <c r="RVA301" s="423"/>
      <c r="RVB301" s="342"/>
      <c r="RVC301" s="342"/>
      <c r="RVD301" s="342"/>
      <c r="RVE301" s="387"/>
      <c r="RVF301" s="342"/>
      <c r="RVG301" s="342"/>
      <c r="RVH301" s="342"/>
      <c r="RVI301" s="342"/>
      <c r="RVJ301" s="342"/>
      <c r="RVK301" s="342"/>
      <c r="RVL301" s="442"/>
      <c r="RVM301" s="423"/>
      <c r="RVN301" s="342"/>
      <c r="RVO301" s="342"/>
      <c r="RVP301" s="342"/>
      <c r="RVQ301" s="387"/>
      <c r="RVR301" s="342"/>
      <c r="RVS301" s="342"/>
      <c r="RVT301" s="342"/>
      <c r="RVU301" s="342"/>
      <c r="RVV301" s="342"/>
      <c r="RVW301" s="342"/>
      <c r="RVX301" s="442"/>
      <c r="RVY301" s="423"/>
      <c r="RVZ301" s="342"/>
      <c r="RWA301" s="342"/>
      <c r="RWB301" s="342"/>
      <c r="RWC301" s="387"/>
      <c r="RWD301" s="342"/>
      <c r="RWE301" s="342"/>
      <c r="RWF301" s="342"/>
      <c r="RWG301" s="342"/>
      <c r="RWH301" s="342"/>
      <c r="RWI301" s="342"/>
      <c r="RWJ301" s="442"/>
      <c r="RWK301" s="423"/>
      <c r="RWL301" s="342"/>
      <c r="RWM301" s="342"/>
      <c r="RWN301" s="342"/>
      <c r="RWO301" s="387"/>
      <c r="RWP301" s="342"/>
      <c r="RWQ301" s="342"/>
      <c r="RWR301" s="342"/>
      <c r="RWS301" s="342"/>
      <c r="RWT301" s="342"/>
      <c r="RWU301" s="342"/>
      <c r="RWV301" s="442"/>
      <c r="RWW301" s="423"/>
      <c r="RWX301" s="342"/>
      <c r="RWY301" s="342"/>
      <c r="RWZ301" s="342"/>
      <c r="RXA301" s="387"/>
      <c r="RXB301" s="342"/>
      <c r="RXC301" s="342"/>
      <c r="RXD301" s="342"/>
      <c r="RXE301" s="342"/>
      <c r="RXF301" s="342"/>
      <c r="RXG301" s="342"/>
      <c r="RXH301" s="442"/>
      <c r="RXI301" s="423"/>
      <c r="RXJ301" s="342"/>
      <c r="RXK301" s="342"/>
      <c r="RXL301" s="342"/>
      <c r="RXM301" s="387"/>
      <c r="RXN301" s="342"/>
      <c r="RXO301" s="342"/>
      <c r="RXP301" s="342"/>
      <c r="RXQ301" s="342"/>
      <c r="RXR301" s="342"/>
      <c r="RXS301" s="342"/>
      <c r="RXT301" s="442"/>
      <c r="RXU301" s="423"/>
      <c r="RXV301" s="342"/>
      <c r="RXW301" s="342"/>
      <c r="RXX301" s="342"/>
      <c r="RXY301" s="387"/>
      <c r="RXZ301" s="342"/>
      <c r="RYA301" s="342"/>
      <c r="RYB301" s="342"/>
      <c r="RYC301" s="342"/>
      <c r="RYD301" s="342"/>
      <c r="RYE301" s="342"/>
      <c r="RYF301" s="442"/>
      <c r="RYG301" s="423"/>
      <c r="RYH301" s="342"/>
      <c r="RYI301" s="342"/>
      <c r="RYJ301" s="342"/>
      <c r="RYK301" s="387"/>
      <c r="RYL301" s="342"/>
      <c r="RYM301" s="342"/>
      <c r="RYN301" s="342"/>
      <c r="RYO301" s="342"/>
      <c r="RYP301" s="342"/>
      <c r="RYQ301" s="342"/>
      <c r="RYR301" s="442"/>
      <c r="RYS301" s="423"/>
      <c r="RYT301" s="342"/>
      <c r="RYU301" s="342"/>
      <c r="RYV301" s="342"/>
      <c r="RYW301" s="387"/>
      <c r="RYX301" s="342"/>
      <c r="RYY301" s="342"/>
      <c r="RYZ301" s="342"/>
      <c r="RZA301" s="342"/>
      <c r="RZB301" s="342"/>
      <c r="RZC301" s="342"/>
      <c r="RZD301" s="442"/>
      <c r="RZE301" s="423"/>
      <c r="RZF301" s="342"/>
      <c r="RZG301" s="342"/>
      <c r="RZH301" s="342"/>
      <c r="RZI301" s="387"/>
      <c r="RZJ301" s="342"/>
      <c r="RZK301" s="342"/>
      <c r="RZL301" s="342"/>
      <c r="RZM301" s="342"/>
      <c r="RZN301" s="342"/>
      <c r="RZO301" s="342"/>
      <c r="RZP301" s="442"/>
      <c r="RZQ301" s="423"/>
      <c r="RZR301" s="342"/>
      <c r="RZS301" s="342"/>
      <c r="RZT301" s="342"/>
      <c r="RZU301" s="387"/>
      <c r="RZV301" s="342"/>
      <c r="RZW301" s="342"/>
      <c r="RZX301" s="342"/>
      <c r="RZY301" s="342"/>
      <c r="RZZ301" s="342"/>
      <c r="SAA301" s="342"/>
      <c r="SAB301" s="442"/>
      <c r="SAC301" s="423"/>
      <c r="SAD301" s="342"/>
      <c r="SAE301" s="342"/>
      <c r="SAF301" s="342"/>
      <c r="SAG301" s="387"/>
      <c r="SAH301" s="342"/>
      <c r="SAI301" s="342"/>
      <c r="SAJ301" s="342"/>
      <c r="SAK301" s="342"/>
      <c r="SAL301" s="342"/>
      <c r="SAM301" s="342"/>
      <c r="SAN301" s="442"/>
      <c r="SAO301" s="423"/>
      <c r="SAP301" s="342"/>
      <c r="SAQ301" s="342"/>
      <c r="SAR301" s="342"/>
      <c r="SAS301" s="387"/>
      <c r="SAT301" s="342"/>
      <c r="SAU301" s="342"/>
      <c r="SAV301" s="342"/>
      <c r="SAW301" s="342"/>
      <c r="SAX301" s="342"/>
      <c r="SAY301" s="342"/>
      <c r="SAZ301" s="442"/>
      <c r="SBA301" s="423"/>
      <c r="SBB301" s="342"/>
      <c r="SBC301" s="342"/>
      <c r="SBD301" s="342"/>
      <c r="SBE301" s="387"/>
      <c r="SBF301" s="342"/>
      <c r="SBG301" s="342"/>
      <c r="SBH301" s="342"/>
      <c r="SBI301" s="342"/>
      <c r="SBJ301" s="342"/>
      <c r="SBK301" s="342"/>
      <c r="SBL301" s="442"/>
      <c r="SBM301" s="423"/>
      <c r="SBN301" s="342"/>
      <c r="SBO301" s="342"/>
      <c r="SBP301" s="342"/>
      <c r="SBQ301" s="387"/>
      <c r="SBR301" s="342"/>
      <c r="SBS301" s="342"/>
      <c r="SBT301" s="342"/>
      <c r="SBU301" s="342"/>
      <c r="SBV301" s="342"/>
      <c r="SBW301" s="342"/>
      <c r="SBX301" s="442"/>
      <c r="SBY301" s="423"/>
      <c r="SBZ301" s="342"/>
      <c r="SCA301" s="342"/>
      <c r="SCB301" s="342"/>
      <c r="SCC301" s="387"/>
      <c r="SCD301" s="342"/>
      <c r="SCE301" s="342"/>
      <c r="SCF301" s="342"/>
      <c r="SCG301" s="342"/>
      <c r="SCH301" s="342"/>
      <c r="SCI301" s="342"/>
      <c r="SCJ301" s="442"/>
      <c r="SCK301" s="423"/>
      <c r="SCL301" s="342"/>
      <c r="SCM301" s="342"/>
      <c r="SCN301" s="342"/>
      <c r="SCO301" s="387"/>
      <c r="SCP301" s="342"/>
      <c r="SCQ301" s="342"/>
      <c r="SCR301" s="342"/>
      <c r="SCS301" s="342"/>
      <c r="SCT301" s="342"/>
      <c r="SCU301" s="342"/>
      <c r="SCV301" s="442"/>
      <c r="SCW301" s="423"/>
      <c r="SCX301" s="342"/>
      <c r="SCY301" s="342"/>
      <c r="SCZ301" s="342"/>
      <c r="SDA301" s="387"/>
      <c r="SDB301" s="342"/>
      <c r="SDC301" s="342"/>
      <c r="SDD301" s="342"/>
      <c r="SDE301" s="342"/>
      <c r="SDF301" s="342"/>
      <c r="SDG301" s="342"/>
      <c r="SDH301" s="442"/>
      <c r="SDI301" s="423"/>
      <c r="SDJ301" s="342"/>
      <c r="SDK301" s="342"/>
      <c r="SDL301" s="342"/>
      <c r="SDM301" s="387"/>
      <c r="SDN301" s="342"/>
      <c r="SDO301" s="342"/>
      <c r="SDP301" s="342"/>
      <c r="SDQ301" s="342"/>
      <c r="SDR301" s="342"/>
      <c r="SDS301" s="342"/>
      <c r="SDT301" s="442"/>
      <c r="SDU301" s="423"/>
      <c r="SDV301" s="342"/>
      <c r="SDW301" s="342"/>
      <c r="SDX301" s="342"/>
      <c r="SDY301" s="387"/>
      <c r="SDZ301" s="342"/>
      <c r="SEA301" s="342"/>
      <c r="SEB301" s="342"/>
      <c r="SEC301" s="342"/>
      <c r="SED301" s="342"/>
      <c r="SEE301" s="342"/>
      <c r="SEF301" s="442"/>
      <c r="SEG301" s="423"/>
      <c r="SEH301" s="342"/>
      <c r="SEI301" s="342"/>
      <c r="SEJ301" s="342"/>
      <c r="SEK301" s="387"/>
      <c r="SEL301" s="342"/>
      <c r="SEM301" s="342"/>
      <c r="SEN301" s="342"/>
      <c r="SEO301" s="342"/>
      <c r="SEP301" s="342"/>
      <c r="SEQ301" s="342"/>
      <c r="SER301" s="442"/>
      <c r="SES301" s="423"/>
      <c r="SET301" s="342"/>
      <c r="SEU301" s="342"/>
      <c r="SEV301" s="342"/>
      <c r="SEW301" s="387"/>
      <c r="SEX301" s="342"/>
      <c r="SEY301" s="342"/>
      <c r="SEZ301" s="342"/>
      <c r="SFA301" s="342"/>
      <c r="SFB301" s="342"/>
      <c r="SFC301" s="342"/>
      <c r="SFD301" s="442"/>
      <c r="SFE301" s="423"/>
      <c r="SFF301" s="342"/>
      <c r="SFG301" s="342"/>
      <c r="SFH301" s="342"/>
      <c r="SFI301" s="387"/>
      <c r="SFJ301" s="342"/>
      <c r="SFK301" s="342"/>
      <c r="SFL301" s="342"/>
      <c r="SFM301" s="342"/>
      <c r="SFN301" s="342"/>
      <c r="SFO301" s="342"/>
      <c r="SFP301" s="442"/>
      <c r="SFQ301" s="423"/>
      <c r="SFR301" s="342"/>
      <c r="SFS301" s="342"/>
      <c r="SFT301" s="342"/>
      <c r="SFU301" s="387"/>
      <c r="SFV301" s="342"/>
      <c r="SFW301" s="342"/>
      <c r="SFX301" s="342"/>
      <c r="SFY301" s="342"/>
      <c r="SFZ301" s="342"/>
      <c r="SGA301" s="342"/>
      <c r="SGB301" s="442"/>
      <c r="SGC301" s="423"/>
      <c r="SGD301" s="342"/>
      <c r="SGE301" s="342"/>
      <c r="SGF301" s="342"/>
      <c r="SGG301" s="387"/>
      <c r="SGH301" s="342"/>
      <c r="SGI301" s="342"/>
      <c r="SGJ301" s="342"/>
      <c r="SGK301" s="342"/>
      <c r="SGL301" s="342"/>
      <c r="SGM301" s="342"/>
      <c r="SGN301" s="442"/>
      <c r="SGO301" s="423"/>
      <c r="SGP301" s="342"/>
      <c r="SGQ301" s="342"/>
      <c r="SGR301" s="342"/>
      <c r="SGS301" s="387"/>
      <c r="SGT301" s="342"/>
      <c r="SGU301" s="342"/>
      <c r="SGV301" s="342"/>
      <c r="SGW301" s="342"/>
      <c r="SGX301" s="342"/>
      <c r="SGY301" s="342"/>
      <c r="SGZ301" s="442"/>
      <c r="SHA301" s="423"/>
      <c r="SHB301" s="342"/>
      <c r="SHC301" s="342"/>
      <c r="SHD301" s="342"/>
      <c r="SHE301" s="387"/>
      <c r="SHF301" s="342"/>
      <c r="SHG301" s="342"/>
      <c r="SHH301" s="342"/>
      <c r="SHI301" s="342"/>
      <c r="SHJ301" s="342"/>
      <c r="SHK301" s="342"/>
      <c r="SHL301" s="442"/>
      <c r="SHM301" s="423"/>
      <c r="SHN301" s="342"/>
      <c r="SHO301" s="342"/>
      <c r="SHP301" s="342"/>
      <c r="SHQ301" s="387"/>
      <c r="SHR301" s="342"/>
      <c r="SHS301" s="342"/>
      <c r="SHT301" s="342"/>
      <c r="SHU301" s="342"/>
      <c r="SHV301" s="342"/>
      <c r="SHW301" s="342"/>
      <c r="SHX301" s="442"/>
      <c r="SHY301" s="423"/>
      <c r="SHZ301" s="342"/>
      <c r="SIA301" s="342"/>
      <c r="SIB301" s="342"/>
      <c r="SIC301" s="387"/>
      <c r="SID301" s="342"/>
      <c r="SIE301" s="342"/>
      <c r="SIF301" s="342"/>
      <c r="SIG301" s="342"/>
      <c r="SIH301" s="342"/>
      <c r="SII301" s="342"/>
      <c r="SIJ301" s="442"/>
      <c r="SIK301" s="423"/>
      <c r="SIL301" s="342"/>
      <c r="SIM301" s="342"/>
      <c r="SIN301" s="342"/>
      <c r="SIO301" s="387"/>
      <c r="SIP301" s="342"/>
      <c r="SIQ301" s="342"/>
      <c r="SIR301" s="342"/>
      <c r="SIS301" s="342"/>
      <c r="SIT301" s="342"/>
      <c r="SIU301" s="342"/>
      <c r="SIV301" s="442"/>
      <c r="SIW301" s="423"/>
      <c r="SIX301" s="342"/>
      <c r="SIY301" s="342"/>
      <c r="SIZ301" s="342"/>
      <c r="SJA301" s="387"/>
      <c r="SJB301" s="342"/>
      <c r="SJC301" s="342"/>
      <c r="SJD301" s="342"/>
      <c r="SJE301" s="342"/>
      <c r="SJF301" s="342"/>
      <c r="SJG301" s="342"/>
      <c r="SJH301" s="442"/>
      <c r="SJI301" s="423"/>
      <c r="SJJ301" s="342"/>
      <c r="SJK301" s="342"/>
      <c r="SJL301" s="342"/>
      <c r="SJM301" s="387"/>
      <c r="SJN301" s="342"/>
      <c r="SJO301" s="342"/>
      <c r="SJP301" s="342"/>
      <c r="SJQ301" s="342"/>
      <c r="SJR301" s="342"/>
      <c r="SJS301" s="342"/>
      <c r="SJT301" s="442"/>
      <c r="SJU301" s="423"/>
      <c r="SJV301" s="342"/>
      <c r="SJW301" s="342"/>
      <c r="SJX301" s="342"/>
      <c r="SJY301" s="387"/>
      <c r="SJZ301" s="342"/>
      <c r="SKA301" s="342"/>
      <c r="SKB301" s="342"/>
      <c r="SKC301" s="342"/>
      <c r="SKD301" s="342"/>
      <c r="SKE301" s="342"/>
      <c r="SKF301" s="442"/>
      <c r="SKG301" s="423"/>
      <c r="SKH301" s="342"/>
      <c r="SKI301" s="342"/>
      <c r="SKJ301" s="342"/>
      <c r="SKK301" s="387"/>
      <c r="SKL301" s="342"/>
      <c r="SKM301" s="342"/>
      <c r="SKN301" s="342"/>
      <c r="SKO301" s="342"/>
      <c r="SKP301" s="342"/>
      <c r="SKQ301" s="342"/>
      <c r="SKR301" s="442"/>
      <c r="SKS301" s="423"/>
      <c r="SKT301" s="342"/>
      <c r="SKU301" s="342"/>
      <c r="SKV301" s="342"/>
      <c r="SKW301" s="387"/>
      <c r="SKX301" s="342"/>
      <c r="SKY301" s="342"/>
      <c r="SKZ301" s="342"/>
      <c r="SLA301" s="342"/>
      <c r="SLB301" s="342"/>
      <c r="SLC301" s="342"/>
      <c r="SLD301" s="442"/>
      <c r="SLE301" s="423"/>
      <c r="SLF301" s="342"/>
      <c r="SLG301" s="342"/>
      <c r="SLH301" s="342"/>
      <c r="SLI301" s="387"/>
      <c r="SLJ301" s="342"/>
      <c r="SLK301" s="342"/>
      <c r="SLL301" s="342"/>
      <c r="SLM301" s="342"/>
      <c r="SLN301" s="342"/>
      <c r="SLO301" s="342"/>
      <c r="SLP301" s="442"/>
      <c r="SLQ301" s="423"/>
      <c r="SLR301" s="342"/>
      <c r="SLS301" s="342"/>
      <c r="SLT301" s="342"/>
      <c r="SLU301" s="387"/>
      <c r="SLV301" s="342"/>
      <c r="SLW301" s="342"/>
      <c r="SLX301" s="342"/>
      <c r="SLY301" s="342"/>
      <c r="SLZ301" s="342"/>
      <c r="SMA301" s="342"/>
      <c r="SMB301" s="442"/>
      <c r="SMC301" s="423"/>
      <c r="SMD301" s="342"/>
      <c r="SME301" s="342"/>
      <c r="SMF301" s="342"/>
      <c r="SMG301" s="387"/>
      <c r="SMH301" s="342"/>
      <c r="SMI301" s="342"/>
      <c r="SMJ301" s="342"/>
      <c r="SMK301" s="342"/>
      <c r="SML301" s="342"/>
      <c r="SMM301" s="342"/>
      <c r="SMN301" s="442"/>
      <c r="SMO301" s="423"/>
      <c r="SMP301" s="342"/>
      <c r="SMQ301" s="342"/>
      <c r="SMR301" s="342"/>
      <c r="SMS301" s="387"/>
      <c r="SMT301" s="342"/>
      <c r="SMU301" s="342"/>
      <c r="SMV301" s="342"/>
      <c r="SMW301" s="342"/>
      <c r="SMX301" s="342"/>
      <c r="SMY301" s="342"/>
      <c r="SMZ301" s="442"/>
      <c r="SNA301" s="423"/>
      <c r="SNB301" s="342"/>
      <c r="SNC301" s="342"/>
      <c r="SND301" s="342"/>
      <c r="SNE301" s="387"/>
      <c r="SNF301" s="342"/>
      <c r="SNG301" s="342"/>
      <c r="SNH301" s="342"/>
      <c r="SNI301" s="342"/>
      <c r="SNJ301" s="342"/>
      <c r="SNK301" s="342"/>
      <c r="SNL301" s="442"/>
      <c r="SNM301" s="423"/>
      <c r="SNN301" s="342"/>
      <c r="SNO301" s="342"/>
      <c r="SNP301" s="342"/>
      <c r="SNQ301" s="387"/>
      <c r="SNR301" s="342"/>
      <c r="SNS301" s="342"/>
      <c r="SNT301" s="342"/>
      <c r="SNU301" s="342"/>
      <c r="SNV301" s="342"/>
      <c r="SNW301" s="342"/>
      <c r="SNX301" s="442"/>
      <c r="SNY301" s="423"/>
      <c r="SNZ301" s="342"/>
      <c r="SOA301" s="342"/>
      <c r="SOB301" s="342"/>
      <c r="SOC301" s="387"/>
      <c r="SOD301" s="342"/>
      <c r="SOE301" s="342"/>
      <c r="SOF301" s="342"/>
      <c r="SOG301" s="342"/>
      <c r="SOH301" s="342"/>
      <c r="SOI301" s="342"/>
      <c r="SOJ301" s="442"/>
      <c r="SOK301" s="423"/>
      <c r="SOL301" s="342"/>
      <c r="SOM301" s="342"/>
      <c r="SON301" s="342"/>
      <c r="SOO301" s="387"/>
      <c r="SOP301" s="342"/>
      <c r="SOQ301" s="342"/>
      <c r="SOR301" s="342"/>
      <c r="SOS301" s="342"/>
      <c r="SOT301" s="342"/>
      <c r="SOU301" s="342"/>
      <c r="SOV301" s="442"/>
      <c r="SOW301" s="423"/>
      <c r="SOX301" s="342"/>
      <c r="SOY301" s="342"/>
      <c r="SOZ301" s="342"/>
      <c r="SPA301" s="387"/>
      <c r="SPB301" s="342"/>
      <c r="SPC301" s="342"/>
      <c r="SPD301" s="342"/>
      <c r="SPE301" s="342"/>
      <c r="SPF301" s="342"/>
      <c r="SPG301" s="342"/>
      <c r="SPH301" s="442"/>
      <c r="SPI301" s="423"/>
      <c r="SPJ301" s="342"/>
      <c r="SPK301" s="342"/>
      <c r="SPL301" s="342"/>
      <c r="SPM301" s="387"/>
      <c r="SPN301" s="342"/>
      <c r="SPO301" s="342"/>
      <c r="SPP301" s="342"/>
      <c r="SPQ301" s="342"/>
      <c r="SPR301" s="342"/>
      <c r="SPS301" s="342"/>
      <c r="SPT301" s="442"/>
      <c r="SPU301" s="423"/>
      <c r="SPV301" s="342"/>
      <c r="SPW301" s="342"/>
      <c r="SPX301" s="342"/>
      <c r="SPY301" s="387"/>
      <c r="SPZ301" s="342"/>
      <c r="SQA301" s="342"/>
      <c r="SQB301" s="342"/>
      <c r="SQC301" s="342"/>
      <c r="SQD301" s="342"/>
      <c r="SQE301" s="342"/>
      <c r="SQF301" s="442"/>
      <c r="SQG301" s="423"/>
      <c r="SQH301" s="342"/>
      <c r="SQI301" s="342"/>
      <c r="SQJ301" s="342"/>
      <c r="SQK301" s="387"/>
      <c r="SQL301" s="342"/>
      <c r="SQM301" s="342"/>
      <c r="SQN301" s="342"/>
      <c r="SQO301" s="342"/>
      <c r="SQP301" s="342"/>
      <c r="SQQ301" s="342"/>
      <c r="SQR301" s="442"/>
      <c r="SQS301" s="423"/>
      <c r="SQT301" s="342"/>
      <c r="SQU301" s="342"/>
      <c r="SQV301" s="342"/>
      <c r="SQW301" s="387"/>
      <c r="SQX301" s="342"/>
      <c r="SQY301" s="342"/>
      <c r="SQZ301" s="342"/>
      <c r="SRA301" s="342"/>
      <c r="SRB301" s="342"/>
      <c r="SRC301" s="342"/>
      <c r="SRD301" s="442"/>
      <c r="SRE301" s="423"/>
      <c r="SRF301" s="342"/>
      <c r="SRG301" s="342"/>
      <c r="SRH301" s="342"/>
      <c r="SRI301" s="387"/>
      <c r="SRJ301" s="342"/>
      <c r="SRK301" s="342"/>
      <c r="SRL301" s="342"/>
      <c r="SRM301" s="342"/>
      <c r="SRN301" s="342"/>
      <c r="SRO301" s="342"/>
      <c r="SRP301" s="442"/>
      <c r="SRQ301" s="423"/>
      <c r="SRR301" s="342"/>
      <c r="SRS301" s="342"/>
      <c r="SRT301" s="342"/>
      <c r="SRU301" s="387"/>
      <c r="SRV301" s="342"/>
      <c r="SRW301" s="342"/>
      <c r="SRX301" s="342"/>
      <c r="SRY301" s="342"/>
      <c r="SRZ301" s="342"/>
      <c r="SSA301" s="342"/>
      <c r="SSB301" s="442"/>
      <c r="SSC301" s="423"/>
      <c r="SSD301" s="342"/>
      <c r="SSE301" s="342"/>
      <c r="SSF301" s="342"/>
      <c r="SSG301" s="387"/>
      <c r="SSH301" s="342"/>
      <c r="SSI301" s="342"/>
      <c r="SSJ301" s="342"/>
      <c r="SSK301" s="342"/>
      <c r="SSL301" s="342"/>
      <c r="SSM301" s="342"/>
      <c r="SSN301" s="442"/>
      <c r="SSO301" s="423"/>
      <c r="SSP301" s="342"/>
      <c r="SSQ301" s="342"/>
      <c r="SSR301" s="342"/>
      <c r="SSS301" s="387"/>
      <c r="SST301" s="342"/>
      <c r="SSU301" s="342"/>
      <c r="SSV301" s="342"/>
      <c r="SSW301" s="342"/>
      <c r="SSX301" s="342"/>
      <c r="SSY301" s="342"/>
      <c r="SSZ301" s="442"/>
      <c r="STA301" s="423"/>
      <c r="STB301" s="342"/>
      <c r="STC301" s="342"/>
      <c r="STD301" s="342"/>
      <c r="STE301" s="387"/>
      <c r="STF301" s="342"/>
      <c r="STG301" s="342"/>
      <c r="STH301" s="342"/>
      <c r="STI301" s="342"/>
      <c r="STJ301" s="342"/>
      <c r="STK301" s="342"/>
      <c r="STL301" s="442"/>
      <c r="STM301" s="423"/>
      <c r="STN301" s="342"/>
      <c r="STO301" s="342"/>
      <c r="STP301" s="342"/>
      <c r="STQ301" s="387"/>
      <c r="STR301" s="342"/>
      <c r="STS301" s="342"/>
      <c r="STT301" s="342"/>
      <c r="STU301" s="342"/>
      <c r="STV301" s="342"/>
      <c r="STW301" s="342"/>
      <c r="STX301" s="442"/>
      <c r="STY301" s="423"/>
      <c r="STZ301" s="342"/>
      <c r="SUA301" s="342"/>
      <c r="SUB301" s="342"/>
      <c r="SUC301" s="387"/>
      <c r="SUD301" s="342"/>
      <c r="SUE301" s="342"/>
      <c r="SUF301" s="342"/>
      <c r="SUG301" s="342"/>
      <c r="SUH301" s="342"/>
      <c r="SUI301" s="342"/>
      <c r="SUJ301" s="442"/>
      <c r="SUK301" s="423"/>
      <c r="SUL301" s="342"/>
      <c r="SUM301" s="342"/>
      <c r="SUN301" s="342"/>
      <c r="SUO301" s="387"/>
      <c r="SUP301" s="342"/>
      <c r="SUQ301" s="342"/>
      <c r="SUR301" s="342"/>
      <c r="SUS301" s="342"/>
      <c r="SUT301" s="342"/>
      <c r="SUU301" s="342"/>
      <c r="SUV301" s="442"/>
      <c r="SUW301" s="423"/>
      <c r="SUX301" s="342"/>
      <c r="SUY301" s="342"/>
      <c r="SUZ301" s="342"/>
      <c r="SVA301" s="387"/>
      <c r="SVB301" s="342"/>
      <c r="SVC301" s="342"/>
      <c r="SVD301" s="342"/>
      <c r="SVE301" s="342"/>
      <c r="SVF301" s="342"/>
      <c r="SVG301" s="342"/>
      <c r="SVH301" s="442"/>
      <c r="SVI301" s="423"/>
      <c r="SVJ301" s="342"/>
      <c r="SVK301" s="342"/>
      <c r="SVL301" s="342"/>
      <c r="SVM301" s="387"/>
      <c r="SVN301" s="342"/>
      <c r="SVO301" s="342"/>
      <c r="SVP301" s="342"/>
      <c r="SVQ301" s="342"/>
      <c r="SVR301" s="342"/>
      <c r="SVS301" s="342"/>
      <c r="SVT301" s="442"/>
      <c r="SVU301" s="423"/>
      <c r="SVV301" s="342"/>
      <c r="SVW301" s="342"/>
      <c r="SVX301" s="342"/>
      <c r="SVY301" s="387"/>
      <c r="SVZ301" s="342"/>
      <c r="SWA301" s="342"/>
      <c r="SWB301" s="342"/>
      <c r="SWC301" s="342"/>
      <c r="SWD301" s="342"/>
      <c r="SWE301" s="342"/>
      <c r="SWF301" s="442"/>
      <c r="SWG301" s="423"/>
      <c r="SWH301" s="342"/>
      <c r="SWI301" s="342"/>
      <c r="SWJ301" s="342"/>
      <c r="SWK301" s="387"/>
      <c r="SWL301" s="342"/>
      <c r="SWM301" s="342"/>
      <c r="SWN301" s="342"/>
      <c r="SWO301" s="342"/>
      <c r="SWP301" s="342"/>
      <c r="SWQ301" s="342"/>
      <c r="SWR301" s="442"/>
      <c r="SWS301" s="423"/>
      <c r="SWT301" s="342"/>
      <c r="SWU301" s="342"/>
      <c r="SWV301" s="342"/>
      <c r="SWW301" s="387"/>
      <c r="SWX301" s="342"/>
      <c r="SWY301" s="342"/>
      <c r="SWZ301" s="342"/>
      <c r="SXA301" s="342"/>
      <c r="SXB301" s="342"/>
      <c r="SXC301" s="342"/>
      <c r="SXD301" s="442"/>
      <c r="SXE301" s="423"/>
      <c r="SXF301" s="342"/>
      <c r="SXG301" s="342"/>
      <c r="SXH301" s="342"/>
      <c r="SXI301" s="387"/>
      <c r="SXJ301" s="342"/>
      <c r="SXK301" s="342"/>
      <c r="SXL301" s="342"/>
      <c r="SXM301" s="342"/>
      <c r="SXN301" s="342"/>
      <c r="SXO301" s="342"/>
      <c r="SXP301" s="442"/>
      <c r="SXQ301" s="423"/>
      <c r="SXR301" s="342"/>
      <c r="SXS301" s="342"/>
      <c r="SXT301" s="342"/>
      <c r="SXU301" s="387"/>
      <c r="SXV301" s="342"/>
      <c r="SXW301" s="342"/>
      <c r="SXX301" s="342"/>
      <c r="SXY301" s="342"/>
      <c r="SXZ301" s="342"/>
      <c r="SYA301" s="342"/>
      <c r="SYB301" s="442"/>
      <c r="SYC301" s="423"/>
      <c r="SYD301" s="342"/>
      <c r="SYE301" s="342"/>
      <c r="SYF301" s="342"/>
      <c r="SYG301" s="387"/>
      <c r="SYH301" s="342"/>
      <c r="SYI301" s="342"/>
      <c r="SYJ301" s="342"/>
      <c r="SYK301" s="342"/>
      <c r="SYL301" s="342"/>
      <c r="SYM301" s="342"/>
      <c r="SYN301" s="442"/>
      <c r="SYO301" s="423"/>
      <c r="SYP301" s="342"/>
      <c r="SYQ301" s="342"/>
      <c r="SYR301" s="342"/>
      <c r="SYS301" s="387"/>
      <c r="SYT301" s="342"/>
      <c r="SYU301" s="342"/>
      <c r="SYV301" s="342"/>
      <c r="SYW301" s="342"/>
      <c r="SYX301" s="342"/>
      <c r="SYY301" s="342"/>
      <c r="SYZ301" s="442"/>
      <c r="SZA301" s="423"/>
      <c r="SZB301" s="342"/>
      <c r="SZC301" s="342"/>
      <c r="SZD301" s="342"/>
      <c r="SZE301" s="387"/>
      <c r="SZF301" s="342"/>
      <c r="SZG301" s="342"/>
      <c r="SZH301" s="342"/>
      <c r="SZI301" s="342"/>
      <c r="SZJ301" s="342"/>
      <c r="SZK301" s="342"/>
      <c r="SZL301" s="442"/>
      <c r="SZM301" s="423"/>
      <c r="SZN301" s="342"/>
      <c r="SZO301" s="342"/>
      <c r="SZP301" s="342"/>
      <c r="SZQ301" s="387"/>
      <c r="SZR301" s="342"/>
      <c r="SZS301" s="342"/>
      <c r="SZT301" s="342"/>
      <c r="SZU301" s="342"/>
      <c r="SZV301" s="342"/>
      <c r="SZW301" s="342"/>
      <c r="SZX301" s="442"/>
      <c r="SZY301" s="423"/>
      <c r="SZZ301" s="342"/>
      <c r="TAA301" s="342"/>
      <c r="TAB301" s="342"/>
      <c r="TAC301" s="387"/>
      <c r="TAD301" s="342"/>
      <c r="TAE301" s="342"/>
      <c r="TAF301" s="342"/>
      <c r="TAG301" s="342"/>
      <c r="TAH301" s="342"/>
      <c r="TAI301" s="342"/>
      <c r="TAJ301" s="442"/>
      <c r="TAK301" s="423"/>
      <c r="TAL301" s="342"/>
      <c r="TAM301" s="342"/>
      <c r="TAN301" s="342"/>
      <c r="TAO301" s="387"/>
      <c r="TAP301" s="342"/>
      <c r="TAQ301" s="342"/>
      <c r="TAR301" s="342"/>
      <c r="TAS301" s="342"/>
      <c r="TAT301" s="342"/>
      <c r="TAU301" s="342"/>
      <c r="TAV301" s="442"/>
      <c r="TAW301" s="423"/>
      <c r="TAX301" s="342"/>
      <c r="TAY301" s="342"/>
      <c r="TAZ301" s="342"/>
      <c r="TBA301" s="387"/>
      <c r="TBB301" s="342"/>
      <c r="TBC301" s="342"/>
      <c r="TBD301" s="342"/>
      <c r="TBE301" s="342"/>
      <c r="TBF301" s="342"/>
      <c r="TBG301" s="342"/>
      <c r="TBH301" s="442"/>
      <c r="TBI301" s="423"/>
      <c r="TBJ301" s="342"/>
      <c r="TBK301" s="342"/>
      <c r="TBL301" s="342"/>
      <c r="TBM301" s="387"/>
      <c r="TBN301" s="342"/>
      <c r="TBO301" s="342"/>
      <c r="TBP301" s="342"/>
      <c r="TBQ301" s="342"/>
      <c r="TBR301" s="342"/>
      <c r="TBS301" s="342"/>
      <c r="TBT301" s="442"/>
      <c r="TBU301" s="423"/>
      <c r="TBV301" s="342"/>
      <c r="TBW301" s="342"/>
      <c r="TBX301" s="342"/>
      <c r="TBY301" s="387"/>
      <c r="TBZ301" s="342"/>
      <c r="TCA301" s="342"/>
      <c r="TCB301" s="342"/>
      <c r="TCC301" s="342"/>
      <c r="TCD301" s="342"/>
      <c r="TCE301" s="342"/>
      <c r="TCF301" s="442"/>
      <c r="TCG301" s="423"/>
      <c r="TCH301" s="342"/>
      <c r="TCI301" s="342"/>
      <c r="TCJ301" s="342"/>
      <c r="TCK301" s="387"/>
      <c r="TCL301" s="342"/>
      <c r="TCM301" s="342"/>
      <c r="TCN301" s="342"/>
      <c r="TCO301" s="342"/>
      <c r="TCP301" s="342"/>
      <c r="TCQ301" s="342"/>
      <c r="TCR301" s="442"/>
      <c r="TCS301" s="423"/>
      <c r="TCT301" s="342"/>
      <c r="TCU301" s="342"/>
      <c r="TCV301" s="342"/>
      <c r="TCW301" s="387"/>
      <c r="TCX301" s="342"/>
      <c r="TCY301" s="342"/>
      <c r="TCZ301" s="342"/>
      <c r="TDA301" s="342"/>
      <c r="TDB301" s="342"/>
      <c r="TDC301" s="342"/>
      <c r="TDD301" s="442"/>
      <c r="TDE301" s="423"/>
      <c r="TDF301" s="342"/>
      <c r="TDG301" s="342"/>
      <c r="TDH301" s="342"/>
      <c r="TDI301" s="387"/>
      <c r="TDJ301" s="342"/>
      <c r="TDK301" s="342"/>
      <c r="TDL301" s="342"/>
      <c r="TDM301" s="342"/>
      <c r="TDN301" s="342"/>
      <c r="TDO301" s="342"/>
      <c r="TDP301" s="442"/>
      <c r="TDQ301" s="423"/>
      <c r="TDR301" s="342"/>
      <c r="TDS301" s="342"/>
      <c r="TDT301" s="342"/>
      <c r="TDU301" s="387"/>
      <c r="TDV301" s="342"/>
      <c r="TDW301" s="342"/>
      <c r="TDX301" s="342"/>
      <c r="TDY301" s="342"/>
      <c r="TDZ301" s="342"/>
      <c r="TEA301" s="342"/>
      <c r="TEB301" s="442"/>
      <c r="TEC301" s="423"/>
      <c r="TED301" s="342"/>
      <c r="TEE301" s="342"/>
      <c r="TEF301" s="342"/>
      <c r="TEG301" s="387"/>
      <c r="TEH301" s="342"/>
      <c r="TEI301" s="342"/>
      <c r="TEJ301" s="342"/>
      <c r="TEK301" s="342"/>
      <c r="TEL301" s="342"/>
      <c r="TEM301" s="342"/>
      <c r="TEN301" s="442"/>
      <c r="TEO301" s="423"/>
      <c r="TEP301" s="342"/>
      <c r="TEQ301" s="342"/>
      <c r="TER301" s="342"/>
      <c r="TES301" s="387"/>
      <c r="TET301" s="342"/>
      <c r="TEU301" s="342"/>
      <c r="TEV301" s="342"/>
      <c r="TEW301" s="342"/>
      <c r="TEX301" s="342"/>
      <c r="TEY301" s="342"/>
      <c r="TEZ301" s="442"/>
      <c r="TFA301" s="423"/>
      <c r="TFB301" s="342"/>
      <c r="TFC301" s="342"/>
      <c r="TFD301" s="342"/>
      <c r="TFE301" s="387"/>
      <c r="TFF301" s="342"/>
      <c r="TFG301" s="342"/>
      <c r="TFH301" s="342"/>
      <c r="TFI301" s="342"/>
      <c r="TFJ301" s="342"/>
      <c r="TFK301" s="342"/>
      <c r="TFL301" s="442"/>
      <c r="TFM301" s="423"/>
      <c r="TFN301" s="342"/>
      <c r="TFO301" s="342"/>
      <c r="TFP301" s="342"/>
      <c r="TFQ301" s="387"/>
      <c r="TFR301" s="342"/>
      <c r="TFS301" s="342"/>
      <c r="TFT301" s="342"/>
      <c r="TFU301" s="342"/>
      <c r="TFV301" s="342"/>
      <c r="TFW301" s="342"/>
      <c r="TFX301" s="442"/>
      <c r="TFY301" s="423"/>
      <c r="TFZ301" s="342"/>
      <c r="TGA301" s="342"/>
      <c r="TGB301" s="342"/>
      <c r="TGC301" s="387"/>
      <c r="TGD301" s="342"/>
      <c r="TGE301" s="342"/>
      <c r="TGF301" s="342"/>
      <c r="TGG301" s="342"/>
      <c r="TGH301" s="342"/>
      <c r="TGI301" s="342"/>
      <c r="TGJ301" s="442"/>
      <c r="TGK301" s="423"/>
      <c r="TGL301" s="342"/>
      <c r="TGM301" s="342"/>
      <c r="TGN301" s="342"/>
      <c r="TGO301" s="387"/>
      <c r="TGP301" s="342"/>
      <c r="TGQ301" s="342"/>
      <c r="TGR301" s="342"/>
      <c r="TGS301" s="342"/>
      <c r="TGT301" s="342"/>
      <c r="TGU301" s="342"/>
      <c r="TGV301" s="442"/>
      <c r="TGW301" s="423"/>
      <c r="TGX301" s="342"/>
      <c r="TGY301" s="342"/>
      <c r="TGZ301" s="342"/>
      <c r="THA301" s="387"/>
      <c r="THB301" s="342"/>
      <c r="THC301" s="342"/>
      <c r="THD301" s="342"/>
      <c r="THE301" s="342"/>
      <c r="THF301" s="342"/>
      <c r="THG301" s="342"/>
      <c r="THH301" s="442"/>
      <c r="THI301" s="423"/>
      <c r="THJ301" s="342"/>
      <c r="THK301" s="342"/>
      <c r="THL301" s="342"/>
      <c r="THM301" s="387"/>
      <c r="THN301" s="342"/>
      <c r="THO301" s="342"/>
      <c r="THP301" s="342"/>
      <c r="THQ301" s="342"/>
      <c r="THR301" s="342"/>
      <c r="THS301" s="342"/>
      <c r="THT301" s="442"/>
      <c r="THU301" s="423"/>
      <c r="THV301" s="342"/>
      <c r="THW301" s="342"/>
      <c r="THX301" s="342"/>
      <c r="THY301" s="387"/>
      <c r="THZ301" s="342"/>
      <c r="TIA301" s="342"/>
      <c r="TIB301" s="342"/>
      <c r="TIC301" s="342"/>
      <c r="TID301" s="342"/>
      <c r="TIE301" s="342"/>
      <c r="TIF301" s="442"/>
      <c r="TIG301" s="423"/>
      <c r="TIH301" s="342"/>
      <c r="TII301" s="342"/>
      <c r="TIJ301" s="342"/>
      <c r="TIK301" s="387"/>
      <c r="TIL301" s="342"/>
      <c r="TIM301" s="342"/>
      <c r="TIN301" s="342"/>
      <c r="TIO301" s="342"/>
      <c r="TIP301" s="342"/>
      <c r="TIQ301" s="342"/>
      <c r="TIR301" s="442"/>
      <c r="TIS301" s="423"/>
      <c r="TIT301" s="342"/>
      <c r="TIU301" s="342"/>
      <c r="TIV301" s="342"/>
      <c r="TIW301" s="387"/>
      <c r="TIX301" s="342"/>
      <c r="TIY301" s="342"/>
      <c r="TIZ301" s="342"/>
      <c r="TJA301" s="342"/>
      <c r="TJB301" s="342"/>
      <c r="TJC301" s="342"/>
      <c r="TJD301" s="442"/>
      <c r="TJE301" s="423"/>
      <c r="TJF301" s="342"/>
      <c r="TJG301" s="342"/>
      <c r="TJH301" s="342"/>
      <c r="TJI301" s="387"/>
      <c r="TJJ301" s="342"/>
      <c r="TJK301" s="342"/>
      <c r="TJL301" s="342"/>
      <c r="TJM301" s="342"/>
      <c r="TJN301" s="342"/>
      <c r="TJO301" s="342"/>
      <c r="TJP301" s="442"/>
      <c r="TJQ301" s="423"/>
      <c r="TJR301" s="342"/>
      <c r="TJS301" s="342"/>
      <c r="TJT301" s="342"/>
      <c r="TJU301" s="387"/>
      <c r="TJV301" s="342"/>
      <c r="TJW301" s="342"/>
      <c r="TJX301" s="342"/>
      <c r="TJY301" s="342"/>
      <c r="TJZ301" s="342"/>
      <c r="TKA301" s="342"/>
      <c r="TKB301" s="442"/>
      <c r="TKC301" s="423"/>
      <c r="TKD301" s="342"/>
      <c r="TKE301" s="342"/>
      <c r="TKF301" s="342"/>
      <c r="TKG301" s="387"/>
      <c r="TKH301" s="342"/>
      <c r="TKI301" s="342"/>
      <c r="TKJ301" s="342"/>
      <c r="TKK301" s="342"/>
      <c r="TKL301" s="342"/>
      <c r="TKM301" s="342"/>
      <c r="TKN301" s="442"/>
      <c r="TKO301" s="423"/>
      <c r="TKP301" s="342"/>
      <c r="TKQ301" s="342"/>
      <c r="TKR301" s="342"/>
      <c r="TKS301" s="387"/>
      <c r="TKT301" s="342"/>
      <c r="TKU301" s="342"/>
      <c r="TKV301" s="342"/>
      <c r="TKW301" s="342"/>
      <c r="TKX301" s="342"/>
      <c r="TKY301" s="342"/>
      <c r="TKZ301" s="442"/>
      <c r="TLA301" s="423"/>
      <c r="TLB301" s="342"/>
      <c r="TLC301" s="342"/>
      <c r="TLD301" s="342"/>
      <c r="TLE301" s="387"/>
      <c r="TLF301" s="342"/>
      <c r="TLG301" s="342"/>
      <c r="TLH301" s="342"/>
      <c r="TLI301" s="342"/>
      <c r="TLJ301" s="342"/>
      <c r="TLK301" s="342"/>
      <c r="TLL301" s="442"/>
      <c r="TLM301" s="423"/>
      <c r="TLN301" s="342"/>
      <c r="TLO301" s="342"/>
      <c r="TLP301" s="342"/>
      <c r="TLQ301" s="387"/>
      <c r="TLR301" s="342"/>
      <c r="TLS301" s="342"/>
      <c r="TLT301" s="342"/>
      <c r="TLU301" s="342"/>
      <c r="TLV301" s="342"/>
      <c r="TLW301" s="342"/>
      <c r="TLX301" s="442"/>
      <c r="TLY301" s="423"/>
      <c r="TLZ301" s="342"/>
      <c r="TMA301" s="342"/>
      <c r="TMB301" s="342"/>
      <c r="TMC301" s="387"/>
      <c r="TMD301" s="342"/>
      <c r="TME301" s="342"/>
      <c r="TMF301" s="342"/>
      <c r="TMG301" s="342"/>
      <c r="TMH301" s="342"/>
      <c r="TMI301" s="342"/>
      <c r="TMJ301" s="442"/>
      <c r="TMK301" s="423"/>
      <c r="TML301" s="342"/>
      <c r="TMM301" s="342"/>
      <c r="TMN301" s="342"/>
      <c r="TMO301" s="387"/>
      <c r="TMP301" s="342"/>
      <c r="TMQ301" s="342"/>
      <c r="TMR301" s="342"/>
      <c r="TMS301" s="342"/>
      <c r="TMT301" s="342"/>
      <c r="TMU301" s="342"/>
      <c r="TMV301" s="442"/>
      <c r="TMW301" s="423"/>
      <c r="TMX301" s="342"/>
      <c r="TMY301" s="342"/>
      <c r="TMZ301" s="342"/>
      <c r="TNA301" s="387"/>
      <c r="TNB301" s="342"/>
      <c r="TNC301" s="342"/>
      <c r="TND301" s="342"/>
      <c r="TNE301" s="342"/>
      <c r="TNF301" s="342"/>
      <c r="TNG301" s="342"/>
      <c r="TNH301" s="442"/>
      <c r="TNI301" s="423"/>
      <c r="TNJ301" s="342"/>
      <c r="TNK301" s="342"/>
      <c r="TNL301" s="342"/>
      <c r="TNM301" s="387"/>
      <c r="TNN301" s="342"/>
      <c r="TNO301" s="342"/>
      <c r="TNP301" s="342"/>
      <c r="TNQ301" s="342"/>
      <c r="TNR301" s="342"/>
      <c r="TNS301" s="342"/>
      <c r="TNT301" s="442"/>
      <c r="TNU301" s="423"/>
      <c r="TNV301" s="342"/>
      <c r="TNW301" s="342"/>
      <c r="TNX301" s="342"/>
      <c r="TNY301" s="387"/>
      <c r="TNZ301" s="342"/>
      <c r="TOA301" s="342"/>
      <c r="TOB301" s="342"/>
      <c r="TOC301" s="342"/>
      <c r="TOD301" s="342"/>
      <c r="TOE301" s="342"/>
      <c r="TOF301" s="442"/>
      <c r="TOG301" s="423"/>
      <c r="TOH301" s="342"/>
      <c r="TOI301" s="342"/>
      <c r="TOJ301" s="342"/>
      <c r="TOK301" s="387"/>
      <c r="TOL301" s="342"/>
      <c r="TOM301" s="342"/>
      <c r="TON301" s="342"/>
      <c r="TOO301" s="342"/>
      <c r="TOP301" s="342"/>
      <c r="TOQ301" s="342"/>
      <c r="TOR301" s="442"/>
      <c r="TOS301" s="423"/>
      <c r="TOT301" s="342"/>
      <c r="TOU301" s="342"/>
      <c r="TOV301" s="342"/>
      <c r="TOW301" s="387"/>
      <c r="TOX301" s="342"/>
      <c r="TOY301" s="342"/>
      <c r="TOZ301" s="342"/>
      <c r="TPA301" s="342"/>
      <c r="TPB301" s="342"/>
      <c r="TPC301" s="342"/>
      <c r="TPD301" s="442"/>
      <c r="TPE301" s="423"/>
      <c r="TPF301" s="342"/>
      <c r="TPG301" s="342"/>
      <c r="TPH301" s="342"/>
      <c r="TPI301" s="387"/>
      <c r="TPJ301" s="342"/>
      <c r="TPK301" s="342"/>
      <c r="TPL301" s="342"/>
      <c r="TPM301" s="342"/>
      <c r="TPN301" s="342"/>
      <c r="TPO301" s="342"/>
      <c r="TPP301" s="442"/>
      <c r="TPQ301" s="423"/>
      <c r="TPR301" s="342"/>
      <c r="TPS301" s="342"/>
      <c r="TPT301" s="342"/>
      <c r="TPU301" s="387"/>
      <c r="TPV301" s="342"/>
      <c r="TPW301" s="342"/>
      <c r="TPX301" s="342"/>
      <c r="TPY301" s="342"/>
      <c r="TPZ301" s="342"/>
      <c r="TQA301" s="342"/>
      <c r="TQB301" s="442"/>
      <c r="TQC301" s="423"/>
      <c r="TQD301" s="342"/>
      <c r="TQE301" s="342"/>
      <c r="TQF301" s="342"/>
      <c r="TQG301" s="387"/>
      <c r="TQH301" s="342"/>
      <c r="TQI301" s="342"/>
      <c r="TQJ301" s="342"/>
      <c r="TQK301" s="342"/>
      <c r="TQL301" s="342"/>
      <c r="TQM301" s="342"/>
      <c r="TQN301" s="442"/>
      <c r="TQO301" s="423"/>
      <c r="TQP301" s="342"/>
      <c r="TQQ301" s="342"/>
      <c r="TQR301" s="342"/>
      <c r="TQS301" s="387"/>
      <c r="TQT301" s="342"/>
      <c r="TQU301" s="342"/>
      <c r="TQV301" s="342"/>
      <c r="TQW301" s="342"/>
      <c r="TQX301" s="342"/>
      <c r="TQY301" s="342"/>
      <c r="TQZ301" s="442"/>
      <c r="TRA301" s="423"/>
      <c r="TRB301" s="342"/>
      <c r="TRC301" s="342"/>
      <c r="TRD301" s="342"/>
      <c r="TRE301" s="387"/>
      <c r="TRF301" s="342"/>
      <c r="TRG301" s="342"/>
      <c r="TRH301" s="342"/>
      <c r="TRI301" s="342"/>
      <c r="TRJ301" s="342"/>
      <c r="TRK301" s="342"/>
      <c r="TRL301" s="442"/>
      <c r="TRM301" s="423"/>
      <c r="TRN301" s="342"/>
      <c r="TRO301" s="342"/>
      <c r="TRP301" s="342"/>
      <c r="TRQ301" s="387"/>
      <c r="TRR301" s="342"/>
      <c r="TRS301" s="342"/>
      <c r="TRT301" s="342"/>
      <c r="TRU301" s="342"/>
      <c r="TRV301" s="342"/>
      <c r="TRW301" s="342"/>
      <c r="TRX301" s="442"/>
      <c r="TRY301" s="423"/>
      <c r="TRZ301" s="342"/>
      <c r="TSA301" s="342"/>
      <c r="TSB301" s="342"/>
      <c r="TSC301" s="387"/>
      <c r="TSD301" s="342"/>
      <c r="TSE301" s="342"/>
      <c r="TSF301" s="342"/>
      <c r="TSG301" s="342"/>
      <c r="TSH301" s="342"/>
      <c r="TSI301" s="342"/>
      <c r="TSJ301" s="442"/>
      <c r="TSK301" s="423"/>
      <c r="TSL301" s="342"/>
      <c r="TSM301" s="342"/>
      <c r="TSN301" s="342"/>
      <c r="TSO301" s="387"/>
      <c r="TSP301" s="342"/>
      <c r="TSQ301" s="342"/>
      <c r="TSR301" s="342"/>
      <c r="TSS301" s="342"/>
      <c r="TST301" s="342"/>
      <c r="TSU301" s="342"/>
      <c r="TSV301" s="442"/>
      <c r="TSW301" s="423"/>
      <c r="TSX301" s="342"/>
      <c r="TSY301" s="342"/>
      <c r="TSZ301" s="342"/>
      <c r="TTA301" s="387"/>
      <c r="TTB301" s="342"/>
      <c r="TTC301" s="342"/>
      <c r="TTD301" s="342"/>
      <c r="TTE301" s="342"/>
      <c r="TTF301" s="342"/>
      <c r="TTG301" s="342"/>
      <c r="TTH301" s="442"/>
      <c r="TTI301" s="423"/>
      <c r="TTJ301" s="342"/>
      <c r="TTK301" s="342"/>
      <c r="TTL301" s="342"/>
      <c r="TTM301" s="387"/>
      <c r="TTN301" s="342"/>
      <c r="TTO301" s="342"/>
      <c r="TTP301" s="342"/>
      <c r="TTQ301" s="342"/>
      <c r="TTR301" s="342"/>
      <c r="TTS301" s="342"/>
      <c r="TTT301" s="442"/>
      <c r="TTU301" s="423"/>
      <c r="TTV301" s="342"/>
      <c r="TTW301" s="342"/>
      <c r="TTX301" s="342"/>
      <c r="TTY301" s="387"/>
      <c r="TTZ301" s="342"/>
      <c r="TUA301" s="342"/>
      <c r="TUB301" s="342"/>
      <c r="TUC301" s="342"/>
      <c r="TUD301" s="342"/>
      <c r="TUE301" s="342"/>
      <c r="TUF301" s="442"/>
      <c r="TUG301" s="423"/>
      <c r="TUH301" s="342"/>
      <c r="TUI301" s="342"/>
      <c r="TUJ301" s="342"/>
      <c r="TUK301" s="387"/>
      <c r="TUL301" s="342"/>
      <c r="TUM301" s="342"/>
      <c r="TUN301" s="342"/>
      <c r="TUO301" s="342"/>
      <c r="TUP301" s="342"/>
      <c r="TUQ301" s="342"/>
      <c r="TUR301" s="442"/>
      <c r="TUS301" s="423"/>
      <c r="TUT301" s="342"/>
      <c r="TUU301" s="342"/>
      <c r="TUV301" s="342"/>
      <c r="TUW301" s="387"/>
      <c r="TUX301" s="342"/>
      <c r="TUY301" s="342"/>
      <c r="TUZ301" s="342"/>
      <c r="TVA301" s="342"/>
      <c r="TVB301" s="342"/>
      <c r="TVC301" s="342"/>
      <c r="TVD301" s="442"/>
      <c r="TVE301" s="423"/>
      <c r="TVF301" s="342"/>
      <c r="TVG301" s="342"/>
      <c r="TVH301" s="342"/>
      <c r="TVI301" s="387"/>
      <c r="TVJ301" s="342"/>
      <c r="TVK301" s="342"/>
      <c r="TVL301" s="342"/>
      <c r="TVM301" s="342"/>
      <c r="TVN301" s="342"/>
      <c r="TVO301" s="342"/>
      <c r="TVP301" s="442"/>
      <c r="TVQ301" s="423"/>
      <c r="TVR301" s="342"/>
      <c r="TVS301" s="342"/>
      <c r="TVT301" s="342"/>
      <c r="TVU301" s="387"/>
      <c r="TVV301" s="342"/>
      <c r="TVW301" s="342"/>
      <c r="TVX301" s="342"/>
      <c r="TVY301" s="342"/>
      <c r="TVZ301" s="342"/>
      <c r="TWA301" s="342"/>
      <c r="TWB301" s="442"/>
      <c r="TWC301" s="423"/>
      <c r="TWD301" s="342"/>
      <c r="TWE301" s="342"/>
      <c r="TWF301" s="342"/>
      <c r="TWG301" s="387"/>
      <c r="TWH301" s="342"/>
      <c r="TWI301" s="342"/>
      <c r="TWJ301" s="342"/>
      <c r="TWK301" s="342"/>
      <c r="TWL301" s="342"/>
      <c r="TWM301" s="342"/>
      <c r="TWN301" s="442"/>
      <c r="TWO301" s="423"/>
      <c r="TWP301" s="342"/>
      <c r="TWQ301" s="342"/>
      <c r="TWR301" s="342"/>
      <c r="TWS301" s="387"/>
      <c r="TWT301" s="342"/>
      <c r="TWU301" s="342"/>
      <c r="TWV301" s="342"/>
      <c r="TWW301" s="342"/>
      <c r="TWX301" s="342"/>
      <c r="TWY301" s="342"/>
      <c r="TWZ301" s="442"/>
      <c r="TXA301" s="423"/>
      <c r="TXB301" s="342"/>
      <c r="TXC301" s="342"/>
      <c r="TXD301" s="342"/>
      <c r="TXE301" s="387"/>
      <c r="TXF301" s="342"/>
      <c r="TXG301" s="342"/>
      <c r="TXH301" s="342"/>
      <c r="TXI301" s="342"/>
      <c r="TXJ301" s="342"/>
      <c r="TXK301" s="342"/>
      <c r="TXL301" s="442"/>
      <c r="TXM301" s="423"/>
      <c r="TXN301" s="342"/>
      <c r="TXO301" s="342"/>
      <c r="TXP301" s="342"/>
      <c r="TXQ301" s="387"/>
      <c r="TXR301" s="342"/>
      <c r="TXS301" s="342"/>
      <c r="TXT301" s="342"/>
      <c r="TXU301" s="342"/>
      <c r="TXV301" s="342"/>
      <c r="TXW301" s="342"/>
      <c r="TXX301" s="442"/>
      <c r="TXY301" s="423"/>
      <c r="TXZ301" s="342"/>
      <c r="TYA301" s="342"/>
      <c r="TYB301" s="342"/>
      <c r="TYC301" s="387"/>
      <c r="TYD301" s="342"/>
      <c r="TYE301" s="342"/>
      <c r="TYF301" s="342"/>
      <c r="TYG301" s="342"/>
      <c r="TYH301" s="342"/>
      <c r="TYI301" s="342"/>
      <c r="TYJ301" s="442"/>
      <c r="TYK301" s="423"/>
      <c r="TYL301" s="342"/>
      <c r="TYM301" s="342"/>
      <c r="TYN301" s="342"/>
      <c r="TYO301" s="387"/>
      <c r="TYP301" s="342"/>
      <c r="TYQ301" s="342"/>
      <c r="TYR301" s="342"/>
      <c r="TYS301" s="342"/>
      <c r="TYT301" s="342"/>
      <c r="TYU301" s="342"/>
      <c r="TYV301" s="442"/>
      <c r="TYW301" s="423"/>
      <c r="TYX301" s="342"/>
      <c r="TYY301" s="342"/>
      <c r="TYZ301" s="342"/>
      <c r="TZA301" s="387"/>
      <c r="TZB301" s="342"/>
      <c r="TZC301" s="342"/>
      <c r="TZD301" s="342"/>
      <c r="TZE301" s="342"/>
      <c r="TZF301" s="342"/>
      <c r="TZG301" s="342"/>
      <c r="TZH301" s="442"/>
      <c r="TZI301" s="423"/>
      <c r="TZJ301" s="342"/>
      <c r="TZK301" s="342"/>
      <c r="TZL301" s="342"/>
      <c r="TZM301" s="387"/>
      <c r="TZN301" s="342"/>
      <c r="TZO301" s="342"/>
      <c r="TZP301" s="342"/>
      <c r="TZQ301" s="342"/>
      <c r="TZR301" s="342"/>
      <c r="TZS301" s="342"/>
      <c r="TZT301" s="442"/>
      <c r="TZU301" s="423"/>
      <c r="TZV301" s="342"/>
      <c r="TZW301" s="342"/>
      <c r="TZX301" s="342"/>
      <c r="TZY301" s="387"/>
      <c r="TZZ301" s="342"/>
      <c r="UAA301" s="342"/>
      <c r="UAB301" s="342"/>
      <c r="UAC301" s="342"/>
      <c r="UAD301" s="342"/>
      <c r="UAE301" s="342"/>
      <c r="UAF301" s="442"/>
      <c r="UAG301" s="423"/>
      <c r="UAH301" s="342"/>
      <c r="UAI301" s="342"/>
      <c r="UAJ301" s="342"/>
      <c r="UAK301" s="387"/>
      <c r="UAL301" s="342"/>
      <c r="UAM301" s="342"/>
      <c r="UAN301" s="342"/>
      <c r="UAO301" s="342"/>
      <c r="UAP301" s="342"/>
      <c r="UAQ301" s="342"/>
      <c r="UAR301" s="442"/>
      <c r="UAS301" s="423"/>
      <c r="UAT301" s="342"/>
      <c r="UAU301" s="342"/>
      <c r="UAV301" s="342"/>
      <c r="UAW301" s="387"/>
      <c r="UAX301" s="342"/>
      <c r="UAY301" s="342"/>
      <c r="UAZ301" s="342"/>
      <c r="UBA301" s="342"/>
      <c r="UBB301" s="342"/>
      <c r="UBC301" s="342"/>
      <c r="UBD301" s="442"/>
      <c r="UBE301" s="423"/>
      <c r="UBF301" s="342"/>
      <c r="UBG301" s="342"/>
      <c r="UBH301" s="342"/>
      <c r="UBI301" s="387"/>
      <c r="UBJ301" s="342"/>
      <c r="UBK301" s="342"/>
      <c r="UBL301" s="342"/>
      <c r="UBM301" s="342"/>
      <c r="UBN301" s="342"/>
      <c r="UBO301" s="342"/>
      <c r="UBP301" s="442"/>
      <c r="UBQ301" s="423"/>
      <c r="UBR301" s="342"/>
      <c r="UBS301" s="342"/>
      <c r="UBT301" s="342"/>
      <c r="UBU301" s="387"/>
      <c r="UBV301" s="342"/>
      <c r="UBW301" s="342"/>
      <c r="UBX301" s="342"/>
      <c r="UBY301" s="342"/>
      <c r="UBZ301" s="342"/>
      <c r="UCA301" s="342"/>
      <c r="UCB301" s="442"/>
      <c r="UCC301" s="423"/>
      <c r="UCD301" s="342"/>
      <c r="UCE301" s="342"/>
      <c r="UCF301" s="342"/>
      <c r="UCG301" s="387"/>
      <c r="UCH301" s="342"/>
      <c r="UCI301" s="342"/>
      <c r="UCJ301" s="342"/>
      <c r="UCK301" s="342"/>
      <c r="UCL301" s="342"/>
      <c r="UCM301" s="342"/>
      <c r="UCN301" s="442"/>
      <c r="UCO301" s="423"/>
      <c r="UCP301" s="342"/>
      <c r="UCQ301" s="342"/>
      <c r="UCR301" s="342"/>
      <c r="UCS301" s="387"/>
      <c r="UCT301" s="342"/>
      <c r="UCU301" s="342"/>
      <c r="UCV301" s="342"/>
      <c r="UCW301" s="342"/>
      <c r="UCX301" s="342"/>
      <c r="UCY301" s="342"/>
      <c r="UCZ301" s="442"/>
      <c r="UDA301" s="423"/>
      <c r="UDB301" s="342"/>
      <c r="UDC301" s="342"/>
      <c r="UDD301" s="342"/>
      <c r="UDE301" s="387"/>
      <c r="UDF301" s="342"/>
      <c r="UDG301" s="342"/>
      <c r="UDH301" s="342"/>
      <c r="UDI301" s="342"/>
      <c r="UDJ301" s="342"/>
      <c r="UDK301" s="342"/>
      <c r="UDL301" s="442"/>
      <c r="UDM301" s="423"/>
      <c r="UDN301" s="342"/>
      <c r="UDO301" s="342"/>
      <c r="UDP301" s="342"/>
      <c r="UDQ301" s="387"/>
      <c r="UDR301" s="342"/>
      <c r="UDS301" s="342"/>
      <c r="UDT301" s="342"/>
      <c r="UDU301" s="342"/>
      <c r="UDV301" s="342"/>
      <c r="UDW301" s="342"/>
      <c r="UDX301" s="442"/>
      <c r="UDY301" s="423"/>
      <c r="UDZ301" s="342"/>
      <c r="UEA301" s="342"/>
      <c r="UEB301" s="342"/>
      <c r="UEC301" s="387"/>
      <c r="UED301" s="342"/>
      <c r="UEE301" s="342"/>
      <c r="UEF301" s="342"/>
      <c r="UEG301" s="342"/>
      <c r="UEH301" s="342"/>
      <c r="UEI301" s="342"/>
      <c r="UEJ301" s="442"/>
      <c r="UEK301" s="423"/>
      <c r="UEL301" s="342"/>
      <c r="UEM301" s="342"/>
      <c r="UEN301" s="342"/>
      <c r="UEO301" s="387"/>
      <c r="UEP301" s="342"/>
      <c r="UEQ301" s="342"/>
      <c r="UER301" s="342"/>
      <c r="UES301" s="342"/>
      <c r="UET301" s="342"/>
      <c r="UEU301" s="342"/>
      <c r="UEV301" s="442"/>
      <c r="UEW301" s="423"/>
      <c r="UEX301" s="342"/>
      <c r="UEY301" s="342"/>
      <c r="UEZ301" s="342"/>
      <c r="UFA301" s="387"/>
      <c r="UFB301" s="342"/>
      <c r="UFC301" s="342"/>
      <c r="UFD301" s="342"/>
      <c r="UFE301" s="342"/>
      <c r="UFF301" s="342"/>
      <c r="UFG301" s="342"/>
      <c r="UFH301" s="442"/>
      <c r="UFI301" s="423"/>
      <c r="UFJ301" s="342"/>
      <c r="UFK301" s="342"/>
      <c r="UFL301" s="342"/>
      <c r="UFM301" s="387"/>
      <c r="UFN301" s="342"/>
      <c r="UFO301" s="342"/>
      <c r="UFP301" s="342"/>
      <c r="UFQ301" s="342"/>
      <c r="UFR301" s="342"/>
      <c r="UFS301" s="342"/>
      <c r="UFT301" s="442"/>
      <c r="UFU301" s="423"/>
      <c r="UFV301" s="342"/>
      <c r="UFW301" s="342"/>
      <c r="UFX301" s="342"/>
      <c r="UFY301" s="387"/>
      <c r="UFZ301" s="342"/>
      <c r="UGA301" s="342"/>
      <c r="UGB301" s="342"/>
      <c r="UGC301" s="342"/>
      <c r="UGD301" s="342"/>
      <c r="UGE301" s="342"/>
      <c r="UGF301" s="442"/>
      <c r="UGG301" s="423"/>
      <c r="UGH301" s="342"/>
      <c r="UGI301" s="342"/>
      <c r="UGJ301" s="342"/>
      <c r="UGK301" s="387"/>
      <c r="UGL301" s="342"/>
      <c r="UGM301" s="342"/>
      <c r="UGN301" s="342"/>
      <c r="UGO301" s="342"/>
      <c r="UGP301" s="342"/>
      <c r="UGQ301" s="342"/>
      <c r="UGR301" s="442"/>
      <c r="UGS301" s="423"/>
      <c r="UGT301" s="342"/>
      <c r="UGU301" s="342"/>
      <c r="UGV301" s="342"/>
      <c r="UGW301" s="387"/>
      <c r="UGX301" s="342"/>
      <c r="UGY301" s="342"/>
      <c r="UGZ301" s="342"/>
      <c r="UHA301" s="342"/>
      <c r="UHB301" s="342"/>
      <c r="UHC301" s="342"/>
      <c r="UHD301" s="442"/>
      <c r="UHE301" s="423"/>
      <c r="UHF301" s="342"/>
      <c r="UHG301" s="342"/>
      <c r="UHH301" s="342"/>
      <c r="UHI301" s="387"/>
      <c r="UHJ301" s="342"/>
      <c r="UHK301" s="342"/>
      <c r="UHL301" s="342"/>
      <c r="UHM301" s="342"/>
      <c r="UHN301" s="342"/>
      <c r="UHO301" s="342"/>
      <c r="UHP301" s="442"/>
      <c r="UHQ301" s="423"/>
      <c r="UHR301" s="342"/>
      <c r="UHS301" s="342"/>
      <c r="UHT301" s="342"/>
      <c r="UHU301" s="387"/>
      <c r="UHV301" s="342"/>
      <c r="UHW301" s="342"/>
      <c r="UHX301" s="342"/>
      <c r="UHY301" s="342"/>
      <c r="UHZ301" s="342"/>
      <c r="UIA301" s="342"/>
      <c r="UIB301" s="442"/>
      <c r="UIC301" s="423"/>
      <c r="UID301" s="342"/>
      <c r="UIE301" s="342"/>
      <c r="UIF301" s="342"/>
      <c r="UIG301" s="387"/>
      <c r="UIH301" s="342"/>
      <c r="UII301" s="342"/>
      <c r="UIJ301" s="342"/>
      <c r="UIK301" s="342"/>
      <c r="UIL301" s="342"/>
      <c r="UIM301" s="342"/>
      <c r="UIN301" s="442"/>
      <c r="UIO301" s="423"/>
      <c r="UIP301" s="342"/>
      <c r="UIQ301" s="342"/>
      <c r="UIR301" s="342"/>
      <c r="UIS301" s="387"/>
      <c r="UIT301" s="342"/>
      <c r="UIU301" s="342"/>
      <c r="UIV301" s="342"/>
      <c r="UIW301" s="342"/>
      <c r="UIX301" s="342"/>
      <c r="UIY301" s="342"/>
      <c r="UIZ301" s="442"/>
      <c r="UJA301" s="423"/>
      <c r="UJB301" s="342"/>
      <c r="UJC301" s="342"/>
      <c r="UJD301" s="342"/>
      <c r="UJE301" s="387"/>
      <c r="UJF301" s="342"/>
      <c r="UJG301" s="342"/>
      <c r="UJH301" s="342"/>
      <c r="UJI301" s="342"/>
      <c r="UJJ301" s="342"/>
      <c r="UJK301" s="342"/>
      <c r="UJL301" s="442"/>
      <c r="UJM301" s="423"/>
      <c r="UJN301" s="342"/>
      <c r="UJO301" s="342"/>
      <c r="UJP301" s="342"/>
      <c r="UJQ301" s="387"/>
      <c r="UJR301" s="342"/>
      <c r="UJS301" s="342"/>
      <c r="UJT301" s="342"/>
      <c r="UJU301" s="342"/>
      <c r="UJV301" s="342"/>
      <c r="UJW301" s="342"/>
      <c r="UJX301" s="442"/>
      <c r="UJY301" s="423"/>
      <c r="UJZ301" s="342"/>
      <c r="UKA301" s="342"/>
      <c r="UKB301" s="342"/>
      <c r="UKC301" s="387"/>
      <c r="UKD301" s="342"/>
      <c r="UKE301" s="342"/>
      <c r="UKF301" s="342"/>
      <c r="UKG301" s="342"/>
      <c r="UKH301" s="342"/>
      <c r="UKI301" s="342"/>
      <c r="UKJ301" s="442"/>
      <c r="UKK301" s="423"/>
      <c r="UKL301" s="342"/>
      <c r="UKM301" s="342"/>
      <c r="UKN301" s="342"/>
      <c r="UKO301" s="387"/>
      <c r="UKP301" s="342"/>
      <c r="UKQ301" s="342"/>
      <c r="UKR301" s="342"/>
      <c r="UKS301" s="342"/>
      <c r="UKT301" s="342"/>
      <c r="UKU301" s="342"/>
      <c r="UKV301" s="442"/>
      <c r="UKW301" s="423"/>
      <c r="UKX301" s="342"/>
      <c r="UKY301" s="342"/>
      <c r="UKZ301" s="342"/>
      <c r="ULA301" s="387"/>
      <c r="ULB301" s="342"/>
      <c r="ULC301" s="342"/>
      <c r="ULD301" s="342"/>
      <c r="ULE301" s="342"/>
      <c r="ULF301" s="342"/>
      <c r="ULG301" s="342"/>
      <c r="ULH301" s="442"/>
      <c r="ULI301" s="423"/>
      <c r="ULJ301" s="342"/>
      <c r="ULK301" s="342"/>
      <c r="ULL301" s="342"/>
      <c r="ULM301" s="387"/>
      <c r="ULN301" s="342"/>
      <c r="ULO301" s="342"/>
      <c r="ULP301" s="342"/>
      <c r="ULQ301" s="342"/>
      <c r="ULR301" s="342"/>
      <c r="ULS301" s="342"/>
      <c r="ULT301" s="442"/>
      <c r="ULU301" s="423"/>
      <c r="ULV301" s="342"/>
      <c r="ULW301" s="342"/>
      <c r="ULX301" s="342"/>
      <c r="ULY301" s="387"/>
      <c r="ULZ301" s="342"/>
      <c r="UMA301" s="342"/>
      <c r="UMB301" s="342"/>
      <c r="UMC301" s="342"/>
      <c r="UMD301" s="342"/>
      <c r="UME301" s="342"/>
      <c r="UMF301" s="442"/>
      <c r="UMG301" s="423"/>
      <c r="UMH301" s="342"/>
      <c r="UMI301" s="342"/>
      <c r="UMJ301" s="342"/>
      <c r="UMK301" s="387"/>
      <c r="UML301" s="342"/>
      <c r="UMM301" s="342"/>
      <c r="UMN301" s="342"/>
      <c r="UMO301" s="342"/>
      <c r="UMP301" s="342"/>
      <c r="UMQ301" s="342"/>
      <c r="UMR301" s="442"/>
      <c r="UMS301" s="423"/>
      <c r="UMT301" s="342"/>
      <c r="UMU301" s="342"/>
      <c r="UMV301" s="342"/>
      <c r="UMW301" s="387"/>
      <c r="UMX301" s="342"/>
      <c r="UMY301" s="342"/>
      <c r="UMZ301" s="342"/>
      <c r="UNA301" s="342"/>
      <c r="UNB301" s="342"/>
      <c r="UNC301" s="342"/>
      <c r="UND301" s="442"/>
      <c r="UNE301" s="423"/>
      <c r="UNF301" s="342"/>
      <c r="UNG301" s="342"/>
      <c r="UNH301" s="342"/>
      <c r="UNI301" s="387"/>
      <c r="UNJ301" s="342"/>
      <c r="UNK301" s="342"/>
      <c r="UNL301" s="342"/>
      <c r="UNM301" s="342"/>
      <c r="UNN301" s="342"/>
      <c r="UNO301" s="342"/>
      <c r="UNP301" s="442"/>
      <c r="UNQ301" s="423"/>
      <c r="UNR301" s="342"/>
      <c r="UNS301" s="342"/>
      <c r="UNT301" s="342"/>
      <c r="UNU301" s="387"/>
      <c r="UNV301" s="342"/>
      <c r="UNW301" s="342"/>
      <c r="UNX301" s="342"/>
      <c r="UNY301" s="342"/>
      <c r="UNZ301" s="342"/>
      <c r="UOA301" s="342"/>
      <c r="UOB301" s="442"/>
      <c r="UOC301" s="423"/>
      <c r="UOD301" s="342"/>
      <c r="UOE301" s="342"/>
      <c r="UOF301" s="342"/>
      <c r="UOG301" s="387"/>
      <c r="UOH301" s="342"/>
      <c r="UOI301" s="342"/>
      <c r="UOJ301" s="342"/>
      <c r="UOK301" s="342"/>
      <c r="UOL301" s="342"/>
      <c r="UOM301" s="342"/>
      <c r="UON301" s="442"/>
      <c r="UOO301" s="423"/>
      <c r="UOP301" s="342"/>
      <c r="UOQ301" s="342"/>
      <c r="UOR301" s="342"/>
      <c r="UOS301" s="387"/>
      <c r="UOT301" s="342"/>
      <c r="UOU301" s="342"/>
      <c r="UOV301" s="342"/>
      <c r="UOW301" s="342"/>
      <c r="UOX301" s="342"/>
      <c r="UOY301" s="342"/>
      <c r="UOZ301" s="442"/>
      <c r="UPA301" s="423"/>
      <c r="UPB301" s="342"/>
      <c r="UPC301" s="342"/>
      <c r="UPD301" s="342"/>
      <c r="UPE301" s="387"/>
      <c r="UPF301" s="342"/>
      <c r="UPG301" s="342"/>
      <c r="UPH301" s="342"/>
      <c r="UPI301" s="342"/>
      <c r="UPJ301" s="342"/>
      <c r="UPK301" s="342"/>
      <c r="UPL301" s="442"/>
      <c r="UPM301" s="423"/>
      <c r="UPN301" s="342"/>
      <c r="UPO301" s="342"/>
      <c r="UPP301" s="342"/>
      <c r="UPQ301" s="387"/>
      <c r="UPR301" s="342"/>
      <c r="UPS301" s="342"/>
      <c r="UPT301" s="342"/>
      <c r="UPU301" s="342"/>
      <c r="UPV301" s="342"/>
      <c r="UPW301" s="342"/>
      <c r="UPX301" s="442"/>
      <c r="UPY301" s="423"/>
      <c r="UPZ301" s="342"/>
      <c r="UQA301" s="342"/>
      <c r="UQB301" s="342"/>
      <c r="UQC301" s="387"/>
      <c r="UQD301" s="342"/>
      <c r="UQE301" s="342"/>
      <c r="UQF301" s="342"/>
      <c r="UQG301" s="342"/>
      <c r="UQH301" s="342"/>
      <c r="UQI301" s="342"/>
      <c r="UQJ301" s="442"/>
      <c r="UQK301" s="423"/>
      <c r="UQL301" s="342"/>
      <c r="UQM301" s="342"/>
      <c r="UQN301" s="342"/>
      <c r="UQO301" s="387"/>
      <c r="UQP301" s="342"/>
      <c r="UQQ301" s="342"/>
      <c r="UQR301" s="342"/>
      <c r="UQS301" s="342"/>
      <c r="UQT301" s="342"/>
      <c r="UQU301" s="342"/>
      <c r="UQV301" s="442"/>
      <c r="UQW301" s="423"/>
      <c r="UQX301" s="342"/>
      <c r="UQY301" s="342"/>
      <c r="UQZ301" s="342"/>
      <c r="URA301" s="387"/>
      <c r="URB301" s="342"/>
      <c r="URC301" s="342"/>
      <c r="URD301" s="342"/>
      <c r="URE301" s="342"/>
      <c r="URF301" s="342"/>
      <c r="URG301" s="342"/>
      <c r="URH301" s="442"/>
      <c r="URI301" s="423"/>
      <c r="URJ301" s="342"/>
      <c r="URK301" s="342"/>
      <c r="URL301" s="342"/>
      <c r="URM301" s="387"/>
      <c r="URN301" s="342"/>
      <c r="URO301" s="342"/>
      <c r="URP301" s="342"/>
      <c r="URQ301" s="342"/>
      <c r="URR301" s="342"/>
      <c r="URS301" s="342"/>
      <c r="URT301" s="442"/>
      <c r="URU301" s="423"/>
      <c r="URV301" s="342"/>
      <c r="URW301" s="342"/>
      <c r="URX301" s="342"/>
      <c r="URY301" s="387"/>
      <c r="URZ301" s="342"/>
      <c r="USA301" s="342"/>
      <c r="USB301" s="342"/>
      <c r="USC301" s="342"/>
      <c r="USD301" s="342"/>
      <c r="USE301" s="342"/>
      <c r="USF301" s="442"/>
      <c r="USG301" s="423"/>
      <c r="USH301" s="342"/>
      <c r="USI301" s="342"/>
      <c r="USJ301" s="342"/>
      <c r="USK301" s="387"/>
      <c r="USL301" s="342"/>
      <c r="USM301" s="342"/>
      <c r="USN301" s="342"/>
      <c r="USO301" s="342"/>
      <c r="USP301" s="342"/>
      <c r="USQ301" s="342"/>
      <c r="USR301" s="442"/>
      <c r="USS301" s="423"/>
      <c r="UST301" s="342"/>
      <c r="USU301" s="342"/>
      <c r="USV301" s="342"/>
      <c r="USW301" s="387"/>
      <c r="USX301" s="342"/>
      <c r="USY301" s="342"/>
      <c r="USZ301" s="342"/>
      <c r="UTA301" s="342"/>
      <c r="UTB301" s="342"/>
      <c r="UTC301" s="342"/>
      <c r="UTD301" s="442"/>
      <c r="UTE301" s="423"/>
      <c r="UTF301" s="342"/>
      <c r="UTG301" s="342"/>
      <c r="UTH301" s="342"/>
      <c r="UTI301" s="387"/>
      <c r="UTJ301" s="342"/>
      <c r="UTK301" s="342"/>
      <c r="UTL301" s="342"/>
      <c r="UTM301" s="342"/>
      <c r="UTN301" s="342"/>
      <c r="UTO301" s="342"/>
      <c r="UTP301" s="442"/>
      <c r="UTQ301" s="423"/>
      <c r="UTR301" s="342"/>
      <c r="UTS301" s="342"/>
      <c r="UTT301" s="342"/>
      <c r="UTU301" s="387"/>
      <c r="UTV301" s="342"/>
      <c r="UTW301" s="342"/>
      <c r="UTX301" s="342"/>
      <c r="UTY301" s="342"/>
      <c r="UTZ301" s="342"/>
      <c r="UUA301" s="342"/>
      <c r="UUB301" s="442"/>
      <c r="UUC301" s="423"/>
      <c r="UUD301" s="342"/>
      <c r="UUE301" s="342"/>
      <c r="UUF301" s="342"/>
      <c r="UUG301" s="387"/>
      <c r="UUH301" s="342"/>
      <c r="UUI301" s="342"/>
      <c r="UUJ301" s="342"/>
      <c r="UUK301" s="342"/>
      <c r="UUL301" s="342"/>
      <c r="UUM301" s="342"/>
      <c r="UUN301" s="442"/>
      <c r="UUO301" s="423"/>
      <c r="UUP301" s="342"/>
      <c r="UUQ301" s="342"/>
      <c r="UUR301" s="342"/>
      <c r="UUS301" s="387"/>
      <c r="UUT301" s="342"/>
      <c r="UUU301" s="342"/>
      <c r="UUV301" s="342"/>
      <c r="UUW301" s="342"/>
      <c r="UUX301" s="342"/>
      <c r="UUY301" s="342"/>
      <c r="UUZ301" s="442"/>
      <c r="UVA301" s="423"/>
      <c r="UVB301" s="342"/>
      <c r="UVC301" s="342"/>
      <c r="UVD301" s="342"/>
      <c r="UVE301" s="387"/>
      <c r="UVF301" s="342"/>
      <c r="UVG301" s="342"/>
      <c r="UVH301" s="342"/>
      <c r="UVI301" s="342"/>
      <c r="UVJ301" s="342"/>
      <c r="UVK301" s="342"/>
      <c r="UVL301" s="442"/>
      <c r="UVM301" s="423"/>
      <c r="UVN301" s="342"/>
      <c r="UVO301" s="342"/>
      <c r="UVP301" s="342"/>
      <c r="UVQ301" s="387"/>
      <c r="UVR301" s="342"/>
      <c r="UVS301" s="342"/>
      <c r="UVT301" s="342"/>
      <c r="UVU301" s="342"/>
      <c r="UVV301" s="342"/>
      <c r="UVW301" s="342"/>
      <c r="UVX301" s="442"/>
      <c r="UVY301" s="423"/>
      <c r="UVZ301" s="342"/>
      <c r="UWA301" s="342"/>
      <c r="UWB301" s="342"/>
      <c r="UWC301" s="387"/>
      <c r="UWD301" s="342"/>
      <c r="UWE301" s="342"/>
      <c r="UWF301" s="342"/>
      <c r="UWG301" s="342"/>
      <c r="UWH301" s="342"/>
      <c r="UWI301" s="342"/>
      <c r="UWJ301" s="442"/>
      <c r="UWK301" s="423"/>
      <c r="UWL301" s="342"/>
      <c r="UWM301" s="342"/>
      <c r="UWN301" s="342"/>
      <c r="UWO301" s="387"/>
      <c r="UWP301" s="342"/>
      <c r="UWQ301" s="342"/>
      <c r="UWR301" s="342"/>
      <c r="UWS301" s="342"/>
      <c r="UWT301" s="342"/>
      <c r="UWU301" s="342"/>
      <c r="UWV301" s="442"/>
      <c r="UWW301" s="423"/>
      <c r="UWX301" s="342"/>
      <c r="UWY301" s="342"/>
      <c r="UWZ301" s="342"/>
      <c r="UXA301" s="387"/>
      <c r="UXB301" s="342"/>
      <c r="UXC301" s="342"/>
      <c r="UXD301" s="342"/>
      <c r="UXE301" s="342"/>
      <c r="UXF301" s="342"/>
      <c r="UXG301" s="342"/>
      <c r="UXH301" s="442"/>
      <c r="UXI301" s="423"/>
      <c r="UXJ301" s="342"/>
      <c r="UXK301" s="342"/>
      <c r="UXL301" s="342"/>
      <c r="UXM301" s="387"/>
      <c r="UXN301" s="342"/>
      <c r="UXO301" s="342"/>
      <c r="UXP301" s="342"/>
      <c r="UXQ301" s="342"/>
      <c r="UXR301" s="342"/>
      <c r="UXS301" s="342"/>
      <c r="UXT301" s="442"/>
      <c r="UXU301" s="423"/>
      <c r="UXV301" s="342"/>
      <c r="UXW301" s="342"/>
      <c r="UXX301" s="342"/>
      <c r="UXY301" s="387"/>
      <c r="UXZ301" s="342"/>
      <c r="UYA301" s="342"/>
      <c r="UYB301" s="342"/>
      <c r="UYC301" s="342"/>
      <c r="UYD301" s="342"/>
      <c r="UYE301" s="342"/>
      <c r="UYF301" s="442"/>
      <c r="UYG301" s="423"/>
      <c r="UYH301" s="342"/>
      <c r="UYI301" s="342"/>
      <c r="UYJ301" s="342"/>
      <c r="UYK301" s="387"/>
      <c r="UYL301" s="342"/>
      <c r="UYM301" s="342"/>
      <c r="UYN301" s="342"/>
      <c r="UYO301" s="342"/>
      <c r="UYP301" s="342"/>
      <c r="UYQ301" s="342"/>
      <c r="UYR301" s="442"/>
      <c r="UYS301" s="423"/>
      <c r="UYT301" s="342"/>
      <c r="UYU301" s="342"/>
      <c r="UYV301" s="342"/>
      <c r="UYW301" s="387"/>
      <c r="UYX301" s="342"/>
      <c r="UYY301" s="342"/>
      <c r="UYZ301" s="342"/>
      <c r="UZA301" s="342"/>
      <c r="UZB301" s="342"/>
      <c r="UZC301" s="342"/>
      <c r="UZD301" s="442"/>
      <c r="UZE301" s="423"/>
      <c r="UZF301" s="342"/>
      <c r="UZG301" s="342"/>
      <c r="UZH301" s="342"/>
      <c r="UZI301" s="387"/>
      <c r="UZJ301" s="342"/>
      <c r="UZK301" s="342"/>
      <c r="UZL301" s="342"/>
      <c r="UZM301" s="342"/>
      <c r="UZN301" s="342"/>
      <c r="UZO301" s="342"/>
      <c r="UZP301" s="442"/>
      <c r="UZQ301" s="423"/>
      <c r="UZR301" s="342"/>
      <c r="UZS301" s="342"/>
      <c r="UZT301" s="342"/>
      <c r="UZU301" s="387"/>
      <c r="UZV301" s="342"/>
      <c r="UZW301" s="342"/>
      <c r="UZX301" s="342"/>
      <c r="UZY301" s="342"/>
      <c r="UZZ301" s="342"/>
      <c r="VAA301" s="342"/>
      <c r="VAB301" s="442"/>
      <c r="VAC301" s="423"/>
      <c r="VAD301" s="342"/>
      <c r="VAE301" s="342"/>
      <c r="VAF301" s="342"/>
      <c r="VAG301" s="387"/>
      <c r="VAH301" s="342"/>
      <c r="VAI301" s="342"/>
      <c r="VAJ301" s="342"/>
      <c r="VAK301" s="342"/>
      <c r="VAL301" s="342"/>
      <c r="VAM301" s="342"/>
      <c r="VAN301" s="442"/>
      <c r="VAO301" s="423"/>
      <c r="VAP301" s="342"/>
      <c r="VAQ301" s="342"/>
      <c r="VAR301" s="342"/>
      <c r="VAS301" s="387"/>
      <c r="VAT301" s="342"/>
      <c r="VAU301" s="342"/>
      <c r="VAV301" s="342"/>
      <c r="VAW301" s="342"/>
      <c r="VAX301" s="342"/>
      <c r="VAY301" s="342"/>
      <c r="VAZ301" s="442"/>
      <c r="VBA301" s="423"/>
      <c r="VBB301" s="342"/>
      <c r="VBC301" s="342"/>
      <c r="VBD301" s="342"/>
      <c r="VBE301" s="387"/>
      <c r="VBF301" s="342"/>
      <c r="VBG301" s="342"/>
      <c r="VBH301" s="342"/>
      <c r="VBI301" s="342"/>
      <c r="VBJ301" s="342"/>
      <c r="VBK301" s="342"/>
      <c r="VBL301" s="442"/>
      <c r="VBM301" s="423"/>
      <c r="VBN301" s="342"/>
      <c r="VBO301" s="342"/>
      <c r="VBP301" s="342"/>
      <c r="VBQ301" s="387"/>
      <c r="VBR301" s="342"/>
      <c r="VBS301" s="342"/>
      <c r="VBT301" s="342"/>
      <c r="VBU301" s="342"/>
      <c r="VBV301" s="342"/>
      <c r="VBW301" s="342"/>
      <c r="VBX301" s="442"/>
      <c r="VBY301" s="423"/>
      <c r="VBZ301" s="342"/>
      <c r="VCA301" s="342"/>
      <c r="VCB301" s="342"/>
      <c r="VCC301" s="387"/>
      <c r="VCD301" s="342"/>
      <c r="VCE301" s="342"/>
      <c r="VCF301" s="342"/>
      <c r="VCG301" s="342"/>
      <c r="VCH301" s="342"/>
      <c r="VCI301" s="342"/>
      <c r="VCJ301" s="442"/>
      <c r="VCK301" s="423"/>
      <c r="VCL301" s="342"/>
      <c r="VCM301" s="342"/>
      <c r="VCN301" s="342"/>
      <c r="VCO301" s="387"/>
      <c r="VCP301" s="342"/>
      <c r="VCQ301" s="342"/>
      <c r="VCR301" s="342"/>
      <c r="VCS301" s="342"/>
      <c r="VCT301" s="342"/>
      <c r="VCU301" s="342"/>
      <c r="VCV301" s="442"/>
      <c r="VCW301" s="423"/>
      <c r="VCX301" s="342"/>
      <c r="VCY301" s="342"/>
      <c r="VCZ301" s="342"/>
      <c r="VDA301" s="387"/>
      <c r="VDB301" s="342"/>
      <c r="VDC301" s="342"/>
      <c r="VDD301" s="342"/>
      <c r="VDE301" s="342"/>
      <c r="VDF301" s="342"/>
      <c r="VDG301" s="342"/>
      <c r="VDH301" s="442"/>
      <c r="VDI301" s="423"/>
      <c r="VDJ301" s="342"/>
      <c r="VDK301" s="342"/>
      <c r="VDL301" s="342"/>
      <c r="VDM301" s="387"/>
      <c r="VDN301" s="342"/>
      <c r="VDO301" s="342"/>
      <c r="VDP301" s="342"/>
      <c r="VDQ301" s="342"/>
      <c r="VDR301" s="342"/>
      <c r="VDS301" s="342"/>
      <c r="VDT301" s="442"/>
      <c r="VDU301" s="423"/>
      <c r="VDV301" s="342"/>
      <c r="VDW301" s="342"/>
      <c r="VDX301" s="342"/>
      <c r="VDY301" s="387"/>
      <c r="VDZ301" s="342"/>
      <c r="VEA301" s="342"/>
      <c r="VEB301" s="342"/>
      <c r="VEC301" s="342"/>
      <c r="VED301" s="342"/>
      <c r="VEE301" s="342"/>
      <c r="VEF301" s="442"/>
      <c r="VEG301" s="423"/>
      <c r="VEH301" s="342"/>
      <c r="VEI301" s="342"/>
      <c r="VEJ301" s="342"/>
      <c r="VEK301" s="387"/>
      <c r="VEL301" s="342"/>
      <c r="VEM301" s="342"/>
      <c r="VEN301" s="342"/>
      <c r="VEO301" s="342"/>
      <c r="VEP301" s="342"/>
      <c r="VEQ301" s="342"/>
      <c r="VER301" s="442"/>
      <c r="VES301" s="423"/>
      <c r="VET301" s="342"/>
      <c r="VEU301" s="342"/>
      <c r="VEV301" s="342"/>
      <c r="VEW301" s="387"/>
      <c r="VEX301" s="342"/>
      <c r="VEY301" s="342"/>
      <c r="VEZ301" s="342"/>
      <c r="VFA301" s="342"/>
      <c r="VFB301" s="342"/>
      <c r="VFC301" s="342"/>
      <c r="VFD301" s="442"/>
      <c r="VFE301" s="423"/>
      <c r="VFF301" s="342"/>
      <c r="VFG301" s="342"/>
      <c r="VFH301" s="342"/>
      <c r="VFI301" s="387"/>
      <c r="VFJ301" s="342"/>
      <c r="VFK301" s="342"/>
      <c r="VFL301" s="342"/>
      <c r="VFM301" s="342"/>
      <c r="VFN301" s="342"/>
      <c r="VFO301" s="342"/>
      <c r="VFP301" s="442"/>
      <c r="VFQ301" s="423"/>
      <c r="VFR301" s="342"/>
      <c r="VFS301" s="342"/>
      <c r="VFT301" s="342"/>
      <c r="VFU301" s="387"/>
      <c r="VFV301" s="342"/>
      <c r="VFW301" s="342"/>
      <c r="VFX301" s="342"/>
      <c r="VFY301" s="342"/>
      <c r="VFZ301" s="342"/>
      <c r="VGA301" s="342"/>
      <c r="VGB301" s="442"/>
      <c r="VGC301" s="423"/>
      <c r="VGD301" s="342"/>
      <c r="VGE301" s="342"/>
      <c r="VGF301" s="342"/>
      <c r="VGG301" s="387"/>
      <c r="VGH301" s="342"/>
      <c r="VGI301" s="342"/>
      <c r="VGJ301" s="342"/>
      <c r="VGK301" s="342"/>
      <c r="VGL301" s="342"/>
      <c r="VGM301" s="342"/>
      <c r="VGN301" s="442"/>
      <c r="VGO301" s="423"/>
      <c r="VGP301" s="342"/>
      <c r="VGQ301" s="342"/>
      <c r="VGR301" s="342"/>
      <c r="VGS301" s="387"/>
      <c r="VGT301" s="342"/>
      <c r="VGU301" s="342"/>
      <c r="VGV301" s="342"/>
      <c r="VGW301" s="342"/>
      <c r="VGX301" s="342"/>
      <c r="VGY301" s="342"/>
      <c r="VGZ301" s="442"/>
      <c r="VHA301" s="423"/>
      <c r="VHB301" s="342"/>
      <c r="VHC301" s="342"/>
      <c r="VHD301" s="342"/>
      <c r="VHE301" s="387"/>
      <c r="VHF301" s="342"/>
      <c r="VHG301" s="342"/>
      <c r="VHH301" s="342"/>
      <c r="VHI301" s="342"/>
      <c r="VHJ301" s="342"/>
      <c r="VHK301" s="342"/>
      <c r="VHL301" s="442"/>
      <c r="VHM301" s="423"/>
      <c r="VHN301" s="342"/>
      <c r="VHO301" s="342"/>
      <c r="VHP301" s="342"/>
      <c r="VHQ301" s="387"/>
      <c r="VHR301" s="342"/>
      <c r="VHS301" s="342"/>
      <c r="VHT301" s="342"/>
      <c r="VHU301" s="342"/>
      <c r="VHV301" s="342"/>
      <c r="VHW301" s="342"/>
      <c r="VHX301" s="442"/>
      <c r="VHY301" s="423"/>
      <c r="VHZ301" s="342"/>
      <c r="VIA301" s="342"/>
      <c r="VIB301" s="342"/>
      <c r="VIC301" s="387"/>
      <c r="VID301" s="342"/>
      <c r="VIE301" s="342"/>
      <c r="VIF301" s="342"/>
      <c r="VIG301" s="342"/>
      <c r="VIH301" s="342"/>
      <c r="VII301" s="342"/>
      <c r="VIJ301" s="442"/>
      <c r="VIK301" s="423"/>
      <c r="VIL301" s="342"/>
      <c r="VIM301" s="342"/>
      <c r="VIN301" s="342"/>
      <c r="VIO301" s="387"/>
      <c r="VIP301" s="342"/>
      <c r="VIQ301" s="342"/>
      <c r="VIR301" s="342"/>
      <c r="VIS301" s="342"/>
      <c r="VIT301" s="342"/>
      <c r="VIU301" s="342"/>
      <c r="VIV301" s="442"/>
      <c r="VIW301" s="423"/>
      <c r="VIX301" s="342"/>
      <c r="VIY301" s="342"/>
      <c r="VIZ301" s="342"/>
      <c r="VJA301" s="387"/>
      <c r="VJB301" s="342"/>
      <c r="VJC301" s="342"/>
      <c r="VJD301" s="342"/>
      <c r="VJE301" s="342"/>
      <c r="VJF301" s="342"/>
      <c r="VJG301" s="342"/>
      <c r="VJH301" s="442"/>
      <c r="VJI301" s="423"/>
      <c r="VJJ301" s="342"/>
      <c r="VJK301" s="342"/>
      <c r="VJL301" s="342"/>
      <c r="VJM301" s="387"/>
      <c r="VJN301" s="342"/>
      <c r="VJO301" s="342"/>
      <c r="VJP301" s="342"/>
      <c r="VJQ301" s="342"/>
      <c r="VJR301" s="342"/>
      <c r="VJS301" s="342"/>
      <c r="VJT301" s="442"/>
      <c r="VJU301" s="423"/>
      <c r="VJV301" s="342"/>
      <c r="VJW301" s="342"/>
      <c r="VJX301" s="342"/>
      <c r="VJY301" s="387"/>
      <c r="VJZ301" s="342"/>
      <c r="VKA301" s="342"/>
      <c r="VKB301" s="342"/>
      <c r="VKC301" s="342"/>
      <c r="VKD301" s="342"/>
      <c r="VKE301" s="342"/>
      <c r="VKF301" s="442"/>
      <c r="VKG301" s="423"/>
      <c r="VKH301" s="342"/>
      <c r="VKI301" s="342"/>
      <c r="VKJ301" s="342"/>
      <c r="VKK301" s="387"/>
      <c r="VKL301" s="342"/>
      <c r="VKM301" s="342"/>
      <c r="VKN301" s="342"/>
      <c r="VKO301" s="342"/>
      <c r="VKP301" s="342"/>
      <c r="VKQ301" s="342"/>
      <c r="VKR301" s="442"/>
      <c r="VKS301" s="423"/>
      <c r="VKT301" s="342"/>
      <c r="VKU301" s="342"/>
      <c r="VKV301" s="342"/>
      <c r="VKW301" s="387"/>
      <c r="VKX301" s="342"/>
      <c r="VKY301" s="342"/>
      <c r="VKZ301" s="342"/>
      <c r="VLA301" s="342"/>
      <c r="VLB301" s="342"/>
      <c r="VLC301" s="342"/>
      <c r="VLD301" s="442"/>
      <c r="VLE301" s="423"/>
      <c r="VLF301" s="342"/>
      <c r="VLG301" s="342"/>
      <c r="VLH301" s="342"/>
      <c r="VLI301" s="387"/>
      <c r="VLJ301" s="342"/>
      <c r="VLK301" s="342"/>
      <c r="VLL301" s="342"/>
      <c r="VLM301" s="342"/>
      <c r="VLN301" s="342"/>
      <c r="VLO301" s="342"/>
      <c r="VLP301" s="442"/>
      <c r="VLQ301" s="423"/>
      <c r="VLR301" s="342"/>
      <c r="VLS301" s="342"/>
      <c r="VLT301" s="342"/>
      <c r="VLU301" s="387"/>
      <c r="VLV301" s="342"/>
      <c r="VLW301" s="342"/>
      <c r="VLX301" s="342"/>
      <c r="VLY301" s="342"/>
      <c r="VLZ301" s="342"/>
      <c r="VMA301" s="342"/>
      <c r="VMB301" s="442"/>
      <c r="VMC301" s="423"/>
      <c r="VMD301" s="342"/>
      <c r="VME301" s="342"/>
      <c r="VMF301" s="342"/>
      <c r="VMG301" s="387"/>
      <c r="VMH301" s="342"/>
      <c r="VMI301" s="342"/>
      <c r="VMJ301" s="342"/>
      <c r="VMK301" s="342"/>
      <c r="VML301" s="342"/>
      <c r="VMM301" s="342"/>
      <c r="VMN301" s="442"/>
      <c r="VMO301" s="423"/>
      <c r="VMP301" s="342"/>
      <c r="VMQ301" s="342"/>
      <c r="VMR301" s="342"/>
      <c r="VMS301" s="387"/>
      <c r="VMT301" s="342"/>
      <c r="VMU301" s="342"/>
      <c r="VMV301" s="342"/>
      <c r="VMW301" s="342"/>
      <c r="VMX301" s="342"/>
      <c r="VMY301" s="342"/>
      <c r="VMZ301" s="442"/>
      <c r="VNA301" s="423"/>
      <c r="VNB301" s="342"/>
      <c r="VNC301" s="342"/>
      <c r="VND301" s="342"/>
      <c r="VNE301" s="387"/>
      <c r="VNF301" s="342"/>
      <c r="VNG301" s="342"/>
      <c r="VNH301" s="342"/>
      <c r="VNI301" s="342"/>
      <c r="VNJ301" s="342"/>
      <c r="VNK301" s="342"/>
      <c r="VNL301" s="442"/>
      <c r="VNM301" s="423"/>
      <c r="VNN301" s="342"/>
      <c r="VNO301" s="342"/>
      <c r="VNP301" s="342"/>
      <c r="VNQ301" s="387"/>
      <c r="VNR301" s="342"/>
      <c r="VNS301" s="342"/>
      <c r="VNT301" s="342"/>
      <c r="VNU301" s="342"/>
      <c r="VNV301" s="342"/>
      <c r="VNW301" s="342"/>
      <c r="VNX301" s="442"/>
      <c r="VNY301" s="423"/>
      <c r="VNZ301" s="342"/>
      <c r="VOA301" s="342"/>
      <c r="VOB301" s="342"/>
      <c r="VOC301" s="387"/>
      <c r="VOD301" s="342"/>
      <c r="VOE301" s="342"/>
      <c r="VOF301" s="342"/>
      <c r="VOG301" s="342"/>
      <c r="VOH301" s="342"/>
      <c r="VOI301" s="342"/>
      <c r="VOJ301" s="442"/>
      <c r="VOK301" s="423"/>
      <c r="VOL301" s="342"/>
      <c r="VOM301" s="342"/>
      <c r="VON301" s="342"/>
      <c r="VOO301" s="387"/>
      <c r="VOP301" s="342"/>
      <c r="VOQ301" s="342"/>
      <c r="VOR301" s="342"/>
      <c r="VOS301" s="342"/>
      <c r="VOT301" s="342"/>
      <c r="VOU301" s="342"/>
      <c r="VOV301" s="442"/>
      <c r="VOW301" s="423"/>
      <c r="VOX301" s="342"/>
      <c r="VOY301" s="342"/>
      <c r="VOZ301" s="342"/>
      <c r="VPA301" s="387"/>
      <c r="VPB301" s="342"/>
      <c r="VPC301" s="342"/>
      <c r="VPD301" s="342"/>
      <c r="VPE301" s="342"/>
      <c r="VPF301" s="342"/>
      <c r="VPG301" s="342"/>
      <c r="VPH301" s="442"/>
      <c r="VPI301" s="423"/>
      <c r="VPJ301" s="342"/>
      <c r="VPK301" s="342"/>
      <c r="VPL301" s="342"/>
      <c r="VPM301" s="387"/>
      <c r="VPN301" s="342"/>
      <c r="VPO301" s="342"/>
      <c r="VPP301" s="342"/>
      <c r="VPQ301" s="342"/>
      <c r="VPR301" s="342"/>
      <c r="VPS301" s="342"/>
      <c r="VPT301" s="442"/>
      <c r="VPU301" s="423"/>
      <c r="VPV301" s="342"/>
      <c r="VPW301" s="342"/>
      <c r="VPX301" s="342"/>
      <c r="VPY301" s="387"/>
      <c r="VPZ301" s="342"/>
      <c r="VQA301" s="342"/>
      <c r="VQB301" s="342"/>
      <c r="VQC301" s="342"/>
      <c r="VQD301" s="342"/>
      <c r="VQE301" s="342"/>
      <c r="VQF301" s="442"/>
      <c r="VQG301" s="423"/>
      <c r="VQH301" s="342"/>
      <c r="VQI301" s="342"/>
      <c r="VQJ301" s="342"/>
      <c r="VQK301" s="387"/>
      <c r="VQL301" s="342"/>
      <c r="VQM301" s="342"/>
      <c r="VQN301" s="342"/>
      <c r="VQO301" s="342"/>
      <c r="VQP301" s="342"/>
      <c r="VQQ301" s="342"/>
      <c r="VQR301" s="442"/>
      <c r="VQS301" s="423"/>
      <c r="VQT301" s="342"/>
      <c r="VQU301" s="342"/>
      <c r="VQV301" s="342"/>
      <c r="VQW301" s="387"/>
      <c r="VQX301" s="342"/>
      <c r="VQY301" s="342"/>
      <c r="VQZ301" s="342"/>
      <c r="VRA301" s="342"/>
      <c r="VRB301" s="342"/>
      <c r="VRC301" s="342"/>
      <c r="VRD301" s="442"/>
      <c r="VRE301" s="423"/>
      <c r="VRF301" s="342"/>
      <c r="VRG301" s="342"/>
      <c r="VRH301" s="342"/>
      <c r="VRI301" s="387"/>
      <c r="VRJ301" s="342"/>
      <c r="VRK301" s="342"/>
      <c r="VRL301" s="342"/>
      <c r="VRM301" s="342"/>
      <c r="VRN301" s="342"/>
      <c r="VRO301" s="342"/>
      <c r="VRP301" s="442"/>
      <c r="VRQ301" s="423"/>
      <c r="VRR301" s="342"/>
      <c r="VRS301" s="342"/>
      <c r="VRT301" s="342"/>
      <c r="VRU301" s="387"/>
      <c r="VRV301" s="342"/>
      <c r="VRW301" s="342"/>
      <c r="VRX301" s="342"/>
      <c r="VRY301" s="342"/>
      <c r="VRZ301" s="342"/>
      <c r="VSA301" s="342"/>
      <c r="VSB301" s="442"/>
      <c r="VSC301" s="423"/>
      <c r="VSD301" s="342"/>
      <c r="VSE301" s="342"/>
      <c r="VSF301" s="342"/>
      <c r="VSG301" s="387"/>
      <c r="VSH301" s="342"/>
      <c r="VSI301" s="342"/>
      <c r="VSJ301" s="342"/>
      <c r="VSK301" s="342"/>
      <c r="VSL301" s="342"/>
      <c r="VSM301" s="342"/>
      <c r="VSN301" s="442"/>
      <c r="VSO301" s="423"/>
      <c r="VSP301" s="342"/>
      <c r="VSQ301" s="342"/>
      <c r="VSR301" s="342"/>
      <c r="VSS301" s="387"/>
      <c r="VST301" s="342"/>
      <c r="VSU301" s="342"/>
      <c r="VSV301" s="342"/>
      <c r="VSW301" s="342"/>
      <c r="VSX301" s="342"/>
      <c r="VSY301" s="342"/>
      <c r="VSZ301" s="442"/>
      <c r="VTA301" s="423"/>
      <c r="VTB301" s="342"/>
      <c r="VTC301" s="342"/>
      <c r="VTD301" s="342"/>
      <c r="VTE301" s="387"/>
      <c r="VTF301" s="342"/>
      <c r="VTG301" s="342"/>
      <c r="VTH301" s="342"/>
      <c r="VTI301" s="342"/>
      <c r="VTJ301" s="342"/>
      <c r="VTK301" s="342"/>
      <c r="VTL301" s="442"/>
      <c r="VTM301" s="423"/>
      <c r="VTN301" s="342"/>
      <c r="VTO301" s="342"/>
      <c r="VTP301" s="342"/>
      <c r="VTQ301" s="387"/>
      <c r="VTR301" s="342"/>
      <c r="VTS301" s="342"/>
      <c r="VTT301" s="342"/>
      <c r="VTU301" s="342"/>
      <c r="VTV301" s="342"/>
      <c r="VTW301" s="342"/>
      <c r="VTX301" s="442"/>
      <c r="VTY301" s="423"/>
      <c r="VTZ301" s="342"/>
      <c r="VUA301" s="342"/>
      <c r="VUB301" s="342"/>
      <c r="VUC301" s="387"/>
      <c r="VUD301" s="342"/>
      <c r="VUE301" s="342"/>
      <c r="VUF301" s="342"/>
      <c r="VUG301" s="342"/>
      <c r="VUH301" s="342"/>
      <c r="VUI301" s="342"/>
      <c r="VUJ301" s="442"/>
      <c r="VUK301" s="423"/>
      <c r="VUL301" s="342"/>
      <c r="VUM301" s="342"/>
      <c r="VUN301" s="342"/>
      <c r="VUO301" s="387"/>
      <c r="VUP301" s="342"/>
      <c r="VUQ301" s="342"/>
      <c r="VUR301" s="342"/>
      <c r="VUS301" s="342"/>
      <c r="VUT301" s="342"/>
      <c r="VUU301" s="342"/>
      <c r="VUV301" s="442"/>
      <c r="VUW301" s="423"/>
      <c r="VUX301" s="342"/>
      <c r="VUY301" s="342"/>
      <c r="VUZ301" s="342"/>
      <c r="VVA301" s="387"/>
      <c r="VVB301" s="342"/>
      <c r="VVC301" s="342"/>
      <c r="VVD301" s="342"/>
      <c r="VVE301" s="342"/>
      <c r="VVF301" s="342"/>
      <c r="VVG301" s="342"/>
      <c r="VVH301" s="442"/>
      <c r="VVI301" s="423"/>
      <c r="VVJ301" s="342"/>
      <c r="VVK301" s="342"/>
      <c r="VVL301" s="342"/>
      <c r="VVM301" s="387"/>
      <c r="VVN301" s="342"/>
      <c r="VVO301" s="342"/>
      <c r="VVP301" s="342"/>
      <c r="VVQ301" s="342"/>
      <c r="VVR301" s="342"/>
      <c r="VVS301" s="342"/>
      <c r="VVT301" s="442"/>
      <c r="VVU301" s="423"/>
      <c r="VVV301" s="342"/>
      <c r="VVW301" s="342"/>
      <c r="VVX301" s="342"/>
      <c r="VVY301" s="387"/>
      <c r="VVZ301" s="342"/>
      <c r="VWA301" s="342"/>
      <c r="VWB301" s="342"/>
      <c r="VWC301" s="342"/>
      <c r="VWD301" s="342"/>
      <c r="VWE301" s="342"/>
      <c r="VWF301" s="442"/>
      <c r="VWG301" s="423"/>
      <c r="VWH301" s="342"/>
      <c r="VWI301" s="342"/>
      <c r="VWJ301" s="342"/>
      <c r="VWK301" s="387"/>
      <c r="VWL301" s="342"/>
      <c r="VWM301" s="342"/>
      <c r="VWN301" s="342"/>
      <c r="VWO301" s="342"/>
      <c r="VWP301" s="342"/>
      <c r="VWQ301" s="342"/>
      <c r="VWR301" s="442"/>
      <c r="VWS301" s="423"/>
      <c r="VWT301" s="342"/>
      <c r="VWU301" s="342"/>
      <c r="VWV301" s="342"/>
      <c r="VWW301" s="387"/>
      <c r="VWX301" s="342"/>
      <c r="VWY301" s="342"/>
      <c r="VWZ301" s="342"/>
      <c r="VXA301" s="342"/>
      <c r="VXB301" s="342"/>
      <c r="VXC301" s="342"/>
      <c r="VXD301" s="442"/>
      <c r="VXE301" s="423"/>
      <c r="VXF301" s="342"/>
      <c r="VXG301" s="342"/>
      <c r="VXH301" s="342"/>
      <c r="VXI301" s="387"/>
      <c r="VXJ301" s="342"/>
      <c r="VXK301" s="342"/>
      <c r="VXL301" s="342"/>
      <c r="VXM301" s="342"/>
      <c r="VXN301" s="342"/>
      <c r="VXO301" s="342"/>
      <c r="VXP301" s="442"/>
      <c r="VXQ301" s="423"/>
      <c r="VXR301" s="342"/>
      <c r="VXS301" s="342"/>
      <c r="VXT301" s="342"/>
      <c r="VXU301" s="387"/>
      <c r="VXV301" s="342"/>
      <c r="VXW301" s="342"/>
      <c r="VXX301" s="342"/>
      <c r="VXY301" s="342"/>
      <c r="VXZ301" s="342"/>
      <c r="VYA301" s="342"/>
      <c r="VYB301" s="442"/>
      <c r="VYC301" s="423"/>
      <c r="VYD301" s="342"/>
      <c r="VYE301" s="342"/>
      <c r="VYF301" s="342"/>
      <c r="VYG301" s="387"/>
      <c r="VYH301" s="342"/>
      <c r="VYI301" s="342"/>
      <c r="VYJ301" s="342"/>
      <c r="VYK301" s="342"/>
      <c r="VYL301" s="342"/>
      <c r="VYM301" s="342"/>
      <c r="VYN301" s="442"/>
      <c r="VYO301" s="423"/>
      <c r="VYP301" s="342"/>
      <c r="VYQ301" s="342"/>
      <c r="VYR301" s="342"/>
      <c r="VYS301" s="387"/>
      <c r="VYT301" s="342"/>
      <c r="VYU301" s="342"/>
      <c r="VYV301" s="342"/>
      <c r="VYW301" s="342"/>
      <c r="VYX301" s="342"/>
      <c r="VYY301" s="342"/>
      <c r="VYZ301" s="442"/>
      <c r="VZA301" s="423"/>
      <c r="VZB301" s="342"/>
      <c r="VZC301" s="342"/>
      <c r="VZD301" s="342"/>
      <c r="VZE301" s="387"/>
      <c r="VZF301" s="342"/>
      <c r="VZG301" s="342"/>
      <c r="VZH301" s="342"/>
      <c r="VZI301" s="342"/>
      <c r="VZJ301" s="342"/>
      <c r="VZK301" s="342"/>
      <c r="VZL301" s="442"/>
      <c r="VZM301" s="423"/>
      <c r="VZN301" s="342"/>
      <c r="VZO301" s="342"/>
      <c r="VZP301" s="342"/>
      <c r="VZQ301" s="387"/>
      <c r="VZR301" s="342"/>
      <c r="VZS301" s="342"/>
      <c r="VZT301" s="342"/>
      <c r="VZU301" s="342"/>
      <c r="VZV301" s="342"/>
      <c r="VZW301" s="342"/>
      <c r="VZX301" s="442"/>
      <c r="VZY301" s="423"/>
      <c r="VZZ301" s="342"/>
      <c r="WAA301" s="342"/>
      <c r="WAB301" s="342"/>
      <c r="WAC301" s="387"/>
      <c r="WAD301" s="342"/>
      <c r="WAE301" s="342"/>
      <c r="WAF301" s="342"/>
      <c r="WAG301" s="342"/>
      <c r="WAH301" s="342"/>
      <c r="WAI301" s="342"/>
      <c r="WAJ301" s="442"/>
      <c r="WAK301" s="423"/>
      <c r="WAL301" s="342"/>
      <c r="WAM301" s="342"/>
      <c r="WAN301" s="342"/>
      <c r="WAO301" s="387"/>
      <c r="WAP301" s="342"/>
      <c r="WAQ301" s="342"/>
      <c r="WAR301" s="342"/>
      <c r="WAS301" s="342"/>
      <c r="WAT301" s="342"/>
      <c r="WAU301" s="342"/>
      <c r="WAV301" s="442"/>
      <c r="WAW301" s="423"/>
      <c r="WAX301" s="342"/>
      <c r="WAY301" s="342"/>
      <c r="WAZ301" s="342"/>
      <c r="WBA301" s="387"/>
      <c r="WBB301" s="342"/>
      <c r="WBC301" s="342"/>
      <c r="WBD301" s="342"/>
      <c r="WBE301" s="342"/>
      <c r="WBF301" s="342"/>
      <c r="WBG301" s="342"/>
      <c r="WBH301" s="442"/>
      <c r="WBI301" s="423"/>
      <c r="WBJ301" s="342"/>
      <c r="WBK301" s="342"/>
      <c r="WBL301" s="342"/>
      <c r="WBM301" s="387"/>
      <c r="WBN301" s="342"/>
      <c r="WBO301" s="342"/>
      <c r="WBP301" s="342"/>
      <c r="WBQ301" s="342"/>
      <c r="WBR301" s="342"/>
      <c r="WBS301" s="342"/>
      <c r="WBT301" s="442"/>
      <c r="WBU301" s="423"/>
      <c r="WBV301" s="342"/>
      <c r="WBW301" s="342"/>
      <c r="WBX301" s="342"/>
      <c r="WBY301" s="387"/>
      <c r="WBZ301" s="342"/>
      <c r="WCA301" s="342"/>
      <c r="WCB301" s="342"/>
      <c r="WCC301" s="342"/>
      <c r="WCD301" s="342"/>
      <c r="WCE301" s="342"/>
      <c r="WCF301" s="442"/>
      <c r="WCG301" s="423"/>
      <c r="WCH301" s="342"/>
      <c r="WCI301" s="342"/>
      <c r="WCJ301" s="342"/>
      <c r="WCK301" s="387"/>
      <c r="WCL301" s="342"/>
      <c r="WCM301" s="342"/>
      <c r="WCN301" s="342"/>
      <c r="WCO301" s="342"/>
      <c r="WCP301" s="342"/>
      <c r="WCQ301" s="342"/>
      <c r="WCR301" s="442"/>
      <c r="WCS301" s="423"/>
      <c r="WCT301" s="342"/>
      <c r="WCU301" s="342"/>
      <c r="WCV301" s="342"/>
      <c r="WCW301" s="387"/>
      <c r="WCX301" s="342"/>
      <c r="WCY301" s="342"/>
      <c r="WCZ301" s="342"/>
      <c r="WDA301" s="342"/>
      <c r="WDB301" s="342"/>
      <c r="WDC301" s="342"/>
      <c r="WDD301" s="442"/>
      <c r="WDE301" s="423"/>
      <c r="WDF301" s="342"/>
      <c r="WDG301" s="342"/>
      <c r="WDH301" s="342"/>
      <c r="WDI301" s="387"/>
      <c r="WDJ301" s="342"/>
      <c r="WDK301" s="342"/>
      <c r="WDL301" s="342"/>
      <c r="WDM301" s="342"/>
      <c r="WDN301" s="342"/>
      <c r="WDO301" s="342"/>
      <c r="WDP301" s="442"/>
      <c r="WDQ301" s="423"/>
      <c r="WDR301" s="342"/>
      <c r="WDS301" s="342"/>
      <c r="WDT301" s="342"/>
      <c r="WDU301" s="387"/>
      <c r="WDV301" s="342"/>
      <c r="WDW301" s="342"/>
      <c r="WDX301" s="342"/>
      <c r="WDY301" s="342"/>
      <c r="WDZ301" s="342"/>
      <c r="WEA301" s="342"/>
      <c r="WEB301" s="442"/>
      <c r="WEC301" s="423"/>
      <c r="WED301" s="342"/>
      <c r="WEE301" s="342"/>
      <c r="WEF301" s="342"/>
      <c r="WEG301" s="387"/>
      <c r="WEH301" s="342"/>
      <c r="WEI301" s="342"/>
      <c r="WEJ301" s="342"/>
      <c r="WEK301" s="342"/>
      <c r="WEL301" s="342"/>
      <c r="WEM301" s="342"/>
      <c r="WEN301" s="442"/>
      <c r="WEO301" s="423"/>
      <c r="WEP301" s="342"/>
      <c r="WEQ301" s="342"/>
      <c r="WER301" s="342"/>
      <c r="WES301" s="387"/>
      <c r="WET301" s="342"/>
      <c r="WEU301" s="342"/>
      <c r="WEV301" s="342"/>
      <c r="WEW301" s="342"/>
      <c r="WEX301" s="342"/>
      <c r="WEY301" s="342"/>
      <c r="WEZ301" s="442"/>
      <c r="WFA301" s="423"/>
      <c r="WFB301" s="342"/>
      <c r="WFC301" s="342"/>
      <c r="WFD301" s="342"/>
      <c r="WFE301" s="387"/>
      <c r="WFF301" s="342"/>
      <c r="WFG301" s="342"/>
      <c r="WFH301" s="342"/>
      <c r="WFI301" s="342"/>
      <c r="WFJ301" s="342"/>
      <c r="WFK301" s="342"/>
      <c r="WFL301" s="442"/>
      <c r="WFM301" s="423"/>
      <c r="WFN301" s="342"/>
      <c r="WFO301" s="342"/>
      <c r="WFP301" s="342"/>
      <c r="WFQ301" s="387"/>
      <c r="WFR301" s="342"/>
      <c r="WFS301" s="342"/>
      <c r="WFT301" s="342"/>
      <c r="WFU301" s="342"/>
      <c r="WFV301" s="342"/>
      <c r="WFW301" s="342"/>
      <c r="WFX301" s="442"/>
      <c r="WFY301" s="423"/>
      <c r="WFZ301" s="342"/>
      <c r="WGA301" s="342"/>
      <c r="WGB301" s="342"/>
      <c r="WGC301" s="387"/>
      <c r="WGD301" s="342"/>
      <c r="WGE301" s="342"/>
      <c r="WGF301" s="342"/>
      <c r="WGG301" s="342"/>
      <c r="WGH301" s="342"/>
      <c r="WGI301" s="342"/>
      <c r="WGJ301" s="442"/>
      <c r="WGK301" s="423"/>
      <c r="WGL301" s="342"/>
      <c r="WGM301" s="342"/>
      <c r="WGN301" s="342"/>
      <c r="WGO301" s="387"/>
      <c r="WGP301" s="342"/>
      <c r="WGQ301" s="342"/>
      <c r="WGR301" s="342"/>
      <c r="WGS301" s="342"/>
      <c r="WGT301" s="342"/>
      <c r="WGU301" s="342"/>
      <c r="WGV301" s="442"/>
      <c r="WGW301" s="423"/>
      <c r="WGX301" s="342"/>
      <c r="WGY301" s="342"/>
      <c r="WGZ301" s="342"/>
      <c r="WHA301" s="387"/>
      <c r="WHB301" s="342"/>
      <c r="WHC301" s="342"/>
      <c r="WHD301" s="342"/>
      <c r="WHE301" s="342"/>
      <c r="WHF301" s="342"/>
      <c r="WHG301" s="342"/>
      <c r="WHH301" s="442"/>
      <c r="WHI301" s="423"/>
      <c r="WHJ301" s="342"/>
      <c r="WHK301" s="342"/>
      <c r="WHL301" s="342"/>
      <c r="WHM301" s="387"/>
      <c r="WHN301" s="342"/>
      <c r="WHO301" s="342"/>
      <c r="WHP301" s="342"/>
      <c r="WHQ301" s="342"/>
      <c r="WHR301" s="342"/>
      <c r="WHS301" s="342"/>
      <c r="WHT301" s="442"/>
      <c r="WHU301" s="423"/>
      <c r="WHV301" s="342"/>
      <c r="WHW301" s="342"/>
      <c r="WHX301" s="342"/>
      <c r="WHY301" s="387"/>
      <c r="WHZ301" s="342"/>
      <c r="WIA301" s="342"/>
      <c r="WIB301" s="342"/>
      <c r="WIC301" s="342"/>
      <c r="WID301" s="342"/>
      <c r="WIE301" s="342"/>
      <c r="WIF301" s="442"/>
      <c r="WIG301" s="423"/>
      <c r="WIH301" s="342"/>
      <c r="WII301" s="342"/>
      <c r="WIJ301" s="342"/>
      <c r="WIK301" s="387"/>
      <c r="WIL301" s="342"/>
      <c r="WIM301" s="342"/>
      <c r="WIN301" s="342"/>
      <c r="WIO301" s="342"/>
      <c r="WIP301" s="342"/>
      <c r="WIQ301" s="342"/>
      <c r="WIR301" s="442"/>
      <c r="WIS301" s="423"/>
      <c r="WIT301" s="342"/>
      <c r="WIU301" s="342"/>
      <c r="WIV301" s="342"/>
      <c r="WIW301" s="387"/>
      <c r="WIX301" s="342"/>
      <c r="WIY301" s="342"/>
      <c r="WIZ301" s="342"/>
      <c r="WJA301" s="342"/>
      <c r="WJB301" s="342"/>
      <c r="WJC301" s="342"/>
      <c r="WJD301" s="442"/>
      <c r="WJE301" s="423"/>
      <c r="WJF301" s="342"/>
      <c r="WJG301" s="342"/>
      <c r="WJH301" s="342"/>
      <c r="WJI301" s="387"/>
      <c r="WJJ301" s="342"/>
      <c r="WJK301" s="342"/>
      <c r="WJL301" s="342"/>
      <c r="WJM301" s="342"/>
      <c r="WJN301" s="342"/>
      <c r="WJO301" s="342"/>
      <c r="WJP301" s="442"/>
      <c r="WJQ301" s="423"/>
      <c r="WJR301" s="342"/>
      <c r="WJS301" s="342"/>
      <c r="WJT301" s="342"/>
      <c r="WJU301" s="387"/>
      <c r="WJV301" s="342"/>
      <c r="WJW301" s="342"/>
      <c r="WJX301" s="342"/>
      <c r="WJY301" s="342"/>
      <c r="WJZ301" s="342"/>
      <c r="WKA301" s="342"/>
      <c r="WKB301" s="442"/>
      <c r="WKC301" s="423"/>
      <c r="WKD301" s="342"/>
      <c r="WKE301" s="342"/>
      <c r="WKF301" s="342"/>
      <c r="WKG301" s="387"/>
      <c r="WKH301" s="342"/>
      <c r="WKI301" s="342"/>
      <c r="WKJ301" s="342"/>
      <c r="WKK301" s="342"/>
      <c r="WKL301" s="342"/>
      <c r="WKM301" s="342"/>
      <c r="WKN301" s="442"/>
      <c r="WKO301" s="423"/>
      <c r="WKP301" s="342"/>
      <c r="WKQ301" s="342"/>
      <c r="WKR301" s="342"/>
      <c r="WKS301" s="387"/>
      <c r="WKT301" s="342"/>
      <c r="WKU301" s="342"/>
      <c r="WKV301" s="342"/>
      <c r="WKW301" s="342"/>
      <c r="WKX301" s="342"/>
      <c r="WKY301" s="342"/>
      <c r="WKZ301" s="442"/>
      <c r="WLA301" s="423"/>
      <c r="WLB301" s="342"/>
      <c r="WLC301" s="342"/>
      <c r="WLD301" s="342"/>
      <c r="WLE301" s="387"/>
      <c r="WLF301" s="342"/>
      <c r="WLG301" s="342"/>
      <c r="WLH301" s="342"/>
      <c r="WLI301" s="342"/>
      <c r="WLJ301" s="342"/>
      <c r="WLK301" s="342"/>
      <c r="WLL301" s="442"/>
      <c r="WLM301" s="423"/>
      <c r="WLN301" s="342"/>
      <c r="WLO301" s="342"/>
      <c r="WLP301" s="342"/>
      <c r="WLQ301" s="387"/>
      <c r="WLR301" s="342"/>
      <c r="WLS301" s="342"/>
      <c r="WLT301" s="342"/>
      <c r="WLU301" s="342"/>
      <c r="WLV301" s="342"/>
      <c r="WLW301" s="342"/>
      <c r="WLX301" s="442"/>
      <c r="WLY301" s="423"/>
      <c r="WLZ301" s="342"/>
      <c r="WMA301" s="342"/>
      <c r="WMB301" s="342"/>
      <c r="WMC301" s="387"/>
      <c r="WMD301" s="342"/>
      <c r="WME301" s="342"/>
      <c r="WMF301" s="342"/>
      <c r="WMG301" s="342"/>
      <c r="WMH301" s="342"/>
      <c r="WMI301" s="342"/>
      <c r="WMJ301" s="442"/>
      <c r="WMK301" s="423"/>
      <c r="WML301" s="342"/>
      <c r="WMM301" s="342"/>
      <c r="WMN301" s="342"/>
      <c r="WMO301" s="387"/>
      <c r="WMP301" s="342"/>
      <c r="WMQ301" s="342"/>
      <c r="WMR301" s="342"/>
      <c r="WMS301" s="342"/>
      <c r="WMT301" s="342"/>
      <c r="WMU301" s="342"/>
      <c r="WMV301" s="442"/>
      <c r="WMW301" s="423"/>
      <c r="WMX301" s="342"/>
      <c r="WMY301" s="342"/>
      <c r="WMZ301" s="342"/>
      <c r="WNA301" s="387"/>
      <c r="WNB301" s="342"/>
      <c r="WNC301" s="342"/>
      <c r="WND301" s="342"/>
      <c r="WNE301" s="342"/>
      <c r="WNF301" s="342"/>
      <c r="WNG301" s="342"/>
      <c r="WNH301" s="442"/>
      <c r="WNI301" s="423"/>
      <c r="WNJ301" s="342"/>
      <c r="WNK301" s="342"/>
      <c r="WNL301" s="342"/>
      <c r="WNM301" s="387"/>
      <c r="WNN301" s="342"/>
      <c r="WNO301" s="342"/>
      <c r="WNP301" s="342"/>
      <c r="WNQ301" s="342"/>
      <c r="WNR301" s="342"/>
      <c r="WNS301" s="342"/>
      <c r="WNT301" s="442"/>
      <c r="WNU301" s="423"/>
      <c r="WNV301" s="342"/>
      <c r="WNW301" s="342"/>
      <c r="WNX301" s="342"/>
      <c r="WNY301" s="387"/>
      <c r="WNZ301" s="342"/>
      <c r="WOA301" s="342"/>
      <c r="WOB301" s="342"/>
      <c r="WOC301" s="342"/>
      <c r="WOD301" s="342"/>
      <c r="WOE301" s="342"/>
      <c r="WOF301" s="442"/>
      <c r="WOG301" s="423"/>
      <c r="WOH301" s="342"/>
      <c r="WOI301" s="342"/>
      <c r="WOJ301" s="342"/>
      <c r="WOK301" s="387"/>
      <c r="WOL301" s="342"/>
      <c r="WOM301" s="342"/>
      <c r="WON301" s="342"/>
      <c r="WOO301" s="342"/>
      <c r="WOP301" s="342"/>
      <c r="WOQ301" s="342"/>
      <c r="WOR301" s="442"/>
      <c r="WOS301" s="423"/>
      <c r="WOT301" s="342"/>
      <c r="WOU301" s="342"/>
      <c r="WOV301" s="342"/>
      <c r="WOW301" s="387"/>
      <c r="WOX301" s="342"/>
      <c r="WOY301" s="342"/>
      <c r="WOZ301" s="342"/>
      <c r="WPA301" s="342"/>
      <c r="WPB301" s="342"/>
      <c r="WPC301" s="342"/>
      <c r="WPD301" s="442"/>
      <c r="WPE301" s="423"/>
      <c r="WPF301" s="342"/>
      <c r="WPG301" s="342"/>
      <c r="WPH301" s="342"/>
      <c r="WPI301" s="387"/>
      <c r="WPJ301" s="342"/>
      <c r="WPK301" s="342"/>
      <c r="WPL301" s="342"/>
      <c r="WPM301" s="342"/>
      <c r="WPN301" s="342"/>
      <c r="WPO301" s="342"/>
      <c r="WPP301" s="442"/>
      <c r="WPQ301" s="423"/>
      <c r="WPR301" s="342"/>
      <c r="WPS301" s="342"/>
      <c r="WPT301" s="342"/>
      <c r="WPU301" s="387"/>
      <c r="WPV301" s="342"/>
      <c r="WPW301" s="342"/>
      <c r="WPX301" s="342"/>
      <c r="WPY301" s="342"/>
      <c r="WPZ301" s="342"/>
      <c r="WQA301" s="342"/>
      <c r="WQB301" s="442"/>
      <c r="WQC301" s="423"/>
      <c r="WQD301" s="342"/>
      <c r="WQE301" s="342"/>
      <c r="WQF301" s="342"/>
      <c r="WQG301" s="387"/>
      <c r="WQH301" s="342"/>
      <c r="WQI301" s="342"/>
      <c r="WQJ301" s="342"/>
      <c r="WQK301" s="342"/>
      <c r="WQL301" s="342"/>
      <c r="WQM301" s="342"/>
      <c r="WQN301" s="442"/>
      <c r="WQO301" s="423"/>
      <c r="WQP301" s="342"/>
      <c r="WQQ301" s="342"/>
      <c r="WQR301" s="342"/>
      <c r="WQS301" s="387"/>
      <c r="WQT301" s="342"/>
      <c r="WQU301" s="342"/>
      <c r="WQV301" s="342"/>
      <c r="WQW301" s="342"/>
      <c r="WQX301" s="342"/>
      <c r="WQY301" s="342"/>
      <c r="WQZ301" s="442"/>
      <c r="WRA301" s="423"/>
      <c r="WRB301" s="342"/>
      <c r="WRC301" s="342"/>
      <c r="WRD301" s="342"/>
      <c r="WRE301" s="387"/>
      <c r="WRF301" s="342"/>
      <c r="WRG301" s="342"/>
      <c r="WRH301" s="342"/>
      <c r="WRI301" s="342"/>
      <c r="WRJ301" s="342"/>
      <c r="WRK301" s="342"/>
      <c r="WRL301" s="442"/>
      <c r="WRM301" s="423"/>
      <c r="WRN301" s="342"/>
      <c r="WRO301" s="342"/>
      <c r="WRP301" s="342"/>
      <c r="WRQ301" s="387"/>
      <c r="WRR301" s="342"/>
      <c r="WRS301" s="342"/>
      <c r="WRT301" s="342"/>
      <c r="WRU301" s="342"/>
      <c r="WRV301" s="342"/>
      <c r="WRW301" s="342"/>
      <c r="WRX301" s="442"/>
      <c r="WRY301" s="423"/>
      <c r="WRZ301" s="342"/>
      <c r="WSA301" s="342"/>
      <c r="WSB301" s="342"/>
      <c r="WSC301" s="387"/>
      <c r="WSD301" s="342"/>
      <c r="WSE301" s="342"/>
      <c r="WSF301" s="342"/>
      <c r="WSG301" s="342"/>
      <c r="WSH301" s="342"/>
      <c r="WSI301" s="342"/>
      <c r="WSJ301" s="442"/>
      <c r="WSK301" s="423"/>
      <c r="WSL301" s="342"/>
      <c r="WSM301" s="342"/>
      <c r="WSN301" s="342"/>
      <c r="WSO301" s="387"/>
      <c r="WSP301" s="342"/>
      <c r="WSQ301" s="342"/>
      <c r="WSR301" s="342"/>
      <c r="WSS301" s="342"/>
      <c r="WST301" s="342"/>
      <c r="WSU301" s="342"/>
      <c r="WSV301" s="442"/>
      <c r="WSW301" s="423"/>
      <c r="WSX301" s="342"/>
      <c r="WSY301" s="342"/>
      <c r="WSZ301" s="342"/>
      <c r="WTA301" s="387"/>
      <c r="WTB301" s="342"/>
      <c r="WTC301" s="342"/>
      <c r="WTD301" s="342"/>
      <c r="WTE301" s="342"/>
      <c r="WTF301" s="342"/>
      <c r="WTG301" s="342"/>
      <c r="WTH301" s="442"/>
      <c r="WTI301" s="423"/>
      <c r="WTJ301" s="342"/>
      <c r="WTK301" s="342"/>
      <c r="WTL301" s="342"/>
      <c r="WTM301" s="387"/>
      <c r="WTN301" s="342"/>
      <c r="WTO301" s="342"/>
      <c r="WTP301" s="342"/>
      <c r="WTQ301" s="342"/>
      <c r="WTR301" s="342"/>
      <c r="WTS301" s="342"/>
      <c r="WTT301" s="442"/>
      <c r="WTU301" s="423"/>
      <c r="WTV301" s="342"/>
      <c r="WTW301" s="342"/>
      <c r="WTX301" s="342"/>
      <c r="WTY301" s="387"/>
      <c r="WTZ301" s="342"/>
      <c r="WUA301" s="342"/>
      <c r="WUB301" s="342"/>
      <c r="WUC301" s="342"/>
      <c r="WUD301" s="342"/>
      <c r="WUE301" s="342"/>
      <c r="WUF301" s="442"/>
      <c r="WUG301" s="423"/>
      <c r="WUH301" s="342"/>
      <c r="WUI301" s="342"/>
      <c r="WUJ301" s="342"/>
      <c r="WUK301" s="387"/>
      <c r="WUL301" s="342"/>
      <c r="WUM301" s="342"/>
      <c r="WUN301" s="342"/>
      <c r="WUO301" s="342"/>
      <c r="WUP301" s="342"/>
      <c r="WUQ301" s="342"/>
      <c r="WUR301" s="442"/>
      <c r="WUS301" s="423"/>
      <c r="WUT301" s="342"/>
      <c r="WUU301" s="342"/>
      <c r="WUV301" s="342"/>
      <c r="WUW301" s="387"/>
      <c r="WUX301" s="342"/>
      <c r="WUY301" s="342"/>
      <c r="WUZ301" s="342"/>
      <c r="WVA301" s="342"/>
      <c r="WVB301" s="342"/>
      <c r="WVC301" s="342"/>
      <c r="WVD301" s="442"/>
      <c r="WVE301" s="423"/>
      <c r="WVF301" s="342"/>
      <c r="WVG301" s="342"/>
      <c r="WVH301" s="342"/>
      <c r="WVI301" s="387"/>
      <c r="WVJ301" s="342"/>
      <c r="WVK301" s="342"/>
      <c r="WVL301" s="342"/>
      <c r="WVM301" s="342"/>
      <c r="WVN301" s="342"/>
      <c r="WVO301" s="342"/>
      <c r="WVP301" s="442"/>
      <c r="WVQ301" s="423"/>
      <c r="WVR301" s="342"/>
      <c r="WVS301" s="342"/>
      <c r="WVT301" s="342"/>
      <c r="WVU301" s="387"/>
      <c r="WVV301" s="342"/>
      <c r="WVW301" s="342"/>
      <c r="WVX301" s="342"/>
      <c r="WVY301" s="342"/>
      <c r="WVZ301" s="342"/>
      <c r="WWA301" s="342"/>
      <c r="WWB301" s="442"/>
      <c r="WWC301" s="423"/>
      <c r="WWD301" s="342"/>
      <c r="WWE301" s="342"/>
      <c r="WWF301" s="342"/>
      <c r="WWG301" s="387"/>
      <c r="WWH301" s="342"/>
      <c r="WWI301" s="342"/>
      <c r="WWJ301" s="342"/>
      <c r="WWK301" s="342"/>
      <c r="WWL301" s="342"/>
      <c r="WWM301" s="342"/>
      <c r="WWN301" s="442"/>
      <c r="WWO301" s="423"/>
      <c r="WWP301" s="342"/>
      <c r="WWQ301" s="342"/>
      <c r="WWR301" s="342"/>
      <c r="WWS301" s="387"/>
      <c r="WWT301" s="342"/>
      <c r="WWU301" s="342"/>
      <c r="WWV301" s="342"/>
      <c r="WWW301" s="342"/>
      <c r="WWX301" s="342"/>
      <c r="WWY301" s="342"/>
      <c r="WWZ301" s="442"/>
      <c r="WXA301" s="423"/>
      <c r="WXB301" s="342"/>
      <c r="WXC301" s="342"/>
      <c r="WXD301" s="342"/>
      <c r="WXE301" s="387"/>
      <c r="WXF301" s="342"/>
      <c r="WXG301" s="342"/>
      <c r="WXH301" s="342"/>
      <c r="WXI301" s="342"/>
      <c r="WXJ301" s="342"/>
      <c r="WXK301" s="342"/>
      <c r="WXL301" s="442"/>
      <c r="WXM301" s="423"/>
      <c r="WXN301" s="342"/>
      <c r="WXO301" s="342"/>
      <c r="WXP301" s="342"/>
      <c r="WXQ301" s="387"/>
      <c r="WXR301" s="342"/>
      <c r="WXS301" s="342"/>
      <c r="WXT301" s="342"/>
      <c r="WXU301" s="342"/>
      <c r="WXV301" s="342"/>
      <c r="WXW301" s="342"/>
      <c r="WXX301" s="442"/>
      <c r="WXY301" s="423"/>
      <c r="WXZ301" s="342"/>
      <c r="WYA301" s="342"/>
      <c r="WYB301" s="342"/>
      <c r="WYC301" s="387"/>
      <c r="WYD301" s="342"/>
      <c r="WYE301" s="342"/>
      <c r="WYF301" s="342"/>
      <c r="WYG301" s="342"/>
      <c r="WYH301" s="342"/>
      <c r="WYI301" s="342"/>
      <c r="WYJ301" s="442"/>
      <c r="WYK301" s="423"/>
      <c r="WYL301" s="342"/>
      <c r="WYM301" s="342"/>
      <c r="WYN301" s="342"/>
      <c r="WYO301" s="387"/>
      <c r="WYP301" s="342"/>
      <c r="WYQ301" s="342"/>
      <c r="WYR301" s="342"/>
      <c r="WYS301" s="342"/>
      <c r="WYT301" s="342"/>
      <c r="WYU301" s="342"/>
      <c r="WYV301" s="442"/>
      <c r="WYW301" s="423"/>
      <c r="WYX301" s="342"/>
      <c r="WYY301" s="342"/>
      <c r="WYZ301" s="342"/>
      <c r="WZA301" s="387"/>
      <c r="WZB301" s="342"/>
      <c r="WZC301" s="342"/>
      <c r="WZD301" s="342"/>
      <c r="WZE301" s="342"/>
      <c r="WZF301" s="342"/>
      <c r="WZG301" s="342"/>
      <c r="WZH301" s="442"/>
      <c r="WZI301" s="423"/>
      <c r="WZJ301" s="342"/>
      <c r="WZK301" s="342"/>
      <c r="WZL301" s="342"/>
      <c r="WZM301" s="387"/>
      <c r="WZN301" s="342"/>
      <c r="WZO301" s="342"/>
      <c r="WZP301" s="342"/>
      <c r="WZQ301" s="342"/>
      <c r="WZR301" s="342"/>
      <c r="WZS301" s="342"/>
      <c r="WZT301" s="442"/>
      <c r="WZU301" s="423"/>
      <c r="WZV301" s="342"/>
      <c r="WZW301" s="342"/>
      <c r="WZX301" s="342"/>
      <c r="WZY301" s="387"/>
      <c r="WZZ301" s="342"/>
      <c r="XAA301" s="342"/>
      <c r="XAB301" s="342"/>
      <c r="XAC301" s="342"/>
      <c r="XAD301" s="342"/>
      <c r="XAE301" s="342"/>
      <c r="XAF301" s="442"/>
      <c r="XAG301" s="423"/>
      <c r="XAH301" s="342"/>
      <c r="XAI301" s="342"/>
      <c r="XAJ301" s="342"/>
      <c r="XAK301" s="387"/>
      <c r="XAL301" s="342"/>
      <c r="XAM301" s="342"/>
      <c r="XAN301" s="342"/>
      <c r="XAO301" s="342"/>
      <c r="XAP301" s="342"/>
      <c r="XAQ301" s="342"/>
      <c r="XAR301" s="442"/>
      <c r="XAS301" s="423"/>
      <c r="XAT301" s="342"/>
      <c r="XAU301" s="342"/>
      <c r="XAV301" s="342"/>
      <c r="XAW301" s="387"/>
      <c r="XAX301" s="342"/>
      <c r="XAY301" s="342"/>
      <c r="XAZ301" s="342"/>
      <c r="XBA301" s="342"/>
      <c r="XBB301" s="342"/>
      <c r="XBC301" s="342"/>
      <c r="XBD301" s="442"/>
      <c r="XBE301" s="423"/>
      <c r="XBF301" s="342"/>
      <c r="XBG301" s="342"/>
      <c r="XBH301" s="342"/>
      <c r="XBI301" s="387"/>
      <c r="XBJ301" s="342"/>
      <c r="XBK301" s="342"/>
      <c r="XBL301" s="342"/>
      <c r="XBM301" s="342"/>
      <c r="XBN301" s="342"/>
      <c r="XBO301" s="342"/>
      <c r="XBP301" s="442"/>
      <c r="XBQ301" s="423"/>
      <c r="XBR301" s="342"/>
      <c r="XBS301" s="342"/>
      <c r="XBT301" s="342"/>
      <c r="XBU301" s="387"/>
      <c r="XBV301" s="342"/>
      <c r="XBW301" s="342"/>
      <c r="XBX301" s="342"/>
      <c r="XBY301" s="342"/>
      <c r="XBZ301" s="342"/>
      <c r="XCA301" s="342"/>
      <c r="XCB301" s="442"/>
      <c r="XCC301" s="423"/>
      <c r="XCD301" s="342"/>
      <c r="XCE301" s="342"/>
      <c r="XCF301" s="342"/>
      <c r="XCG301" s="387"/>
      <c r="XCH301" s="342"/>
      <c r="XCI301" s="342"/>
      <c r="XCJ301" s="342"/>
      <c r="XCK301" s="342"/>
      <c r="XCL301" s="342"/>
      <c r="XCM301" s="342"/>
      <c r="XCN301" s="442"/>
      <c r="XCO301" s="423"/>
      <c r="XCP301" s="342"/>
      <c r="XCQ301" s="342"/>
      <c r="XCR301" s="342"/>
      <c r="XCS301" s="387"/>
      <c r="XCT301" s="342"/>
      <c r="XCU301" s="342"/>
      <c r="XCV301" s="342"/>
      <c r="XCW301" s="342"/>
      <c r="XCX301" s="342"/>
      <c r="XCY301" s="342"/>
      <c r="XCZ301" s="442"/>
      <c r="XDA301" s="423"/>
      <c r="XDB301" s="342"/>
      <c r="XDC301" s="342"/>
      <c r="XDD301" s="342"/>
      <c r="XDE301" s="387"/>
      <c r="XDF301" s="342"/>
      <c r="XDG301" s="342"/>
      <c r="XDH301" s="342"/>
      <c r="XDI301" s="342"/>
      <c r="XDJ301" s="342"/>
      <c r="XDK301" s="342"/>
      <c r="XDL301" s="442"/>
      <c r="XDM301" s="423"/>
      <c r="XDN301" s="342"/>
      <c r="XDO301" s="342"/>
      <c r="XDP301" s="342"/>
      <c r="XDQ301" s="387"/>
      <c r="XDR301" s="342"/>
      <c r="XDS301" s="342"/>
      <c r="XDT301" s="342"/>
      <c r="XDU301" s="342"/>
      <c r="XDV301" s="342"/>
      <c r="XDW301" s="342"/>
      <c r="XDX301" s="442"/>
      <c r="XDY301" s="423"/>
      <c r="XDZ301" s="342"/>
      <c r="XEA301" s="342"/>
      <c r="XEB301" s="342"/>
      <c r="XEC301" s="387"/>
      <c r="XED301" s="342"/>
      <c r="XEE301" s="342"/>
      <c r="XEF301" s="342"/>
      <c r="XEG301" s="342"/>
      <c r="XEH301" s="342"/>
      <c r="XEI301" s="342"/>
      <c r="XEJ301" s="442"/>
      <c r="XEK301" s="423"/>
      <c r="XEL301" s="342"/>
      <c r="XEM301" s="342"/>
      <c r="XEN301" s="342"/>
      <c r="XEO301" s="387"/>
      <c r="XEP301" s="342"/>
      <c r="XEQ301" s="342"/>
      <c r="XER301" s="342"/>
      <c r="XES301" s="342"/>
      <c r="XET301" s="342"/>
      <c r="XEU301" s="342"/>
      <c r="XEV301" s="442"/>
      <c r="XEW301" s="423"/>
      <c r="XEX301" s="342"/>
      <c r="XEY301" s="342"/>
      <c r="XEZ301" s="342"/>
      <c r="XFA301" s="387"/>
      <c r="XFB301" s="342"/>
      <c r="XFC301" s="342"/>
      <c r="XFD301" s="342"/>
    </row>
    <row r="302" spans="1:16384" s="295" customFormat="1" ht="117.75" customHeight="1">
      <c r="A302" s="387" t="s">
        <v>374</v>
      </c>
      <c r="B302" s="342" t="s">
        <v>1470</v>
      </c>
      <c r="C302" s="342" t="s">
        <v>767</v>
      </c>
      <c r="D302" s="342" t="s">
        <v>336</v>
      </c>
      <c r="E302" s="342" t="s">
        <v>60</v>
      </c>
      <c r="F302" s="342">
        <v>1</v>
      </c>
      <c r="G302" s="342" t="s">
        <v>1471</v>
      </c>
      <c r="H302" s="442" t="s">
        <v>404</v>
      </c>
      <c r="I302" s="442" t="s">
        <v>1472</v>
      </c>
      <c r="J302" s="342">
        <v>1</v>
      </c>
      <c r="K302" s="342"/>
      <c r="L302" s="342" t="s">
        <v>64</v>
      </c>
      <c r="M302" s="387"/>
      <c r="N302" s="342" t="s">
        <v>1473</v>
      </c>
      <c r="O302" s="444">
        <v>2000</v>
      </c>
      <c r="P302" s="444">
        <v>2400</v>
      </c>
      <c r="Q302" s="444">
        <v>2400</v>
      </c>
      <c r="R302" s="443"/>
      <c r="S302" s="342"/>
      <c r="T302" s="442"/>
      <c r="U302" s="455"/>
      <c r="V302" s="455"/>
      <c r="W302" s="423" t="s">
        <v>1390</v>
      </c>
      <c r="X302" s="342" t="s">
        <v>67</v>
      </c>
      <c r="Y302" s="423" t="s">
        <v>771</v>
      </c>
      <c r="Z302" s="360">
        <v>45768</v>
      </c>
      <c r="AA302" s="361">
        <v>45798</v>
      </c>
      <c r="AB302" s="360"/>
      <c r="AC302" s="361"/>
      <c r="AD302" s="342"/>
      <c r="AE302" s="342"/>
      <c r="AF302" s="342" t="s">
        <v>1471</v>
      </c>
      <c r="AG302" s="455"/>
      <c r="AH302" s="342">
        <v>876</v>
      </c>
      <c r="AI302" s="342" t="s">
        <v>1474</v>
      </c>
      <c r="AJ302" s="342">
        <v>1</v>
      </c>
      <c r="AK302" s="342">
        <v>93000000000</v>
      </c>
      <c r="AL302" s="342" t="s">
        <v>70</v>
      </c>
      <c r="AM302" s="361">
        <v>45818</v>
      </c>
      <c r="AN302" s="360">
        <v>45818</v>
      </c>
      <c r="AO302" s="361">
        <v>46183</v>
      </c>
      <c r="AP302" s="360" t="s">
        <v>619</v>
      </c>
      <c r="AQ302" s="342"/>
      <c r="AR302" s="342"/>
      <c r="AS302" s="342"/>
      <c r="AT302" s="442"/>
      <c r="AU302" s="423"/>
      <c r="AV302" s="342"/>
      <c r="AW302" s="342"/>
      <c r="AX302" s="342"/>
      <c r="AY302" s="387"/>
      <c r="AZ302" s="342"/>
      <c r="BA302" s="342"/>
      <c r="BB302" s="342" t="s">
        <v>1475</v>
      </c>
      <c r="BC302" s="456">
        <v>750</v>
      </c>
      <c r="BD302" s="451"/>
      <c r="BE302" s="452"/>
      <c r="BF302" s="449"/>
      <c r="BG302" s="449"/>
      <c r="BH302" s="449"/>
      <c r="BI302" s="453"/>
      <c r="BJ302" s="449"/>
      <c r="BK302" s="449"/>
      <c r="BL302" s="449"/>
      <c r="BM302" s="449"/>
      <c r="BN302" s="449"/>
      <c r="BO302" s="449"/>
      <c r="BP302" s="451"/>
      <c r="BQ302" s="452"/>
      <c r="BR302" s="449"/>
      <c r="BS302" s="449"/>
      <c r="BT302" s="449"/>
      <c r="BU302" s="453"/>
      <c r="BV302" s="449"/>
      <c r="BW302" s="449"/>
      <c r="BX302" s="449"/>
      <c r="BY302" s="449"/>
      <c r="BZ302" s="449"/>
      <c r="CA302" s="449"/>
      <c r="CB302" s="451"/>
      <c r="CC302" s="452"/>
      <c r="CD302" s="449"/>
      <c r="CE302" s="449"/>
      <c r="CF302" s="449"/>
      <c r="CG302" s="453"/>
      <c r="CH302" s="449"/>
      <c r="CI302" s="449"/>
      <c r="CJ302" s="449"/>
      <c r="CK302" s="449"/>
      <c r="CL302" s="449"/>
      <c r="CM302" s="449"/>
      <c r="CN302" s="451"/>
      <c r="CO302" s="452"/>
      <c r="CP302" s="449"/>
      <c r="CQ302" s="449"/>
      <c r="CR302" s="449"/>
      <c r="CS302" s="453"/>
      <c r="CT302" s="449"/>
      <c r="CU302" s="449"/>
      <c r="CV302" s="449"/>
      <c r="CW302" s="449"/>
      <c r="CX302" s="449"/>
      <c r="CY302" s="449"/>
      <c r="CZ302" s="451"/>
      <c r="DA302" s="452"/>
      <c r="DB302" s="449"/>
      <c r="DC302" s="449"/>
      <c r="DD302" s="449"/>
      <c r="DE302" s="453"/>
      <c r="DF302" s="449"/>
      <c r="DG302" s="449"/>
      <c r="DH302" s="449"/>
      <c r="DI302" s="449"/>
      <c r="DJ302" s="449"/>
      <c r="DK302" s="449"/>
      <c r="DL302" s="451"/>
      <c r="DM302" s="452"/>
      <c r="DN302" s="449"/>
      <c r="DO302" s="449"/>
      <c r="DP302" s="449"/>
      <c r="DQ302" s="453"/>
      <c r="DR302" s="449"/>
      <c r="DS302" s="449"/>
      <c r="DT302" s="449"/>
      <c r="DU302" s="449"/>
      <c r="DV302" s="449"/>
      <c r="DW302" s="449"/>
      <c r="DX302" s="451"/>
      <c r="DY302" s="452"/>
      <c r="DZ302" s="449"/>
      <c r="EA302" s="449"/>
      <c r="EB302" s="449"/>
      <c r="EC302" s="453"/>
      <c r="ED302" s="449"/>
      <c r="EE302" s="449"/>
      <c r="EF302" s="449"/>
      <c r="EG302" s="449"/>
      <c r="EH302" s="449"/>
      <c r="EI302" s="449"/>
      <c r="EJ302" s="451"/>
      <c r="EK302" s="452"/>
      <c r="EL302" s="449"/>
      <c r="EM302" s="449"/>
      <c r="EN302" s="449"/>
      <c r="EO302" s="453"/>
      <c r="EP302" s="449"/>
      <c r="EQ302" s="449"/>
      <c r="ER302" s="449"/>
      <c r="ES302" s="449"/>
      <c r="ET302" s="449"/>
      <c r="EU302" s="449"/>
      <c r="EV302" s="451"/>
      <c r="EW302" s="452"/>
      <c r="EX302" s="449"/>
      <c r="EY302" s="449"/>
      <c r="EZ302" s="449"/>
      <c r="FA302" s="453"/>
      <c r="FB302" s="449"/>
      <c r="FC302" s="449"/>
      <c r="FD302" s="449"/>
      <c r="FE302" s="449"/>
      <c r="FF302" s="449"/>
      <c r="FG302" s="449"/>
      <c r="FH302" s="451"/>
      <c r="FI302" s="452"/>
      <c r="FJ302" s="449"/>
      <c r="FK302" s="449"/>
      <c r="FL302" s="449"/>
      <c r="FM302" s="453"/>
      <c r="FN302" s="449"/>
      <c r="FO302" s="449"/>
      <c r="FP302" s="449"/>
      <c r="FQ302" s="449"/>
      <c r="FR302" s="449"/>
      <c r="FS302" s="449"/>
      <c r="FT302" s="451"/>
      <c r="FU302" s="452"/>
      <c r="FV302" s="449"/>
      <c r="FW302" s="449"/>
      <c r="FX302" s="449"/>
      <c r="FY302" s="453"/>
      <c r="FZ302" s="449"/>
      <c r="GA302" s="449"/>
      <c r="GB302" s="449"/>
      <c r="GC302" s="449"/>
      <c r="GD302" s="449"/>
      <c r="GE302" s="449"/>
      <c r="GF302" s="451"/>
      <c r="GG302" s="452"/>
      <c r="GH302" s="449"/>
      <c r="GI302" s="454"/>
      <c r="GJ302" s="342"/>
      <c r="GK302" s="387"/>
      <c r="GL302" s="342"/>
      <c r="GM302" s="342"/>
      <c r="GN302" s="342"/>
      <c r="GO302" s="342"/>
      <c r="GP302" s="342"/>
      <c r="GQ302" s="342"/>
      <c r="GR302" s="442"/>
      <c r="GS302" s="423"/>
      <c r="GT302" s="342"/>
      <c r="GU302" s="342"/>
      <c r="GV302" s="342"/>
      <c r="GW302" s="387"/>
      <c r="GX302" s="342"/>
      <c r="GY302" s="342"/>
      <c r="GZ302" s="342"/>
      <c r="HA302" s="342"/>
      <c r="HB302" s="342"/>
      <c r="HC302" s="342"/>
      <c r="HD302" s="442"/>
      <c r="HE302" s="423"/>
      <c r="HF302" s="342"/>
      <c r="HG302" s="342"/>
      <c r="HH302" s="342"/>
      <c r="HI302" s="387"/>
      <c r="HJ302" s="342"/>
      <c r="HK302" s="342"/>
      <c r="HL302" s="342"/>
      <c r="HM302" s="342"/>
      <c r="HN302" s="342"/>
      <c r="HO302" s="342"/>
      <c r="HP302" s="442"/>
      <c r="HQ302" s="423"/>
      <c r="HR302" s="342"/>
      <c r="HS302" s="342"/>
      <c r="HT302" s="342"/>
      <c r="HU302" s="387"/>
      <c r="HV302" s="342"/>
      <c r="HW302" s="342"/>
      <c r="HX302" s="342"/>
      <c r="HY302" s="342"/>
      <c r="HZ302" s="342"/>
      <c r="IA302" s="342"/>
      <c r="IB302" s="442"/>
      <c r="IC302" s="423"/>
      <c r="ID302" s="342"/>
      <c r="IE302" s="342"/>
      <c r="IF302" s="342"/>
      <c r="IG302" s="387"/>
      <c r="IH302" s="342"/>
      <c r="II302" s="342"/>
      <c r="IJ302" s="342"/>
      <c r="IK302" s="342"/>
      <c r="IL302" s="342"/>
      <c r="IM302" s="342"/>
      <c r="IN302" s="442"/>
      <c r="IO302" s="423"/>
      <c r="IP302" s="342"/>
      <c r="IQ302" s="342"/>
      <c r="IR302" s="342"/>
      <c r="IS302" s="387"/>
      <c r="IT302" s="342"/>
      <c r="IU302" s="342"/>
      <c r="IV302" s="342"/>
      <c r="IW302" s="342"/>
      <c r="IX302" s="342"/>
      <c r="IY302" s="342"/>
      <c r="IZ302" s="442"/>
      <c r="JA302" s="423"/>
      <c r="JB302" s="342"/>
      <c r="JC302" s="342"/>
      <c r="JD302" s="342"/>
      <c r="JE302" s="387"/>
      <c r="JF302" s="342"/>
      <c r="JG302" s="342"/>
      <c r="JH302" s="342"/>
      <c r="JI302" s="342"/>
      <c r="JJ302" s="342"/>
      <c r="JK302" s="342"/>
      <c r="JL302" s="442"/>
      <c r="JM302" s="423"/>
      <c r="JN302" s="342"/>
      <c r="JO302" s="342"/>
      <c r="JP302" s="342"/>
      <c r="JQ302" s="387"/>
      <c r="JR302" s="342"/>
      <c r="JS302" s="342"/>
      <c r="JT302" s="342"/>
      <c r="JU302" s="342"/>
      <c r="JV302" s="342"/>
      <c r="JW302" s="342"/>
      <c r="JX302" s="442"/>
      <c r="JY302" s="423"/>
      <c r="JZ302" s="342"/>
      <c r="KA302" s="342"/>
      <c r="KB302" s="342"/>
      <c r="KC302" s="387"/>
      <c r="KD302" s="342"/>
      <c r="KE302" s="342"/>
      <c r="KF302" s="342"/>
      <c r="KG302" s="342"/>
      <c r="KH302" s="342"/>
      <c r="KI302" s="342"/>
      <c r="KJ302" s="442"/>
      <c r="KK302" s="423"/>
      <c r="KL302" s="342"/>
      <c r="KM302" s="342"/>
      <c r="KN302" s="342"/>
      <c r="KO302" s="387"/>
      <c r="KP302" s="342"/>
      <c r="KQ302" s="342"/>
      <c r="KR302" s="342"/>
      <c r="KS302" s="342"/>
      <c r="KT302" s="342"/>
      <c r="KU302" s="342"/>
      <c r="KV302" s="442"/>
      <c r="KW302" s="423"/>
      <c r="KX302" s="342"/>
      <c r="KY302" s="342"/>
      <c r="KZ302" s="342"/>
      <c r="LA302" s="387"/>
      <c r="LB302" s="342"/>
      <c r="LC302" s="342"/>
      <c r="LD302" s="342"/>
      <c r="LE302" s="342"/>
      <c r="LF302" s="342"/>
      <c r="LG302" s="342"/>
      <c r="LH302" s="442"/>
      <c r="LI302" s="423"/>
      <c r="LJ302" s="342"/>
      <c r="LK302" s="342"/>
      <c r="LL302" s="342"/>
      <c r="LM302" s="387"/>
      <c r="LN302" s="342"/>
      <c r="LO302" s="342"/>
      <c r="LP302" s="342"/>
      <c r="LQ302" s="342"/>
      <c r="LR302" s="342"/>
      <c r="LS302" s="342"/>
      <c r="LT302" s="442"/>
      <c r="LU302" s="423"/>
      <c r="LV302" s="342"/>
      <c r="LW302" s="342"/>
      <c r="LX302" s="342"/>
      <c r="LY302" s="387"/>
      <c r="LZ302" s="342"/>
      <c r="MA302" s="342"/>
      <c r="MB302" s="342"/>
      <c r="MC302" s="342"/>
      <c r="MD302" s="342"/>
      <c r="ME302" s="342"/>
      <c r="MF302" s="442"/>
      <c r="MG302" s="423"/>
      <c r="MH302" s="342"/>
      <c r="MI302" s="342"/>
      <c r="MJ302" s="342"/>
      <c r="MK302" s="387"/>
      <c r="ML302" s="342"/>
      <c r="MM302" s="342"/>
      <c r="MN302" s="342"/>
      <c r="MO302" s="342"/>
      <c r="MP302" s="342"/>
      <c r="MQ302" s="342"/>
      <c r="MR302" s="442"/>
      <c r="MS302" s="423"/>
      <c r="MT302" s="342"/>
      <c r="MU302" s="342"/>
      <c r="MV302" s="342"/>
      <c r="MW302" s="387"/>
      <c r="MX302" s="342"/>
      <c r="MY302" s="342"/>
      <c r="MZ302" s="342"/>
      <c r="NA302" s="342"/>
      <c r="NB302" s="342"/>
      <c r="NC302" s="342"/>
      <c r="ND302" s="442"/>
      <c r="NE302" s="423"/>
      <c r="NF302" s="342"/>
      <c r="NG302" s="342"/>
      <c r="NH302" s="342"/>
      <c r="NI302" s="387"/>
      <c r="NJ302" s="342"/>
      <c r="NK302" s="342"/>
      <c r="NL302" s="342"/>
      <c r="NM302" s="342"/>
      <c r="NN302" s="342"/>
      <c r="NO302" s="342"/>
      <c r="NP302" s="442"/>
      <c r="NQ302" s="423"/>
      <c r="NR302" s="342"/>
      <c r="NS302" s="342"/>
      <c r="NT302" s="342"/>
      <c r="NU302" s="387"/>
      <c r="NV302" s="342"/>
      <c r="NW302" s="342"/>
      <c r="NX302" s="342"/>
      <c r="NY302" s="342"/>
      <c r="NZ302" s="342"/>
      <c r="OA302" s="342"/>
      <c r="OB302" s="442"/>
      <c r="OC302" s="423"/>
      <c r="OD302" s="342"/>
      <c r="OE302" s="342"/>
      <c r="OF302" s="342"/>
      <c r="OG302" s="387"/>
      <c r="OH302" s="342"/>
      <c r="OI302" s="342"/>
      <c r="OJ302" s="342"/>
      <c r="OK302" s="342"/>
      <c r="OL302" s="342"/>
      <c r="OM302" s="342"/>
      <c r="ON302" s="442"/>
      <c r="OO302" s="423"/>
      <c r="OP302" s="342"/>
      <c r="OQ302" s="342"/>
      <c r="OR302" s="342"/>
      <c r="OS302" s="387"/>
      <c r="OT302" s="342"/>
      <c r="OU302" s="342"/>
      <c r="OV302" s="342"/>
      <c r="OW302" s="342"/>
      <c r="OX302" s="342"/>
      <c r="OY302" s="342"/>
      <c r="OZ302" s="442"/>
      <c r="PA302" s="423"/>
      <c r="PB302" s="342"/>
      <c r="PC302" s="342"/>
      <c r="PD302" s="342"/>
      <c r="PE302" s="387"/>
      <c r="PF302" s="342"/>
      <c r="PG302" s="342"/>
      <c r="PH302" s="342"/>
      <c r="PI302" s="342"/>
      <c r="PJ302" s="342"/>
      <c r="PK302" s="342"/>
      <c r="PL302" s="442"/>
      <c r="PM302" s="423"/>
      <c r="PN302" s="342"/>
      <c r="PO302" s="342"/>
      <c r="PP302" s="342"/>
      <c r="PQ302" s="387"/>
      <c r="PR302" s="342"/>
      <c r="PS302" s="342"/>
      <c r="PT302" s="342"/>
      <c r="PU302" s="342"/>
      <c r="PV302" s="342"/>
      <c r="PW302" s="342"/>
      <c r="PX302" s="442"/>
      <c r="PY302" s="423"/>
      <c r="PZ302" s="342"/>
      <c r="QA302" s="342"/>
      <c r="QB302" s="342"/>
      <c r="QC302" s="387"/>
      <c r="QD302" s="342"/>
      <c r="QE302" s="342"/>
      <c r="QF302" s="342"/>
      <c r="QG302" s="342"/>
      <c r="QH302" s="342"/>
      <c r="QI302" s="342"/>
      <c r="QJ302" s="442"/>
      <c r="QK302" s="423"/>
      <c r="QL302" s="342"/>
      <c r="QM302" s="342"/>
      <c r="QN302" s="342"/>
      <c r="QO302" s="387"/>
      <c r="QP302" s="342"/>
      <c r="QQ302" s="342"/>
      <c r="QR302" s="342"/>
      <c r="QS302" s="342"/>
      <c r="QT302" s="342"/>
      <c r="QU302" s="342"/>
      <c r="QV302" s="442"/>
      <c r="QW302" s="423"/>
      <c r="QX302" s="342"/>
      <c r="QY302" s="342"/>
      <c r="QZ302" s="342"/>
      <c r="RA302" s="387"/>
      <c r="RB302" s="342"/>
      <c r="RC302" s="342"/>
      <c r="RD302" s="342"/>
      <c r="RE302" s="342"/>
      <c r="RF302" s="342"/>
      <c r="RG302" s="342"/>
      <c r="RH302" s="442"/>
      <c r="RI302" s="423"/>
      <c r="RJ302" s="342"/>
      <c r="RK302" s="342"/>
      <c r="RL302" s="342"/>
      <c r="RM302" s="387"/>
      <c r="RN302" s="342"/>
      <c r="RO302" s="342"/>
      <c r="RP302" s="342"/>
      <c r="RQ302" s="342"/>
      <c r="RR302" s="342"/>
      <c r="RS302" s="342"/>
      <c r="RT302" s="442"/>
      <c r="RU302" s="423"/>
      <c r="RV302" s="342"/>
      <c r="RW302" s="342"/>
      <c r="RX302" s="342"/>
      <c r="RY302" s="387"/>
      <c r="RZ302" s="342"/>
      <c r="SA302" s="342"/>
      <c r="SB302" s="342"/>
      <c r="SC302" s="342"/>
      <c r="SD302" s="342"/>
      <c r="SE302" s="342"/>
      <c r="SF302" s="442"/>
      <c r="SG302" s="423"/>
      <c r="SH302" s="342"/>
      <c r="SI302" s="342"/>
      <c r="SJ302" s="342"/>
      <c r="SK302" s="387"/>
      <c r="SL302" s="342"/>
      <c r="SM302" s="342"/>
      <c r="SN302" s="342"/>
      <c r="SO302" s="342"/>
      <c r="SP302" s="342"/>
      <c r="SQ302" s="342"/>
      <c r="SR302" s="442"/>
      <c r="SS302" s="423"/>
      <c r="ST302" s="342"/>
      <c r="SU302" s="342"/>
      <c r="SV302" s="342"/>
      <c r="SW302" s="387"/>
      <c r="SX302" s="342"/>
      <c r="SY302" s="342"/>
      <c r="SZ302" s="342"/>
      <c r="TA302" s="342"/>
      <c r="TB302" s="342"/>
      <c r="TC302" s="342"/>
      <c r="TD302" s="442"/>
      <c r="TE302" s="423"/>
      <c r="TF302" s="342"/>
      <c r="TG302" s="342"/>
      <c r="TH302" s="342"/>
      <c r="TI302" s="387"/>
      <c r="TJ302" s="342"/>
      <c r="TK302" s="342"/>
      <c r="TL302" s="342"/>
      <c r="TM302" s="342"/>
      <c r="TN302" s="342"/>
      <c r="TO302" s="342"/>
      <c r="TP302" s="442"/>
      <c r="TQ302" s="423"/>
      <c r="TR302" s="342"/>
      <c r="TS302" s="342"/>
      <c r="TT302" s="342"/>
      <c r="TU302" s="387"/>
      <c r="TV302" s="342"/>
      <c r="TW302" s="342"/>
      <c r="TX302" s="342"/>
      <c r="TY302" s="342"/>
      <c r="TZ302" s="342"/>
      <c r="UA302" s="342"/>
      <c r="UB302" s="442"/>
      <c r="UC302" s="423"/>
      <c r="UD302" s="342"/>
      <c r="UE302" s="342"/>
      <c r="UF302" s="342"/>
      <c r="UG302" s="387"/>
      <c r="UH302" s="342"/>
      <c r="UI302" s="342"/>
      <c r="UJ302" s="342"/>
      <c r="UK302" s="342"/>
      <c r="UL302" s="342"/>
      <c r="UM302" s="342"/>
      <c r="UN302" s="442"/>
      <c r="UO302" s="423"/>
      <c r="UP302" s="342"/>
      <c r="UQ302" s="342"/>
      <c r="UR302" s="342"/>
      <c r="US302" s="387"/>
      <c r="UT302" s="342"/>
      <c r="UU302" s="342"/>
      <c r="UV302" s="342"/>
      <c r="UW302" s="342"/>
      <c r="UX302" s="342"/>
      <c r="UY302" s="342"/>
      <c r="UZ302" s="442"/>
      <c r="VA302" s="423"/>
      <c r="VB302" s="342"/>
      <c r="VC302" s="342"/>
      <c r="VD302" s="342"/>
      <c r="VE302" s="387"/>
      <c r="VF302" s="342"/>
      <c r="VG302" s="342"/>
      <c r="VH302" s="342"/>
      <c r="VI302" s="342"/>
      <c r="VJ302" s="342"/>
      <c r="VK302" s="342"/>
      <c r="VL302" s="442"/>
      <c r="VM302" s="423"/>
      <c r="VN302" s="342"/>
      <c r="VO302" s="342"/>
      <c r="VP302" s="342"/>
      <c r="VQ302" s="387"/>
      <c r="VR302" s="342"/>
      <c r="VS302" s="342"/>
      <c r="VT302" s="342"/>
      <c r="VU302" s="342"/>
      <c r="VV302" s="342"/>
      <c r="VW302" s="342"/>
      <c r="VX302" s="442"/>
      <c r="VY302" s="423"/>
      <c r="VZ302" s="342"/>
      <c r="WA302" s="342"/>
      <c r="WB302" s="342"/>
      <c r="WC302" s="387"/>
      <c r="WD302" s="342"/>
      <c r="WE302" s="342"/>
      <c r="WF302" s="342"/>
      <c r="WG302" s="342"/>
      <c r="WH302" s="342"/>
      <c r="WI302" s="342"/>
      <c r="WJ302" s="442"/>
      <c r="WK302" s="423"/>
      <c r="WL302" s="342"/>
      <c r="WM302" s="342"/>
      <c r="WN302" s="342"/>
      <c r="WO302" s="387"/>
      <c r="WP302" s="342"/>
      <c r="WQ302" s="342"/>
      <c r="WR302" s="342"/>
      <c r="WS302" s="342"/>
      <c r="WT302" s="342"/>
      <c r="WU302" s="342"/>
      <c r="WV302" s="442"/>
      <c r="WW302" s="423"/>
      <c r="WX302" s="342"/>
      <c r="WY302" s="342"/>
      <c r="WZ302" s="342"/>
      <c r="XA302" s="387"/>
      <c r="XB302" s="342"/>
      <c r="XC302" s="342"/>
      <c r="XD302" s="342"/>
      <c r="XE302" s="342"/>
      <c r="XF302" s="342"/>
      <c r="XG302" s="342"/>
      <c r="XH302" s="442"/>
      <c r="XI302" s="423"/>
      <c r="XJ302" s="342"/>
      <c r="XK302" s="342"/>
      <c r="XL302" s="342"/>
      <c r="XM302" s="387"/>
      <c r="XN302" s="342"/>
      <c r="XO302" s="342"/>
      <c r="XP302" s="342"/>
      <c r="XQ302" s="342"/>
      <c r="XR302" s="342"/>
      <c r="XS302" s="342"/>
      <c r="XT302" s="442"/>
      <c r="XU302" s="423"/>
      <c r="XV302" s="342"/>
      <c r="XW302" s="342"/>
      <c r="XX302" s="342"/>
      <c r="XY302" s="387"/>
      <c r="XZ302" s="342"/>
      <c r="YA302" s="342"/>
      <c r="YB302" s="342"/>
      <c r="YC302" s="342"/>
      <c r="YD302" s="342"/>
      <c r="YE302" s="342"/>
      <c r="YF302" s="442"/>
      <c r="YG302" s="423"/>
      <c r="YH302" s="342"/>
      <c r="YI302" s="342"/>
      <c r="YJ302" s="342"/>
      <c r="YK302" s="387"/>
      <c r="YL302" s="342"/>
      <c r="YM302" s="342"/>
      <c r="YN302" s="342"/>
      <c r="YO302" s="342"/>
      <c r="YP302" s="342"/>
      <c r="YQ302" s="342"/>
      <c r="YR302" s="442"/>
      <c r="YS302" s="423"/>
      <c r="YT302" s="342"/>
      <c r="YU302" s="342"/>
      <c r="YV302" s="342"/>
      <c r="YW302" s="387"/>
      <c r="YX302" s="342"/>
      <c r="YY302" s="342"/>
      <c r="YZ302" s="342"/>
      <c r="ZA302" s="342"/>
      <c r="ZB302" s="342"/>
      <c r="ZC302" s="342"/>
      <c r="ZD302" s="442"/>
      <c r="ZE302" s="423"/>
      <c r="ZF302" s="342"/>
      <c r="ZG302" s="342"/>
      <c r="ZH302" s="342"/>
      <c r="ZI302" s="387"/>
      <c r="ZJ302" s="342"/>
      <c r="ZK302" s="342"/>
      <c r="ZL302" s="342"/>
      <c r="ZM302" s="342"/>
      <c r="ZN302" s="342"/>
      <c r="ZO302" s="342"/>
      <c r="ZP302" s="442"/>
      <c r="ZQ302" s="423"/>
      <c r="ZR302" s="342"/>
      <c r="ZS302" s="342"/>
      <c r="ZT302" s="342"/>
      <c r="ZU302" s="387"/>
      <c r="ZV302" s="342"/>
      <c r="ZW302" s="342"/>
      <c r="ZX302" s="342"/>
      <c r="ZY302" s="342"/>
      <c r="ZZ302" s="342"/>
      <c r="AAA302" s="342"/>
      <c r="AAB302" s="442"/>
      <c r="AAC302" s="423"/>
      <c r="AAD302" s="342"/>
      <c r="AAE302" s="342"/>
      <c r="AAF302" s="342"/>
      <c r="AAG302" s="387"/>
      <c r="AAH302" s="342"/>
      <c r="AAI302" s="342"/>
      <c r="AAJ302" s="342"/>
      <c r="AAK302" s="342"/>
      <c r="AAL302" s="342"/>
      <c r="AAM302" s="342"/>
      <c r="AAN302" s="442"/>
      <c r="AAO302" s="423"/>
      <c r="AAP302" s="342"/>
      <c r="AAQ302" s="342"/>
      <c r="AAR302" s="342"/>
      <c r="AAS302" s="387"/>
      <c r="AAT302" s="342"/>
      <c r="AAU302" s="342"/>
      <c r="AAV302" s="342"/>
      <c r="AAW302" s="342"/>
      <c r="AAX302" s="342"/>
      <c r="AAY302" s="342"/>
      <c r="AAZ302" s="442"/>
      <c r="ABA302" s="423"/>
      <c r="ABB302" s="342"/>
      <c r="ABC302" s="342"/>
      <c r="ABD302" s="342"/>
      <c r="ABE302" s="387"/>
      <c r="ABF302" s="342"/>
      <c r="ABG302" s="342"/>
      <c r="ABH302" s="342"/>
      <c r="ABI302" s="342"/>
      <c r="ABJ302" s="342"/>
      <c r="ABK302" s="342"/>
      <c r="ABL302" s="442"/>
      <c r="ABM302" s="423"/>
      <c r="ABN302" s="342"/>
      <c r="ABO302" s="342"/>
      <c r="ABP302" s="342"/>
      <c r="ABQ302" s="387"/>
      <c r="ABR302" s="342"/>
      <c r="ABS302" s="342"/>
      <c r="ABT302" s="342"/>
      <c r="ABU302" s="342"/>
      <c r="ABV302" s="342"/>
      <c r="ABW302" s="342"/>
      <c r="ABX302" s="442"/>
      <c r="ABY302" s="423"/>
      <c r="ABZ302" s="342"/>
      <c r="ACA302" s="342"/>
      <c r="ACB302" s="342"/>
      <c r="ACC302" s="387"/>
      <c r="ACD302" s="342"/>
      <c r="ACE302" s="342"/>
      <c r="ACF302" s="342"/>
      <c r="ACG302" s="342"/>
      <c r="ACH302" s="342"/>
      <c r="ACI302" s="342"/>
      <c r="ACJ302" s="442"/>
      <c r="ACK302" s="423"/>
      <c r="ACL302" s="342"/>
      <c r="ACM302" s="342"/>
      <c r="ACN302" s="342"/>
      <c r="ACO302" s="387"/>
      <c r="ACP302" s="342"/>
      <c r="ACQ302" s="342"/>
      <c r="ACR302" s="342"/>
      <c r="ACS302" s="342"/>
      <c r="ACT302" s="342"/>
      <c r="ACU302" s="342"/>
      <c r="ACV302" s="442"/>
      <c r="ACW302" s="423"/>
      <c r="ACX302" s="342"/>
      <c r="ACY302" s="342"/>
      <c r="ACZ302" s="342"/>
      <c r="ADA302" s="387"/>
      <c r="ADB302" s="342"/>
      <c r="ADC302" s="342"/>
      <c r="ADD302" s="342"/>
      <c r="ADE302" s="342"/>
      <c r="ADF302" s="342"/>
      <c r="ADG302" s="342"/>
      <c r="ADH302" s="442"/>
      <c r="ADI302" s="423"/>
      <c r="ADJ302" s="342"/>
      <c r="ADK302" s="342"/>
      <c r="ADL302" s="342"/>
      <c r="ADM302" s="387"/>
      <c r="ADN302" s="342"/>
      <c r="ADO302" s="342"/>
      <c r="ADP302" s="342"/>
      <c r="ADQ302" s="342"/>
      <c r="ADR302" s="342"/>
      <c r="ADS302" s="342"/>
      <c r="ADT302" s="442"/>
      <c r="ADU302" s="423"/>
      <c r="ADV302" s="342"/>
      <c r="ADW302" s="342"/>
      <c r="ADX302" s="342"/>
      <c r="ADY302" s="387"/>
      <c r="ADZ302" s="342"/>
      <c r="AEA302" s="342"/>
      <c r="AEB302" s="342"/>
      <c r="AEC302" s="342"/>
      <c r="AED302" s="342"/>
      <c r="AEE302" s="342"/>
      <c r="AEF302" s="442"/>
      <c r="AEG302" s="423"/>
      <c r="AEH302" s="342"/>
      <c r="AEI302" s="342"/>
      <c r="AEJ302" s="342"/>
      <c r="AEK302" s="387"/>
      <c r="AEL302" s="342"/>
      <c r="AEM302" s="342"/>
      <c r="AEN302" s="342"/>
      <c r="AEO302" s="342"/>
      <c r="AEP302" s="342"/>
      <c r="AEQ302" s="342"/>
      <c r="AER302" s="442"/>
      <c r="AES302" s="423"/>
      <c r="AET302" s="342"/>
      <c r="AEU302" s="342"/>
      <c r="AEV302" s="342"/>
      <c r="AEW302" s="387"/>
      <c r="AEX302" s="342"/>
      <c r="AEY302" s="342"/>
      <c r="AEZ302" s="342"/>
      <c r="AFA302" s="342"/>
      <c r="AFB302" s="342"/>
      <c r="AFC302" s="342"/>
      <c r="AFD302" s="442"/>
      <c r="AFE302" s="423"/>
      <c r="AFF302" s="342"/>
      <c r="AFG302" s="342"/>
      <c r="AFH302" s="342"/>
      <c r="AFI302" s="387"/>
      <c r="AFJ302" s="342"/>
      <c r="AFK302" s="342"/>
      <c r="AFL302" s="342"/>
      <c r="AFM302" s="342"/>
      <c r="AFN302" s="342"/>
      <c r="AFO302" s="342"/>
      <c r="AFP302" s="442"/>
      <c r="AFQ302" s="423"/>
      <c r="AFR302" s="342"/>
      <c r="AFS302" s="342"/>
      <c r="AFT302" s="342"/>
      <c r="AFU302" s="387"/>
      <c r="AFV302" s="342"/>
      <c r="AFW302" s="342"/>
      <c r="AFX302" s="342"/>
      <c r="AFY302" s="342"/>
      <c r="AFZ302" s="342"/>
      <c r="AGA302" s="342"/>
      <c r="AGB302" s="442"/>
      <c r="AGC302" s="423"/>
      <c r="AGD302" s="342"/>
      <c r="AGE302" s="342"/>
      <c r="AGF302" s="342"/>
      <c r="AGG302" s="387"/>
      <c r="AGH302" s="342"/>
      <c r="AGI302" s="342"/>
      <c r="AGJ302" s="342"/>
      <c r="AGK302" s="342"/>
      <c r="AGL302" s="342"/>
      <c r="AGM302" s="342"/>
      <c r="AGN302" s="442"/>
      <c r="AGO302" s="423"/>
      <c r="AGP302" s="342"/>
      <c r="AGQ302" s="342"/>
      <c r="AGR302" s="342"/>
      <c r="AGS302" s="387"/>
      <c r="AGT302" s="342"/>
      <c r="AGU302" s="342"/>
      <c r="AGV302" s="342"/>
      <c r="AGW302" s="342"/>
      <c r="AGX302" s="342"/>
      <c r="AGY302" s="342"/>
      <c r="AGZ302" s="442"/>
      <c r="AHA302" s="423"/>
      <c r="AHB302" s="342"/>
      <c r="AHC302" s="342"/>
      <c r="AHD302" s="342"/>
      <c r="AHE302" s="387"/>
      <c r="AHF302" s="342"/>
      <c r="AHG302" s="342"/>
      <c r="AHH302" s="342"/>
      <c r="AHI302" s="342"/>
      <c r="AHJ302" s="342"/>
      <c r="AHK302" s="342"/>
      <c r="AHL302" s="442"/>
      <c r="AHM302" s="423"/>
      <c r="AHN302" s="342"/>
      <c r="AHO302" s="342"/>
      <c r="AHP302" s="342"/>
      <c r="AHQ302" s="387"/>
      <c r="AHR302" s="342"/>
      <c r="AHS302" s="342"/>
      <c r="AHT302" s="342"/>
      <c r="AHU302" s="342"/>
      <c r="AHV302" s="342"/>
      <c r="AHW302" s="342"/>
      <c r="AHX302" s="442"/>
      <c r="AHY302" s="423"/>
      <c r="AHZ302" s="342"/>
      <c r="AIA302" s="342"/>
      <c r="AIB302" s="342"/>
      <c r="AIC302" s="387"/>
      <c r="AID302" s="342"/>
      <c r="AIE302" s="342"/>
      <c r="AIF302" s="342"/>
      <c r="AIG302" s="342"/>
      <c r="AIH302" s="342"/>
      <c r="AII302" s="342"/>
      <c r="AIJ302" s="442"/>
      <c r="AIK302" s="423"/>
      <c r="AIL302" s="342"/>
      <c r="AIM302" s="342"/>
      <c r="AIN302" s="342"/>
      <c r="AIO302" s="387"/>
      <c r="AIP302" s="342"/>
      <c r="AIQ302" s="342"/>
      <c r="AIR302" s="342"/>
      <c r="AIS302" s="342"/>
      <c r="AIT302" s="342"/>
      <c r="AIU302" s="342"/>
      <c r="AIV302" s="442"/>
      <c r="AIW302" s="423"/>
      <c r="AIX302" s="342"/>
      <c r="AIY302" s="342"/>
      <c r="AIZ302" s="342"/>
      <c r="AJA302" s="387"/>
      <c r="AJB302" s="342"/>
      <c r="AJC302" s="342"/>
      <c r="AJD302" s="342"/>
      <c r="AJE302" s="342"/>
      <c r="AJF302" s="342"/>
      <c r="AJG302" s="342"/>
      <c r="AJH302" s="442"/>
      <c r="AJI302" s="423"/>
      <c r="AJJ302" s="342"/>
      <c r="AJK302" s="342"/>
      <c r="AJL302" s="342"/>
      <c r="AJM302" s="387"/>
      <c r="AJN302" s="342"/>
      <c r="AJO302" s="342"/>
      <c r="AJP302" s="342"/>
      <c r="AJQ302" s="342"/>
      <c r="AJR302" s="342"/>
      <c r="AJS302" s="342"/>
      <c r="AJT302" s="442"/>
      <c r="AJU302" s="423"/>
      <c r="AJV302" s="342"/>
      <c r="AJW302" s="342"/>
      <c r="AJX302" s="342"/>
      <c r="AJY302" s="387"/>
      <c r="AJZ302" s="342"/>
      <c r="AKA302" s="342"/>
      <c r="AKB302" s="342"/>
      <c r="AKC302" s="342"/>
      <c r="AKD302" s="342"/>
      <c r="AKE302" s="342"/>
      <c r="AKF302" s="442"/>
      <c r="AKG302" s="423"/>
      <c r="AKH302" s="342"/>
      <c r="AKI302" s="342"/>
      <c r="AKJ302" s="342"/>
      <c r="AKK302" s="387"/>
      <c r="AKL302" s="342"/>
      <c r="AKM302" s="342"/>
      <c r="AKN302" s="342"/>
      <c r="AKO302" s="342"/>
      <c r="AKP302" s="342"/>
      <c r="AKQ302" s="342"/>
      <c r="AKR302" s="442"/>
      <c r="AKS302" s="423"/>
      <c r="AKT302" s="342"/>
      <c r="AKU302" s="342"/>
      <c r="AKV302" s="342"/>
      <c r="AKW302" s="387"/>
      <c r="AKX302" s="342"/>
      <c r="AKY302" s="342"/>
      <c r="AKZ302" s="342"/>
      <c r="ALA302" s="342"/>
      <c r="ALB302" s="342"/>
      <c r="ALC302" s="342"/>
      <c r="ALD302" s="442"/>
      <c r="ALE302" s="423"/>
      <c r="ALF302" s="342"/>
      <c r="ALG302" s="342"/>
      <c r="ALH302" s="342"/>
      <c r="ALI302" s="387"/>
      <c r="ALJ302" s="342"/>
      <c r="ALK302" s="342"/>
      <c r="ALL302" s="342"/>
      <c r="ALM302" s="342"/>
      <c r="ALN302" s="342"/>
      <c r="ALO302" s="342"/>
      <c r="ALP302" s="442"/>
      <c r="ALQ302" s="423"/>
      <c r="ALR302" s="342"/>
      <c r="ALS302" s="342"/>
      <c r="ALT302" s="342"/>
      <c r="ALU302" s="387"/>
      <c r="ALV302" s="342"/>
      <c r="ALW302" s="342"/>
      <c r="ALX302" s="342"/>
      <c r="ALY302" s="342"/>
      <c r="ALZ302" s="342"/>
      <c r="AMA302" s="342"/>
      <c r="AMB302" s="442"/>
      <c r="AMC302" s="423"/>
      <c r="AMD302" s="342"/>
      <c r="AME302" s="342"/>
      <c r="AMF302" s="342"/>
      <c r="AMG302" s="387"/>
      <c r="AMH302" s="342"/>
      <c r="AMI302" s="342"/>
      <c r="AMJ302" s="342"/>
      <c r="AMK302" s="342"/>
      <c r="AML302" s="342"/>
      <c r="AMM302" s="342"/>
      <c r="AMN302" s="442"/>
      <c r="AMO302" s="423"/>
      <c r="AMP302" s="342"/>
      <c r="AMQ302" s="342"/>
      <c r="AMR302" s="342"/>
      <c r="AMS302" s="387"/>
      <c r="AMT302" s="342"/>
      <c r="AMU302" s="342"/>
      <c r="AMV302" s="342"/>
      <c r="AMW302" s="342"/>
      <c r="AMX302" s="342"/>
      <c r="AMY302" s="342"/>
      <c r="AMZ302" s="442"/>
      <c r="ANA302" s="423"/>
      <c r="ANB302" s="342"/>
      <c r="ANC302" s="342"/>
      <c r="AND302" s="342"/>
      <c r="ANE302" s="387"/>
      <c r="ANF302" s="342"/>
      <c r="ANG302" s="342"/>
      <c r="ANH302" s="342"/>
      <c r="ANI302" s="342"/>
      <c r="ANJ302" s="342"/>
      <c r="ANK302" s="342"/>
      <c r="ANL302" s="442"/>
      <c r="ANM302" s="423"/>
      <c r="ANN302" s="342"/>
      <c r="ANO302" s="342"/>
      <c r="ANP302" s="342"/>
      <c r="ANQ302" s="387"/>
      <c r="ANR302" s="342"/>
      <c r="ANS302" s="342"/>
      <c r="ANT302" s="342"/>
      <c r="ANU302" s="342"/>
      <c r="ANV302" s="342"/>
      <c r="ANW302" s="342"/>
      <c r="ANX302" s="442"/>
      <c r="ANY302" s="423"/>
      <c r="ANZ302" s="342"/>
      <c r="AOA302" s="342"/>
      <c r="AOB302" s="342"/>
      <c r="AOC302" s="387"/>
      <c r="AOD302" s="342"/>
      <c r="AOE302" s="342"/>
      <c r="AOF302" s="342"/>
      <c r="AOG302" s="342"/>
      <c r="AOH302" s="342"/>
      <c r="AOI302" s="342"/>
      <c r="AOJ302" s="442"/>
      <c r="AOK302" s="423"/>
      <c r="AOL302" s="342"/>
      <c r="AOM302" s="342"/>
      <c r="AON302" s="342"/>
      <c r="AOO302" s="387"/>
      <c r="AOP302" s="342"/>
      <c r="AOQ302" s="342"/>
      <c r="AOR302" s="342"/>
      <c r="AOS302" s="342"/>
      <c r="AOT302" s="342"/>
      <c r="AOU302" s="342"/>
      <c r="AOV302" s="442"/>
      <c r="AOW302" s="423"/>
      <c r="AOX302" s="342"/>
      <c r="AOY302" s="342"/>
      <c r="AOZ302" s="342"/>
      <c r="APA302" s="387"/>
      <c r="APB302" s="342"/>
      <c r="APC302" s="342"/>
      <c r="APD302" s="342"/>
      <c r="APE302" s="342"/>
      <c r="APF302" s="342"/>
      <c r="APG302" s="342"/>
      <c r="APH302" s="442"/>
      <c r="API302" s="423"/>
      <c r="APJ302" s="342"/>
      <c r="APK302" s="342"/>
      <c r="APL302" s="342"/>
      <c r="APM302" s="387"/>
      <c r="APN302" s="342"/>
      <c r="APO302" s="342"/>
      <c r="APP302" s="342"/>
      <c r="APQ302" s="342"/>
      <c r="APR302" s="342"/>
      <c r="APS302" s="342"/>
      <c r="APT302" s="442"/>
      <c r="APU302" s="423"/>
      <c r="APV302" s="342"/>
      <c r="APW302" s="342"/>
      <c r="APX302" s="342"/>
      <c r="APY302" s="387"/>
      <c r="APZ302" s="342"/>
      <c r="AQA302" s="342"/>
      <c r="AQB302" s="342"/>
      <c r="AQC302" s="342"/>
      <c r="AQD302" s="342"/>
      <c r="AQE302" s="342"/>
      <c r="AQF302" s="442"/>
      <c r="AQG302" s="423"/>
      <c r="AQH302" s="342"/>
      <c r="AQI302" s="342"/>
      <c r="AQJ302" s="342"/>
      <c r="AQK302" s="387"/>
      <c r="AQL302" s="342"/>
      <c r="AQM302" s="342"/>
      <c r="AQN302" s="342"/>
      <c r="AQO302" s="342"/>
      <c r="AQP302" s="342"/>
      <c r="AQQ302" s="342"/>
      <c r="AQR302" s="442"/>
      <c r="AQS302" s="423"/>
      <c r="AQT302" s="342"/>
      <c r="AQU302" s="342"/>
      <c r="AQV302" s="342"/>
      <c r="AQW302" s="387"/>
      <c r="AQX302" s="342"/>
      <c r="AQY302" s="342"/>
      <c r="AQZ302" s="342"/>
      <c r="ARA302" s="342"/>
      <c r="ARB302" s="342"/>
      <c r="ARC302" s="342"/>
      <c r="ARD302" s="442"/>
      <c r="ARE302" s="423"/>
      <c r="ARF302" s="342"/>
      <c r="ARG302" s="342"/>
      <c r="ARH302" s="342"/>
      <c r="ARI302" s="387"/>
      <c r="ARJ302" s="342"/>
      <c r="ARK302" s="342"/>
      <c r="ARL302" s="342"/>
      <c r="ARM302" s="342"/>
      <c r="ARN302" s="342"/>
      <c r="ARO302" s="342"/>
      <c r="ARP302" s="442"/>
      <c r="ARQ302" s="423"/>
      <c r="ARR302" s="342"/>
      <c r="ARS302" s="342"/>
      <c r="ART302" s="342"/>
      <c r="ARU302" s="387"/>
      <c r="ARV302" s="342"/>
      <c r="ARW302" s="342"/>
      <c r="ARX302" s="342"/>
      <c r="ARY302" s="342"/>
      <c r="ARZ302" s="342"/>
      <c r="ASA302" s="342"/>
      <c r="ASB302" s="442"/>
      <c r="ASC302" s="423"/>
      <c r="ASD302" s="342"/>
      <c r="ASE302" s="342"/>
      <c r="ASF302" s="342"/>
      <c r="ASG302" s="387"/>
      <c r="ASH302" s="342"/>
      <c r="ASI302" s="342"/>
      <c r="ASJ302" s="342"/>
      <c r="ASK302" s="342"/>
      <c r="ASL302" s="342"/>
      <c r="ASM302" s="342"/>
      <c r="ASN302" s="442"/>
      <c r="ASO302" s="423"/>
      <c r="ASP302" s="342"/>
      <c r="ASQ302" s="342"/>
      <c r="ASR302" s="342"/>
      <c r="ASS302" s="387"/>
      <c r="AST302" s="342"/>
      <c r="ASU302" s="342"/>
      <c r="ASV302" s="342"/>
      <c r="ASW302" s="342"/>
      <c r="ASX302" s="342"/>
      <c r="ASY302" s="342"/>
      <c r="ASZ302" s="442"/>
      <c r="ATA302" s="423"/>
      <c r="ATB302" s="342"/>
      <c r="ATC302" s="342"/>
      <c r="ATD302" s="342"/>
      <c r="ATE302" s="387"/>
      <c r="ATF302" s="342"/>
      <c r="ATG302" s="342"/>
      <c r="ATH302" s="342"/>
      <c r="ATI302" s="342"/>
      <c r="ATJ302" s="342"/>
      <c r="ATK302" s="342"/>
      <c r="ATL302" s="442"/>
      <c r="ATM302" s="423"/>
      <c r="ATN302" s="342"/>
      <c r="ATO302" s="342"/>
      <c r="ATP302" s="342"/>
      <c r="ATQ302" s="387"/>
      <c r="ATR302" s="342"/>
      <c r="ATS302" s="342"/>
      <c r="ATT302" s="342"/>
      <c r="ATU302" s="342"/>
      <c r="ATV302" s="342"/>
      <c r="ATW302" s="342"/>
      <c r="ATX302" s="442"/>
      <c r="ATY302" s="423"/>
      <c r="ATZ302" s="342"/>
      <c r="AUA302" s="342"/>
      <c r="AUB302" s="342"/>
      <c r="AUC302" s="387"/>
      <c r="AUD302" s="342"/>
      <c r="AUE302" s="342"/>
      <c r="AUF302" s="342"/>
      <c r="AUG302" s="342"/>
      <c r="AUH302" s="342"/>
      <c r="AUI302" s="342"/>
      <c r="AUJ302" s="442"/>
      <c r="AUK302" s="423"/>
      <c r="AUL302" s="342"/>
      <c r="AUM302" s="342"/>
      <c r="AUN302" s="342"/>
      <c r="AUO302" s="387"/>
      <c r="AUP302" s="342"/>
      <c r="AUQ302" s="342"/>
      <c r="AUR302" s="342"/>
      <c r="AUS302" s="342"/>
      <c r="AUT302" s="342"/>
      <c r="AUU302" s="342"/>
      <c r="AUV302" s="442"/>
      <c r="AUW302" s="423"/>
      <c r="AUX302" s="342"/>
      <c r="AUY302" s="342"/>
      <c r="AUZ302" s="342"/>
      <c r="AVA302" s="387"/>
      <c r="AVB302" s="342"/>
      <c r="AVC302" s="342"/>
      <c r="AVD302" s="342"/>
      <c r="AVE302" s="342"/>
      <c r="AVF302" s="342"/>
      <c r="AVG302" s="342"/>
      <c r="AVH302" s="442"/>
      <c r="AVI302" s="423"/>
      <c r="AVJ302" s="342"/>
      <c r="AVK302" s="342"/>
      <c r="AVL302" s="342"/>
      <c r="AVM302" s="387"/>
      <c r="AVN302" s="342"/>
      <c r="AVO302" s="342"/>
      <c r="AVP302" s="342"/>
      <c r="AVQ302" s="342"/>
      <c r="AVR302" s="342"/>
      <c r="AVS302" s="342"/>
      <c r="AVT302" s="442"/>
      <c r="AVU302" s="423"/>
      <c r="AVV302" s="342"/>
      <c r="AVW302" s="342"/>
      <c r="AVX302" s="342"/>
      <c r="AVY302" s="387"/>
      <c r="AVZ302" s="342"/>
      <c r="AWA302" s="342"/>
      <c r="AWB302" s="342"/>
      <c r="AWC302" s="342"/>
      <c r="AWD302" s="342"/>
      <c r="AWE302" s="342"/>
      <c r="AWF302" s="442"/>
      <c r="AWG302" s="423"/>
      <c r="AWH302" s="342"/>
      <c r="AWI302" s="342"/>
      <c r="AWJ302" s="342"/>
      <c r="AWK302" s="387"/>
      <c r="AWL302" s="342"/>
      <c r="AWM302" s="342"/>
      <c r="AWN302" s="342"/>
      <c r="AWO302" s="342"/>
      <c r="AWP302" s="342"/>
      <c r="AWQ302" s="342"/>
      <c r="AWR302" s="442"/>
      <c r="AWS302" s="423"/>
      <c r="AWT302" s="342"/>
      <c r="AWU302" s="342"/>
      <c r="AWV302" s="342"/>
      <c r="AWW302" s="387"/>
      <c r="AWX302" s="342"/>
      <c r="AWY302" s="342"/>
      <c r="AWZ302" s="342"/>
      <c r="AXA302" s="342"/>
      <c r="AXB302" s="342"/>
      <c r="AXC302" s="342"/>
      <c r="AXD302" s="442"/>
      <c r="AXE302" s="423"/>
      <c r="AXF302" s="342"/>
      <c r="AXG302" s="342"/>
      <c r="AXH302" s="342"/>
      <c r="AXI302" s="387"/>
      <c r="AXJ302" s="342"/>
      <c r="AXK302" s="342"/>
      <c r="AXL302" s="342"/>
      <c r="AXM302" s="342"/>
      <c r="AXN302" s="342"/>
      <c r="AXO302" s="342"/>
      <c r="AXP302" s="442"/>
      <c r="AXQ302" s="423"/>
      <c r="AXR302" s="342"/>
      <c r="AXS302" s="342"/>
      <c r="AXT302" s="342"/>
      <c r="AXU302" s="387"/>
      <c r="AXV302" s="342"/>
      <c r="AXW302" s="342"/>
      <c r="AXX302" s="342"/>
      <c r="AXY302" s="342"/>
      <c r="AXZ302" s="342"/>
      <c r="AYA302" s="342"/>
      <c r="AYB302" s="442"/>
      <c r="AYC302" s="423"/>
      <c r="AYD302" s="342"/>
      <c r="AYE302" s="342"/>
      <c r="AYF302" s="342"/>
      <c r="AYG302" s="387"/>
      <c r="AYH302" s="342"/>
      <c r="AYI302" s="342"/>
      <c r="AYJ302" s="342"/>
      <c r="AYK302" s="342"/>
      <c r="AYL302" s="342"/>
      <c r="AYM302" s="342"/>
      <c r="AYN302" s="442"/>
      <c r="AYO302" s="423"/>
      <c r="AYP302" s="342"/>
      <c r="AYQ302" s="342"/>
      <c r="AYR302" s="342"/>
      <c r="AYS302" s="387"/>
      <c r="AYT302" s="342"/>
      <c r="AYU302" s="342"/>
      <c r="AYV302" s="342"/>
      <c r="AYW302" s="342"/>
      <c r="AYX302" s="342"/>
      <c r="AYY302" s="342"/>
      <c r="AYZ302" s="442"/>
      <c r="AZA302" s="423"/>
      <c r="AZB302" s="342"/>
      <c r="AZC302" s="342"/>
      <c r="AZD302" s="342"/>
      <c r="AZE302" s="387"/>
      <c r="AZF302" s="342"/>
      <c r="AZG302" s="342"/>
      <c r="AZH302" s="342"/>
      <c r="AZI302" s="342"/>
      <c r="AZJ302" s="342"/>
      <c r="AZK302" s="342"/>
      <c r="AZL302" s="442"/>
      <c r="AZM302" s="423"/>
      <c r="AZN302" s="342"/>
      <c r="AZO302" s="342"/>
      <c r="AZP302" s="342"/>
      <c r="AZQ302" s="387"/>
      <c r="AZR302" s="342"/>
      <c r="AZS302" s="342"/>
      <c r="AZT302" s="342"/>
      <c r="AZU302" s="342"/>
      <c r="AZV302" s="342"/>
      <c r="AZW302" s="342"/>
      <c r="AZX302" s="442"/>
      <c r="AZY302" s="423"/>
      <c r="AZZ302" s="342"/>
      <c r="BAA302" s="342"/>
      <c r="BAB302" s="342"/>
      <c r="BAC302" s="387"/>
      <c r="BAD302" s="342"/>
      <c r="BAE302" s="342"/>
      <c r="BAF302" s="342"/>
      <c r="BAG302" s="342"/>
      <c r="BAH302" s="342"/>
      <c r="BAI302" s="342"/>
      <c r="BAJ302" s="442"/>
      <c r="BAK302" s="423"/>
      <c r="BAL302" s="342"/>
      <c r="BAM302" s="342"/>
      <c r="BAN302" s="342"/>
      <c r="BAO302" s="387"/>
      <c r="BAP302" s="342"/>
      <c r="BAQ302" s="342"/>
      <c r="BAR302" s="342"/>
      <c r="BAS302" s="342"/>
      <c r="BAT302" s="342"/>
      <c r="BAU302" s="342"/>
      <c r="BAV302" s="442"/>
      <c r="BAW302" s="423"/>
      <c r="BAX302" s="342"/>
      <c r="BAY302" s="342"/>
      <c r="BAZ302" s="342"/>
      <c r="BBA302" s="387"/>
      <c r="BBB302" s="342"/>
      <c r="BBC302" s="342"/>
      <c r="BBD302" s="342"/>
      <c r="BBE302" s="342"/>
      <c r="BBF302" s="342"/>
      <c r="BBG302" s="342"/>
      <c r="BBH302" s="442"/>
      <c r="BBI302" s="423"/>
      <c r="BBJ302" s="342"/>
      <c r="BBK302" s="342"/>
      <c r="BBL302" s="342"/>
      <c r="BBM302" s="387"/>
      <c r="BBN302" s="342"/>
      <c r="BBO302" s="342"/>
      <c r="BBP302" s="342"/>
      <c r="BBQ302" s="342"/>
      <c r="BBR302" s="342"/>
      <c r="BBS302" s="342"/>
      <c r="BBT302" s="442"/>
      <c r="BBU302" s="423"/>
      <c r="BBV302" s="342"/>
      <c r="BBW302" s="342"/>
      <c r="BBX302" s="342"/>
      <c r="BBY302" s="387"/>
      <c r="BBZ302" s="342"/>
      <c r="BCA302" s="342"/>
      <c r="BCB302" s="342"/>
      <c r="BCC302" s="342"/>
      <c r="BCD302" s="342"/>
      <c r="BCE302" s="342"/>
      <c r="BCF302" s="442"/>
      <c r="BCG302" s="423"/>
      <c r="BCH302" s="342"/>
      <c r="BCI302" s="342"/>
      <c r="BCJ302" s="342"/>
      <c r="BCK302" s="387"/>
      <c r="BCL302" s="342"/>
      <c r="BCM302" s="342"/>
      <c r="BCN302" s="342"/>
      <c r="BCO302" s="342"/>
      <c r="BCP302" s="342"/>
      <c r="BCQ302" s="342"/>
      <c r="BCR302" s="442"/>
      <c r="BCS302" s="423"/>
      <c r="BCT302" s="342"/>
      <c r="BCU302" s="342"/>
      <c r="BCV302" s="342"/>
      <c r="BCW302" s="387"/>
      <c r="BCX302" s="342"/>
      <c r="BCY302" s="342"/>
      <c r="BCZ302" s="342"/>
      <c r="BDA302" s="342"/>
      <c r="BDB302" s="342"/>
      <c r="BDC302" s="342"/>
      <c r="BDD302" s="442"/>
      <c r="BDE302" s="423"/>
      <c r="BDF302" s="342"/>
      <c r="BDG302" s="342"/>
      <c r="BDH302" s="342"/>
      <c r="BDI302" s="387"/>
      <c r="BDJ302" s="342"/>
      <c r="BDK302" s="342"/>
      <c r="BDL302" s="342"/>
      <c r="BDM302" s="342"/>
      <c r="BDN302" s="342"/>
      <c r="BDO302" s="342"/>
      <c r="BDP302" s="442"/>
      <c r="BDQ302" s="423"/>
      <c r="BDR302" s="342"/>
      <c r="BDS302" s="342"/>
      <c r="BDT302" s="342"/>
      <c r="BDU302" s="387"/>
      <c r="BDV302" s="342"/>
      <c r="BDW302" s="342"/>
      <c r="BDX302" s="342"/>
      <c r="BDY302" s="342"/>
      <c r="BDZ302" s="342"/>
      <c r="BEA302" s="342"/>
      <c r="BEB302" s="442"/>
      <c r="BEC302" s="423"/>
      <c r="BED302" s="342"/>
      <c r="BEE302" s="342"/>
      <c r="BEF302" s="342"/>
      <c r="BEG302" s="387"/>
      <c r="BEH302" s="342"/>
      <c r="BEI302" s="342"/>
      <c r="BEJ302" s="342"/>
      <c r="BEK302" s="342"/>
      <c r="BEL302" s="342"/>
      <c r="BEM302" s="342"/>
      <c r="BEN302" s="442"/>
      <c r="BEO302" s="423"/>
      <c r="BEP302" s="342"/>
      <c r="BEQ302" s="342"/>
      <c r="BER302" s="342"/>
      <c r="BES302" s="387"/>
      <c r="BET302" s="342"/>
      <c r="BEU302" s="342"/>
      <c r="BEV302" s="342"/>
      <c r="BEW302" s="342"/>
      <c r="BEX302" s="342"/>
      <c r="BEY302" s="342"/>
      <c r="BEZ302" s="442"/>
      <c r="BFA302" s="423"/>
      <c r="BFB302" s="342"/>
      <c r="BFC302" s="342"/>
      <c r="BFD302" s="342"/>
      <c r="BFE302" s="387"/>
      <c r="BFF302" s="342"/>
      <c r="BFG302" s="342"/>
      <c r="BFH302" s="342"/>
      <c r="BFI302" s="342"/>
      <c r="BFJ302" s="342"/>
      <c r="BFK302" s="342"/>
      <c r="BFL302" s="442"/>
      <c r="BFM302" s="423"/>
      <c r="BFN302" s="342"/>
      <c r="BFO302" s="342"/>
      <c r="BFP302" s="342"/>
      <c r="BFQ302" s="387"/>
      <c r="BFR302" s="342"/>
      <c r="BFS302" s="342"/>
      <c r="BFT302" s="342"/>
      <c r="BFU302" s="342"/>
      <c r="BFV302" s="342"/>
      <c r="BFW302" s="342"/>
      <c r="BFX302" s="442"/>
      <c r="BFY302" s="423"/>
      <c r="BFZ302" s="342"/>
      <c r="BGA302" s="342"/>
      <c r="BGB302" s="342"/>
      <c r="BGC302" s="387"/>
      <c r="BGD302" s="342"/>
      <c r="BGE302" s="342"/>
      <c r="BGF302" s="342"/>
      <c r="BGG302" s="342"/>
      <c r="BGH302" s="342"/>
      <c r="BGI302" s="342"/>
      <c r="BGJ302" s="442"/>
      <c r="BGK302" s="423"/>
      <c r="BGL302" s="342"/>
      <c r="BGM302" s="342"/>
      <c r="BGN302" s="342"/>
      <c r="BGO302" s="387"/>
      <c r="BGP302" s="342"/>
      <c r="BGQ302" s="342"/>
      <c r="BGR302" s="342"/>
      <c r="BGS302" s="342"/>
      <c r="BGT302" s="342"/>
      <c r="BGU302" s="342"/>
      <c r="BGV302" s="442"/>
      <c r="BGW302" s="423"/>
      <c r="BGX302" s="342"/>
      <c r="BGY302" s="342"/>
      <c r="BGZ302" s="342"/>
      <c r="BHA302" s="387"/>
      <c r="BHB302" s="342"/>
      <c r="BHC302" s="342"/>
      <c r="BHD302" s="342"/>
      <c r="BHE302" s="342"/>
      <c r="BHF302" s="342"/>
      <c r="BHG302" s="342"/>
      <c r="BHH302" s="442"/>
      <c r="BHI302" s="423"/>
      <c r="BHJ302" s="342"/>
      <c r="BHK302" s="342"/>
      <c r="BHL302" s="342"/>
      <c r="BHM302" s="387"/>
      <c r="BHN302" s="342"/>
      <c r="BHO302" s="342"/>
      <c r="BHP302" s="342"/>
      <c r="BHQ302" s="342"/>
      <c r="BHR302" s="342"/>
      <c r="BHS302" s="342"/>
      <c r="BHT302" s="442"/>
      <c r="BHU302" s="423"/>
      <c r="BHV302" s="342"/>
      <c r="BHW302" s="342"/>
      <c r="BHX302" s="342"/>
      <c r="BHY302" s="387"/>
      <c r="BHZ302" s="342"/>
      <c r="BIA302" s="342"/>
      <c r="BIB302" s="342"/>
      <c r="BIC302" s="342"/>
      <c r="BID302" s="342"/>
      <c r="BIE302" s="342"/>
      <c r="BIF302" s="442"/>
      <c r="BIG302" s="423"/>
      <c r="BIH302" s="342"/>
      <c r="BII302" s="342"/>
      <c r="BIJ302" s="342"/>
      <c r="BIK302" s="387"/>
      <c r="BIL302" s="342"/>
      <c r="BIM302" s="342"/>
      <c r="BIN302" s="342"/>
      <c r="BIO302" s="342"/>
      <c r="BIP302" s="342"/>
      <c r="BIQ302" s="342"/>
      <c r="BIR302" s="442"/>
      <c r="BIS302" s="423"/>
      <c r="BIT302" s="342"/>
      <c r="BIU302" s="342"/>
      <c r="BIV302" s="342"/>
      <c r="BIW302" s="387"/>
      <c r="BIX302" s="342"/>
      <c r="BIY302" s="342"/>
      <c r="BIZ302" s="342"/>
      <c r="BJA302" s="342"/>
      <c r="BJB302" s="342"/>
      <c r="BJC302" s="342"/>
      <c r="BJD302" s="442"/>
      <c r="BJE302" s="423"/>
      <c r="BJF302" s="342"/>
      <c r="BJG302" s="342"/>
      <c r="BJH302" s="342"/>
      <c r="BJI302" s="387"/>
      <c r="BJJ302" s="342"/>
      <c r="BJK302" s="342"/>
      <c r="BJL302" s="342"/>
      <c r="BJM302" s="342"/>
      <c r="BJN302" s="342"/>
      <c r="BJO302" s="342"/>
      <c r="BJP302" s="442"/>
      <c r="BJQ302" s="423"/>
      <c r="BJR302" s="342"/>
      <c r="BJS302" s="342"/>
      <c r="BJT302" s="342"/>
      <c r="BJU302" s="387"/>
      <c r="BJV302" s="342"/>
      <c r="BJW302" s="342"/>
      <c r="BJX302" s="342"/>
      <c r="BJY302" s="342"/>
      <c r="BJZ302" s="342"/>
      <c r="BKA302" s="342"/>
      <c r="BKB302" s="442"/>
      <c r="BKC302" s="423"/>
      <c r="BKD302" s="342"/>
      <c r="BKE302" s="342"/>
      <c r="BKF302" s="342"/>
      <c r="BKG302" s="387"/>
      <c r="BKH302" s="342"/>
      <c r="BKI302" s="342"/>
      <c r="BKJ302" s="342"/>
      <c r="BKK302" s="342"/>
      <c r="BKL302" s="342"/>
      <c r="BKM302" s="342"/>
      <c r="BKN302" s="442"/>
      <c r="BKO302" s="423"/>
      <c r="BKP302" s="342"/>
      <c r="BKQ302" s="342"/>
      <c r="BKR302" s="342"/>
      <c r="BKS302" s="387"/>
      <c r="BKT302" s="342"/>
      <c r="BKU302" s="342"/>
      <c r="BKV302" s="342"/>
      <c r="BKW302" s="342"/>
      <c r="BKX302" s="342"/>
      <c r="BKY302" s="342"/>
      <c r="BKZ302" s="442"/>
      <c r="BLA302" s="423"/>
      <c r="BLB302" s="342"/>
      <c r="BLC302" s="342"/>
      <c r="BLD302" s="342"/>
      <c r="BLE302" s="387"/>
      <c r="BLF302" s="342"/>
      <c r="BLG302" s="342"/>
      <c r="BLH302" s="342"/>
      <c r="BLI302" s="342"/>
      <c r="BLJ302" s="342"/>
      <c r="BLK302" s="342"/>
      <c r="BLL302" s="442"/>
      <c r="BLM302" s="423"/>
      <c r="BLN302" s="342"/>
      <c r="BLO302" s="342"/>
      <c r="BLP302" s="342"/>
      <c r="BLQ302" s="387"/>
      <c r="BLR302" s="342"/>
      <c r="BLS302" s="342"/>
      <c r="BLT302" s="342"/>
      <c r="BLU302" s="342"/>
      <c r="BLV302" s="342"/>
      <c r="BLW302" s="342"/>
      <c r="BLX302" s="442"/>
      <c r="BLY302" s="423"/>
      <c r="BLZ302" s="342"/>
      <c r="BMA302" s="342"/>
      <c r="BMB302" s="342"/>
      <c r="BMC302" s="387"/>
      <c r="BMD302" s="342"/>
      <c r="BME302" s="342"/>
      <c r="BMF302" s="342"/>
      <c r="BMG302" s="342"/>
      <c r="BMH302" s="342"/>
      <c r="BMI302" s="342"/>
      <c r="BMJ302" s="442"/>
      <c r="BMK302" s="423"/>
      <c r="BML302" s="342"/>
      <c r="BMM302" s="342"/>
      <c r="BMN302" s="342"/>
      <c r="BMO302" s="387"/>
      <c r="BMP302" s="342"/>
      <c r="BMQ302" s="342"/>
      <c r="BMR302" s="342"/>
      <c r="BMS302" s="342"/>
      <c r="BMT302" s="342"/>
      <c r="BMU302" s="342"/>
      <c r="BMV302" s="442"/>
      <c r="BMW302" s="423"/>
      <c r="BMX302" s="342"/>
      <c r="BMY302" s="342"/>
      <c r="BMZ302" s="342"/>
      <c r="BNA302" s="387"/>
      <c r="BNB302" s="342"/>
      <c r="BNC302" s="342"/>
      <c r="BND302" s="342"/>
      <c r="BNE302" s="342"/>
      <c r="BNF302" s="342"/>
      <c r="BNG302" s="342"/>
      <c r="BNH302" s="442"/>
      <c r="BNI302" s="423"/>
      <c r="BNJ302" s="342"/>
      <c r="BNK302" s="342"/>
      <c r="BNL302" s="342"/>
      <c r="BNM302" s="387"/>
      <c r="BNN302" s="342"/>
      <c r="BNO302" s="342"/>
      <c r="BNP302" s="342"/>
      <c r="BNQ302" s="342"/>
      <c r="BNR302" s="342"/>
      <c r="BNS302" s="342"/>
      <c r="BNT302" s="442"/>
      <c r="BNU302" s="423"/>
      <c r="BNV302" s="342"/>
      <c r="BNW302" s="342"/>
      <c r="BNX302" s="342"/>
      <c r="BNY302" s="387"/>
      <c r="BNZ302" s="342"/>
      <c r="BOA302" s="342"/>
      <c r="BOB302" s="342"/>
      <c r="BOC302" s="342"/>
      <c r="BOD302" s="342"/>
      <c r="BOE302" s="342"/>
      <c r="BOF302" s="442"/>
      <c r="BOG302" s="423"/>
      <c r="BOH302" s="342"/>
      <c r="BOI302" s="342"/>
      <c r="BOJ302" s="342"/>
      <c r="BOK302" s="387"/>
      <c r="BOL302" s="342"/>
      <c r="BOM302" s="342"/>
      <c r="BON302" s="342"/>
      <c r="BOO302" s="342"/>
      <c r="BOP302" s="342"/>
      <c r="BOQ302" s="342"/>
      <c r="BOR302" s="442"/>
      <c r="BOS302" s="423"/>
      <c r="BOT302" s="342"/>
      <c r="BOU302" s="342"/>
      <c r="BOV302" s="342"/>
      <c r="BOW302" s="387"/>
      <c r="BOX302" s="342"/>
      <c r="BOY302" s="342"/>
      <c r="BOZ302" s="342"/>
      <c r="BPA302" s="342"/>
      <c r="BPB302" s="342"/>
      <c r="BPC302" s="342"/>
      <c r="BPD302" s="442"/>
      <c r="BPE302" s="423"/>
      <c r="BPF302" s="342"/>
      <c r="BPG302" s="342"/>
      <c r="BPH302" s="342"/>
      <c r="BPI302" s="387"/>
      <c r="BPJ302" s="342"/>
      <c r="BPK302" s="342"/>
      <c r="BPL302" s="342"/>
      <c r="BPM302" s="342"/>
      <c r="BPN302" s="342"/>
      <c r="BPO302" s="342"/>
      <c r="BPP302" s="442"/>
      <c r="BPQ302" s="423"/>
      <c r="BPR302" s="342"/>
      <c r="BPS302" s="342"/>
      <c r="BPT302" s="342"/>
      <c r="BPU302" s="387"/>
      <c r="BPV302" s="342"/>
      <c r="BPW302" s="342"/>
      <c r="BPX302" s="342"/>
      <c r="BPY302" s="342"/>
      <c r="BPZ302" s="342"/>
      <c r="BQA302" s="342"/>
      <c r="BQB302" s="442"/>
      <c r="BQC302" s="423"/>
      <c r="BQD302" s="342"/>
      <c r="BQE302" s="342"/>
      <c r="BQF302" s="342"/>
      <c r="BQG302" s="387"/>
      <c r="BQH302" s="342"/>
      <c r="BQI302" s="342"/>
      <c r="BQJ302" s="342"/>
      <c r="BQK302" s="342"/>
      <c r="BQL302" s="342"/>
      <c r="BQM302" s="342"/>
      <c r="BQN302" s="442"/>
      <c r="BQO302" s="423"/>
      <c r="BQP302" s="342"/>
      <c r="BQQ302" s="342"/>
      <c r="BQR302" s="342"/>
      <c r="BQS302" s="387"/>
      <c r="BQT302" s="342"/>
      <c r="BQU302" s="342"/>
      <c r="BQV302" s="342"/>
      <c r="BQW302" s="342"/>
      <c r="BQX302" s="342"/>
      <c r="BQY302" s="342"/>
      <c r="BQZ302" s="442"/>
      <c r="BRA302" s="423"/>
      <c r="BRB302" s="342"/>
      <c r="BRC302" s="342"/>
      <c r="BRD302" s="342"/>
      <c r="BRE302" s="387"/>
      <c r="BRF302" s="342"/>
      <c r="BRG302" s="342"/>
      <c r="BRH302" s="342"/>
      <c r="BRI302" s="342"/>
      <c r="BRJ302" s="342"/>
      <c r="BRK302" s="342"/>
      <c r="BRL302" s="442"/>
      <c r="BRM302" s="423"/>
      <c r="BRN302" s="342"/>
      <c r="BRO302" s="342"/>
      <c r="BRP302" s="342"/>
      <c r="BRQ302" s="387"/>
      <c r="BRR302" s="342"/>
      <c r="BRS302" s="342"/>
      <c r="BRT302" s="342"/>
      <c r="BRU302" s="342"/>
      <c r="BRV302" s="342"/>
      <c r="BRW302" s="342"/>
      <c r="BRX302" s="442"/>
      <c r="BRY302" s="423"/>
      <c r="BRZ302" s="342"/>
      <c r="BSA302" s="342"/>
      <c r="BSB302" s="342"/>
      <c r="BSC302" s="387"/>
      <c r="BSD302" s="342"/>
      <c r="BSE302" s="342"/>
      <c r="BSF302" s="342"/>
      <c r="BSG302" s="342"/>
      <c r="BSH302" s="342"/>
      <c r="BSI302" s="342"/>
      <c r="BSJ302" s="442"/>
      <c r="BSK302" s="423"/>
      <c r="BSL302" s="342"/>
      <c r="BSM302" s="342"/>
      <c r="BSN302" s="342"/>
      <c r="BSO302" s="387"/>
      <c r="BSP302" s="342"/>
      <c r="BSQ302" s="342"/>
      <c r="BSR302" s="342"/>
      <c r="BSS302" s="342"/>
      <c r="BST302" s="342"/>
      <c r="BSU302" s="342"/>
      <c r="BSV302" s="442"/>
      <c r="BSW302" s="423"/>
      <c r="BSX302" s="342"/>
      <c r="BSY302" s="342"/>
      <c r="BSZ302" s="342"/>
      <c r="BTA302" s="387"/>
      <c r="BTB302" s="342"/>
      <c r="BTC302" s="342"/>
      <c r="BTD302" s="342"/>
      <c r="BTE302" s="342"/>
      <c r="BTF302" s="342"/>
      <c r="BTG302" s="342"/>
      <c r="BTH302" s="442"/>
      <c r="BTI302" s="423"/>
      <c r="BTJ302" s="342"/>
      <c r="BTK302" s="342"/>
      <c r="BTL302" s="342"/>
      <c r="BTM302" s="387"/>
      <c r="BTN302" s="342"/>
      <c r="BTO302" s="342"/>
      <c r="BTP302" s="342"/>
      <c r="BTQ302" s="342"/>
      <c r="BTR302" s="342"/>
      <c r="BTS302" s="342"/>
      <c r="BTT302" s="442"/>
      <c r="BTU302" s="423"/>
      <c r="BTV302" s="342"/>
      <c r="BTW302" s="342"/>
      <c r="BTX302" s="342"/>
      <c r="BTY302" s="387"/>
      <c r="BTZ302" s="342"/>
      <c r="BUA302" s="342"/>
      <c r="BUB302" s="342"/>
      <c r="BUC302" s="342"/>
      <c r="BUD302" s="342"/>
      <c r="BUE302" s="342"/>
      <c r="BUF302" s="442"/>
      <c r="BUG302" s="423"/>
      <c r="BUH302" s="342"/>
      <c r="BUI302" s="342"/>
      <c r="BUJ302" s="342"/>
      <c r="BUK302" s="387"/>
      <c r="BUL302" s="342"/>
      <c r="BUM302" s="342"/>
      <c r="BUN302" s="342"/>
      <c r="BUO302" s="342"/>
      <c r="BUP302" s="342"/>
      <c r="BUQ302" s="342"/>
      <c r="BUR302" s="442"/>
      <c r="BUS302" s="423"/>
      <c r="BUT302" s="342"/>
      <c r="BUU302" s="342"/>
      <c r="BUV302" s="342"/>
      <c r="BUW302" s="387"/>
      <c r="BUX302" s="342"/>
      <c r="BUY302" s="342"/>
      <c r="BUZ302" s="342"/>
      <c r="BVA302" s="342"/>
      <c r="BVB302" s="342"/>
      <c r="BVC302" s="342"/>
      <c r="BVD302" s="442"/>
      <c r="BVE302" s="423"/>
      <c r="BVF302" s="342"/>
      <c r="BVG302" s="342"/>
      <c r="BVH302" s="342"/>
      <c r="BVI302" s="387"/>
      <c r="BVJ302" s="342"/>
      <c r="BVK302" s="342"/>
      <c r="BVL302" s="342"/>
      <c r="BVM302" s="342"/>
      <c r="BVN302" s="342"/>
      <c r="BVO302" s="342"/>
      <c r="BVP302" s="442"/>
      <c r="BVQ302" s="423"/>
      <c r="BVR302" s="342"/>
      <c r="BVS302" s="342"/>
      <c r="BVT302" s="342"/>
      <c r="BVU302" s="387"/>
      <c r="BVV302" s="342"/>
      <c r="BVW302" s="342"/>
      <c r="BVX302" s="342"/>
      <c r="BVY302" s="342"/>
      <c r="BVZ302" s="342"/>
      <c r="BWA302" s="342"/>
      <c r="BWB302" s="442"/>
      <c r="BWC302" s="423"/>
      <c r="BWD302" s="342"/>
      <c r="BWE302" s="342"/>
      <c r="BWF302" s="342"/>
      <c r="BWG302" s="387"/>
      <c r="BWH302" s="342"/>
      <c r="BWI302" s="342"/>
      <c r="BWJ302" s="342"/>
      <c r="BWK302" s="342"/>
      <c r="BWL302" s="342"/>
      <c r="BWM302" s="342"/>
      <c r="BWN302" s="442"/>
      <c r="BWO302" s="423"/>
      <c r="BWP302" s="342"/>
      <c r="BWQ302" s="342"/>
      <c r="BWR302" s="342"/>
      <c r="BWS302" s="387"/>
      <c r="BWT302" s="342"/>
      <c r="BWU302" s="342"/>
      <c r="BWV302" s="342"/>
      <c r="BWW302" s="342"/>
      <c r="BWX302" s="342"/>
      <c r="BWY302" s="342"/>
      <c r="BWZ302" s="442"/>
      <c r="BXA302" s="423"/>
      <c r="BXB302" s="342"/>
      <c r="BXC302" s="342"/>
      <c r="BXD302" s="342"/>
      <c r="BXE302" s="387"/>
      <c r="BXF302" s="342"/>
      <c r="BXG302" s="342"/>
      <c r="BXH302" s="342"/>
      <c r="BXI302" s="342"/>
      <c r="BXJ302" s="342"/>
      <c r="BXK302" s="342"/>
      <c r="BXL302" s="442"/>
      <c r="BXM302" s="423"/>
      <c r="BXN302" s="342"/>
      <c r="BXO302" s="342"/>
      <c r="BXP302" s="342"/>
      <c r="BXQ302" s="387"/>
      <c r="BXR302" s="342"/>
      <c r="BXS302" s="342"/>
      <c r="BXT302" s="342"/>
      <c r="BXU302" s="342"/>
      <c r="BXV302" s="342"/>
      <c r="BXW302" s="342"/>
      <c r="BXX302" s="442"/>
      <c r="BXY302" s="423"/>
      <c r="BXZ302" s="342"/>
      <c r="BYA302" s="342"/>
      <c r="BYB302" s="342"/>
      <c r="BYC302" s="387"/>
      <c r="BYD302" s="342"/>
      <c r="BYE302" s="342"/>
      <c r="BYF302" s="342"/>
      <c r="BYG302" s="342"/>
      <c r="BYH302" s="342"/>
      <c r="BYI302" s="342"/>
      <c r="BYJ302" s="442"/>
      <c r="BYK302" s="423"/>
      <c r="BYL302" s="342"/>
      <c r="BYM302" s="342"/>
      <c r="BYN302" s="342"/>
      <c r="BYO302" s="387"/>
      <c r="BYP302" s="342"/>
      <c r="BYQ302" s="342"/>
      <c r="BYR302" s="342"/>
      <c r="BYS302" s="342"/>
      <c r="BYT302" s="342"/>
      <c r="BYU302" s="342"/>
      <c r="BYV302" s="442"/>
      <c r="BYW302" s="423"/>
      <c r="BYX302" s="342"/>
      <c r="BYY302" s="342"/>
      <c r="BYZ302" s="342"/>
      <c r="BZA302" s="387"/>
      <c r="BZB302" s="342"/>
      <c r="BZC302" s="342"/>
      <c r="BZD302" s="342"/>
      <c r="BZE302" s="342"/>
      <c r="BZF302" s="342"/>
      <c r="BZG302" s="342"/>
      <c r="BZH302" s="442"/>
      <c r="BZI302" s="423"/>
      <c r="BZJ302" s="342"/>
      <c r="BZK302" s="342"/>
      <c r="BZL302" s="342"/>
      <c r="BZM302" s="387"/>
      <c r="BZN302" s="342"/>
      <c r="BZO302" s="342"/>
      <c r="BZP302" s="342"/>
      <c r="BZQ302" s="342"/>
      <c r="BZR302" s="342"/>
      <c r="BZS302" s="342"/>
      <c r="BZT302" s="442"/>
      <c r="BZU302" s="423"/>
      <c r="BZV302" s="342"/>
      <c r="BZW302" s="342"/>
      <c r="BZX302" s="342"/>
      <c r="BZY302" s="387"/>
      <c r="BZZ302" s="342"/>
      <c r="CAA302" s="342"/>
      <c r="CAB302" s="342"/>
      <c r="CAC302" s="342"/>
      <c r="CAD302" s="342"/>
      <c r="CAE302" s="342"/>
      <c r="CAF302" s="442"/>
      <c r="CAG302" s="423"/>
      <c r="CAH302" s="342"/>
      <c r="CAI302" s="342"/>
      <c r="CAJ302" s="342"/>
      <c r="CAK302" s="387"/>
      <c r="CAL302" s="342"/>
      <c r="CAM302" s="342"/>
      <c r="CAN302" s="342"/>
      <c r="CAO302" s="342"/>
      <c r="CAP302" s="342"/>
      <c r="CAQ302" s="342"/>
      <c r="CAR302" s="442"/>
      <c r="CAS302" s="423"/>
      <c r="CAT302" s="342"/>
      <c r="CAU302" s="342"/>
      <c r="CAV302" s="342"/>
      <c r="CAW302" s="387"/>
      <c r="CAX302" s="342"/>
      <c r="CAY302" s="342"/>
      <c r="CAZ302" s="342"/>
      <c r="CBA302" s="342"/>
      <c r="CBB302" s="342"/>
      <c r="CBC302" s="342"/>
      <c r="CBD302" s="442"/>
      <c r="CBE302" s="423"/>
      <c r="CBF302" s="342"/>
      <c r="CBG302" s="342"/>
      <c r="CBH302" s="342"/>
      <c r="CBI302" s="387"/>
      <c r="CBJ302" s="342"/>
      <c r="CBK302" s="342"/>
      <c r="CBL302" s="342"/>
      <c r="CBM302" s="342"/>
      <c r="CBN302" s="342"/>
      <c r="CBO302" s="342"/>
      <c r="CBP302" s="442"/>
      <c r="CBQ302" s="423"/>
      <c r="CBR302" s="342"/>
      <c r="CBS302" s="342"/>
      <c r="CBT302" s="342"/>
      <c r="CBU302" s="387"/>
      <c r="CBV302" s="342"/>
      <c r="CBW302" s="342"/>
      <c r="CBX302" s="342"/>
      <c r="CBY302" s="342"/>
      <c r="CBZ302" s="342"/>
      <c r="CCA302" s="342"/>
      <c r="CCB302" s="442"/>
      <c r="CCC302" s="423"/>
      <c r="CCD302" s="342"/>
      <c r="CCE302" s="342"/>
      <c r="CCF302" s="342"/>
      <c r="CCG302" s="387"/>
      <c r="CCH302" s="342"/>
      <c r="CCI302" s="342"/>
      <c r="CCJ302" s="342"/>
      <c r="CCK302" s="342"/>
      <c r="CCL302" s="342"/>
      <c r="CCM302" s="342"/>
      <c r="CCN302" s="442"/>
      <c r="CCO302" s="423"/>
      <c r="CCP302" s="342"/>
      <c r="CCQ302" s="342"/>
      <c r="CCR302" s="342"/>
      <c r="CCS302" s="387"/>
      <c r="CCT302" s="342"/>
      <c r="CCU302" s="342"/>
      <c r="CCV302" s="342"/>
      <c r="CCW302" s="342"/>
      <c r="CCX302" s="342"/>
      <c r="CCY302" s="342"/>
      <c r="CCZ302" s="442"/>
      <c r="CDA302" s="423"/>
      <c r="CDB302" s="342"/>
      <c r="CDC302" s="342"/>
      <c r="CDD302" s="342"/>
      <c r="CDE302" s="387"/>
      <c r="CDF302" s="342"/>
      <c r="CDG302" s="342"/>
      <c r="CDH302" s="342"/>
      <c r="CDI302" s="342"/>
      <c r="CDJ302" s="342"/>
      <c r="CDK302" s="342"/>
      <c r="CDL302" s="442"/>
      <c r="CDM302" s="423"/>
      <c r="CDN302" s="342"/>
      <c r="CDO302" s="342"/>
      <c r="CDP302" s="342"/>
      <c r="CDQ302" s="387"/>
      <c r="CDR302" s="342"/>
      <c r="CDS302" s="342"/>
      <c r="CDT302" s="342"/>
      <c r="CDU302" s="342"/>
      <c r="CDV302" s="342"/>
      <c r="CDW302" s="342"/>
      <c r="CDX302" s="442"/>
      <c r="CDY302" s="423"/>
      <c r="CDZ302" s="342"/>
      <c r="CEA302" s="342"/>
      <c r="CEB302" s="342"/>
      <c r="CEC302" s="387"/>
      <c r="CED302" s="342"/>
      <c r="CEE302" s="342"/>
      <c r="CEF302" s="342"/>
      <c r="CEG302" s="342"/>
      <c r="CEH302" s="342"/>
      <c r="CEI302" s="342"/>
      <c r="CEJ302" s="442"/>
      <c r="CEK302" s="423"/>
      <c r="CEL302" s="342"/>
      <c r="CEM302" s="342"/>
      <c r="CEN302" s="342"/>
      <c r="CEO302" s="387"/>
      <c r="CEP302" s="342"/>
      <c r="CEQ302" s="342"/>
      <c r="CER302" s="342"/>
      <c r="CES302" s="342"/>
      <c r="CET302" s="342"/>
      <c r="CEU302" s="342"/>
      <c r="CEV302" s="442"/>
      <c r="CEW302" s="423"/>
      <c r="CEX302" s="342"/>
      <c r="CEY302" s="342"/>
      <c r="CEZ302" s="342"/>
      <c r="CFA302" s="387"/>
      <c r="CFB302" s="342"/>
      <c r="CFC302" s="342"/>
      <c r="CFD302" s="342"/>
      <c r="CFE302" s="342"/>
      <c r="CFF302" s="342"/>
      <c r="CFG302" s="342"/>
      <c r="CFH302" s="442"/>
      <c r="CFI302" s="423"/>
      <c r="CFJ302" s="342"/>
      <c r="CFK302" s="342"/>
      <c r="CFL302" s="342"/>
      <c r="CFM302" s="387"/>
      <c r="CFN302" s="342"/>
      <c r="CFO302" s="342"/>
      <c r="CFP302" s="342"/>
      <c r="CFQ302" s="342"/>
      <c r="CFR302" s="342"/>
      <c r="CFS302" s="342"/>
      <c r="CFT302" s="442"/>
      <c r="CFU302" s="423"/>
      <c r="CFV302" s="342"/>
      <c r="CFW302" s="342"/>
      <c r="CFX302" s="342"/>
      <c r="CFY302" s="387"/>
      <c r="CFZ302" s="342"/>
      <c r="CGA302" s="342"/>
      <c r="CGB302" s="342"/>
      <c r="CGC302" s="342"/>
      <c r="CGD302" s="342"/>
      <c r="CGE302" s="342"/>
      <c r="CGF302" s="442"/>
      <c r="CGG302" s="423"/>
      <c r="CGH302" s="342"/>
      <c r="CGI302" s="342"/>
      <c r="CGJ302" s="342"/>
      <c r="CGK302" s="387"/>
      <c r="CGL302" s="342"/>
      <c r="CGM302" s="342"/>
      <c r="CGN302" s="342"/>
      <c r="CGO302" s="342"/>
      <c r="CGP302" s="342"/>
      <c r="CGQ302" s="342"/>
      <c r="CGR302" s="442"/>
      <c r="CGS302" s="423"/>
      <c r="CGT302" s="342"/>
      <c r="CGU302" s="342"/>
      <c r="CGV302" s="342"/>
      <c r="CGW302" s="387"/>
      <c r="CGX302" s="342"/>
      <c r="CGY302" s="342"/>
      <c r="CGZ302" s="342"/>
      <c r="CHA302" s="342"/>
      <c r="CHB302" s="342"/>
      <c r="CHC302" s="342"/>
      <c r="CHD302" s="442"/>
      <c r="CHE302" s="423"/>
      <c r="CHF302" s="342"/>
      <c r="CHG302" s="342"/>
      <c r="CHH302" s="342"/>
      <c r="CHI302" s="387"/>
      <c r="CHJ302" s="342"/>
      <c r="CHK302" s="342"/>
      <c r="CHL302" s="342"/>
      <c r="CHM302" s="342"/>
      <c r="CHN302" s="342"/>
      <c r="CHO302" s="342"/>
      <c r="CHP302" s="442"/>
      <c r="CHQ302" s="423"/>
      <c r="CHR302" s="342"/>
      <c r="CHS302" s="342"/>
      <c r="CHT302" s="342"/>
      <c r="CHU302" s="387"/>
      <c r="CHV302" s="342"/>
      <c r="CHW302" s="342"/>
      <c r="CHX302" s="342"/>
      <c r="CHY302" s="342"/>
      <c r="CHZ302" s="342"/>
      <c r="CIA302" s="342"/>
      <c r="CIB302" s="442"/>
      <c r="CIC302" s="423"/>
      <c r="CID302" s="342"/>
      <c r="CIE302" s="342"/>
      <c r="CIF302" s="342"/>
      <c r="CIG302" s="387"/>
      <c r="CIH302" s="342"/>
      <c r="CII302" s="342"/>
      <c r="CIJ302" s="342"/>
      <c r="CIK302" s="342"/>
      <c r="CIL302" s="342"/>
      <c r="CIM302" s="342"/>
      <c r="CIN302" s="442"/>
      <c r="CIO302" s="423"/>
      <c r="CIP302" s="342"/>
      <c r="CIQ302" s="342"/>
      <c r="CIR302" s="342"/>
      <c r="CIS302" s="387"/>
      <c r="CIT302" s="342"/>
      <c r="CIU302" s="342"/>
      <c r="CIV302" s="342"/>
      <c r="CIW302" s="342"/>
      <c r="CIX302" s="342"/>
      <c r="CIY302" s="342"/>
      <c r="CIZ302" s="442"/>
      <c r="CJA302" s="423"/>
      <c r="CJB302" s="342"/>
      <c r="CJC302" s="342"/>
      <c r="CJD302" s="342"/>
      <c r="CJE302" s="387"/>
      <c r="CJF302" s="342"/>
      <c r="CJG302" s="342"/>
      <c r="CJH302" s="342"/>
      <c r="CJI302" s="342"/>
      <c r="CJJ302" s="342"/>
      <c r="CJK302" s="342"/>
      <c r="CJL302" s="442"/>
      <c r="CJM302" s="423"/>
      <c r="CJN302" s="342"/>
      <c r="CJO302" s="342"/>
      <c r="CJP302" s="342"/>
      <c r="CJQ302" s="387"/>
      <c r="CJR302" s="342"/>
      <c r="CJS302" s="342"/>
      <c r="CJT302" s="342"/>
      <c r="CJU302" s="342"/>
      <c r="CJV302" s="342"/>
      <c r="CJW302" s="342"/>
      <c r="CJX302" s="442"/>
      <c r="CJY302" s="423"/>
      <c r="CJZ302" s="342"/>
      <c r="CKA302" s="342"/>
      <c r="CKB302" s="342"/>
      <c r="CKC302" s="387"/>
      <c r="CKD302" s="342"/>
      <c r="CKE302" s="342"/>
      <c r="CKF302" s="342"/>
      <c r="CKG302" s="342"/>
      <c r="CKH302" s="342"/>
      <c r="CKI302" s="342"/>
      <c r="CKJ302" s="442"/>
      <c r="CKK302" s="423"/>
      <c r="CKL302" s="342"/>
      <c r="CKM302" s="342"/>
      <c r="CKN302" s="342"/>
      <c r="CKO302" s="387"/>
      <c r="CKP302" s="342"/>
      <c r="CKQ302" s="342"/>
      <c r="CKR302" s="342"/>
      <c r="CKS302" s="342"/>
      <c r="CKT302" s="342"/>
      <c r="CKU302" s="342"/>
      <c r="CKV302" s="442"/>
      <c r="CKW302" s="423"/>
      <c r="CKX302" s="342"/>
      <c r="CKY302" s="342"/>
      <c r="CKZ302" s="342"/>
      <c r="CLA302" s="387"/>
      <c r="CLB302" s="342"/>
      <c r="CLC302" s="342"/>
      <c r="CLD302" s="342"/>
      <c r="CLE302" s="342"/>
      <c r="CLF302" s="342"/>
      <c r="CLG302" s="342"/>
      <c r="CLH302" s="442"/>
      <c r="CLI302" s="423"/>
      <c r="CLJ302" s="342"/>
      <c r="CLK302" s="342"/>
      <c r="CLL302" s="342"/>
      <c r="CLM302" s="387"/>
      <c r="CLN302" s="342"/>
      <c r="CLO302" s="342"/>
      <c r="CLP302" s="342"/>
      <c r="CLQ302" s="342"/>
      <c r="CLR302" s="342"/>
      <c r="CLS302" s="342"/>
      <c r="CLT302" s="442"/>
      <c r="CLU302" s="423"/>
      <c r="CLV302" s="342"/>
      <c r="CLW302" s="342"/>
      <c r="CLX302" s="342"/>
      <c r="CLY302" s="387"/>
      <c r="CLZ302" s="342"/>
      <c r="CMA302" s="342"/>
      <c r="CMB302" s="342"/>
      <c r="CMC302" s="342"/>
      <c r="CMD302" s="342"/>
      <c r="CME302" s="342"/>
      <c r="CMF302" s="442"/>
      <c r="CMG302" s="423"/>
      <c r="CMH302" s="342"/>
      <c r="CMI302" s="342"/>
      <c r="CMJ302" s="342"/>
      <c r="CMK302" s="387"/>
      <c r="CML302" s="342"/>
      <c r="CMM302" s="342"/>
      <c r="CMN302" s="342"/>
      <c r="CMO302" s="342"/>
      <c r="CMP302" s="342"/>
      <c r="CMQ302" s="342"/>
      <c r="CMR302" s="442"/>
      <c r="CMS302" s="423"/>
      <c r="CMT302" s="342"/>
      <c r="CMU302" s="342"/>
      <c r="CMV302" s="342"/>
      <c r="CMW302" s="387"/>
      <c r="CMX302" s="342"/>
      <c r="CMY302" s="342"/>
      <c r="CMZ302" s="342"/>
      <c r="CNA302" s="342"/>
      <c r="CNB302" s="342"/>
      <c r="CNC302" s="342"/>
      <c r="CND302" s="442"/>
      <c r="CNE302" s="423"/>
      <c r="CNF302" s="342"/>
      <c r="CNG302" s="342"/>
      <c r="CNH302" s="342"/>
      <c r="CNI302" s="387"/>
      <c r="CNJ302" s="342"/>
      <c r="CNK302" s="342"/>
      <c r="CNL302" s="342"/>
      <c r="CNM302" s="342"/>
      <c r="CNN302" s="342"/>
      <c r="CNO302" s="342"/>
      <c r="CNP302" s="442"/>
      <c r="CNQ302" s="423"/>
      <c r="CNR302" s="342"/>
      <c r="CNS302" s="342"/>
      <c r="CNT302" s="342"/>
      <c r="CNU302" s="387"/>
      <c r="CNV302" s="342"/>
      <c r="CNW302" s="342"/>
      <c r="CNX302" s="342"/>
      <c r="CNY302" s="342"/>
      <c r="CNZ302" s="342"/>
      <c r="COA302" s="342"/>
      <c r="COB302" s="442"/>
      <c r="COC302" s="423"/>
      <c r="COD302" s="342"/>
      <c r="COE302" s="342"/>
      <c r="COF302" s="342"/>
      <c r="COG302" s="387"/>
      <c r="COH302" s="342"/>
      <c r="COI302" s="342"/>
      <c r="COJ302" s="342"/>
      <c r="COK302" s="342"/>
      <c r="COL302" s="342"/>
      <c r="COM302" s="342"/>
      <c r="CON302" s="442"/>
      <c r="COO302" s="423"/>
      <c r="COP302" s="342"/>
      <c r="COQ302" s="342"/>
      <c r="COR302" s="342"/>
      <c r="COS302" s="387"/>
      <c r="COT302" s="342"/>
      <c r="COU302" s="342"/>
      <c r="COV302" s="342"/>
      <c r="COW302" s="342"/>
      <c r="COX302" s="342"/>
      <c r="COY302" s="342"/>
      <c r="COZ302" s="442"/>
      <c r="CPA302" s="423"/>
      <c r="CPB302" s="342"/>
      <c r="CPC302" s="342"/>
      <c r="CPD302" s="342"/>
      <c r="CPE302" s="387"/>
      <c r="CPF302" s="342"/>
      <c r="CPG302" s="342"/>
      <c r="CPH302" s="342"/>
      <c r="CPI302" s="342"/>
      <c r="CPJ302" s="342"/>
      <c r="CPK302" s="342"/>
      <c r="CPL302" s="442"/>
      <c r="CPM302" s="423"/>
      <c r="CPN302" s="342"/>
      <c r="CPO302" s="342"/>
      <c r="CPP302" s="342"/>
      <c r="CPQ302" s="387"/>
      <c r="CPR302" s="342"/>
      <c r="CPS302" s="342"/>
      <c r="CPT302" s="342"/>
      <c r="CPU302" s="342"/>
      <c r="CPV302" s="342"/>
      <c r="CPW302" s="342"/>
      <c r="CPX302" s="442"/>
      <c r="CPY302" s="423"/>
      <c r="CPZ302" s="342"/>
      <c r="CQA302" s="342"/>
      <c r="CQB302" s="342"/>
      <c r="CQC302" s="387"/>
      <c r="CQD302" s="342"/>
      <c r="CQE302" s="342"/>
      <c r="CQF302" s="342"/>
      <c r="CQG302" s="342"/>
      <c r="CQH302" s="342"/>
      <c r="CQI302" s="342"/>
      <c r="CQJ302" s="442"/>
      <c r="CQK302" s="423"/>
      <c r="CQL302" s="342"/>
      <c r="CQM302" s="342"/>
      <c r="CQN302" s="342"/>
      <c r="CQO302" s="387"/>
      <c r="CQP302" s="342"/>
      <c r="CQQ302" s="342"/>
      <c r="CQR302" s="342"/>
      <c r="CQS302" s="342"/>
      <c r="CQT302" s="342"/>
      <c r="CQU302" s="342"/>
      <c r="CQV302" s="442"/>
      <c r="CQW302" s="423"/>
      <c r="CQX302" s="342"/>
      <c r="CQY302" s="342"/>
      <c r="CQZ302" s="342"/>
      <c r="CRA302" s="387"/>
      <c r="CRB302" s="342"/>
      <c r="CRC302" s="342"/>
      <c r="CRD302" s="342"/>
      <c r="CRE302" s="342"/>
      <c r="CRF302" s="342"/>
      <c r="CRG302" s="342"/>
      <c r="CRH302" s="442"/>
      <c r="CRI302" s="423"/>
      <c r="CRJ302" s="342"/>
      <c r="CRK302" s="342"/>
      <c r="CRL302" s="342"/>
      <c r="CRM302" s="387"/>
      <c r="CRN302" s="342"/>
      <c r="CRO302" s="342"/>
      <c r="CRP302" s="342"/>
      <c r="CRQ302" s="342"/>
      <c r="CRR302" s="342"/>
      <c r="CRS302" s="342"/>
      <c r="CRT302" s="442"/>
      <c r="CRU302" s="423"/>
      <c r="CRV302" s="342"/>
      <c r="CRW302" s="342"/>
      <c r="CRX302" s="342"/>
      <c r="CRY302" s="387"/>
      <c r="CRZ302" s="342"/>
      <c r="CSA302" s="342"/>
      <c r="CSB302" s="342"/>
      <c r="CSC302" s="342"/>
      <c r="CSD302" s="342"/>
      <c r="CSE302" s="342"/>
      <c r="CSF302" s="442"/>
      <c r="CSG302" s="423"/>
      <c r="CSH302" s="342"/>
      <c r="CSI302" s="342"/>
      <c r="CSJ302" s="342"/>
      <c r="CSK302" s="387"/>
      <c r="CSL302" s="342"/>
      <c r="CSM302" s="342"/>
      <c r="CSN302" s="342"/>
      <c r="CSO302" s="342"/>
      <c r="CSP302" s="342"/>
      <c r="CSQ302" s="342"/>
      <c r="CSR302" s="442"/>
      <c r="CSS302" s="423"/>
      <c r="CST302" s="342"/>
      <c r="CSU302" s="342"/>
      <c r="CSV302" s="342"/>
      <c r="CSW302" s="387"/>
      <c r="CSX302" s="342"/>
      <c r="CSY302" s="342"/>
      <c r="CSZ302" s="342"/>
      <c r="CTA302" s="342"/>
      <c r="CTB302" s="342"/>
      <c r="CTC302" s="342"/>
      <c r="CTD302" s="442"/>
      <c r="CTE302" s="423"/>
      <c r="CTF302" s="342"/>
      <c r="CTG302" s="342"/>
      <c r="CTH302" s="342"/>
      <c r="CTI302" s="387"/>
      <c r="CTJ302" s="342"/>
      <c r="CTK302" s="342"/>
      <c r="CTL302" s="342"/>
      <c r="CTM302" s="342"/>
      <c r="CTN302" s="342"/>
      <c r="CTO302" s="342"/>
      <c r="CTP302" s="442"/>
      <c r="CTQ302" s="423"/>
      <c r="CTR302" s="342"/>
      <c r="CTS302" s="342"/>
      <c r="CTT302" s="342"/>
      <c r="CTU302" s="387"/>
      <c r="CTV302" s="342"/>
      <c r="CTW302" s="342"/>
      <c r="CTX302" s="342"/>
      <c r="CTY302" s="342"/>
      <c r="CTZ302" s="342"/>
      <c r="CUA302" s="342"/>
      <c r="CUB302" s="442"/>
      <c r="CUC302" s="423"/>
      <c r="CUD302" s="342"/>
      <c r="CUE302" s="342"/>
      <c r="CUF302" s="342"/>
      <c r="CUG302" s="387"/>
      <c r="CUH302" s="342"/>
      <c r="CUI302" s="342"/>
      <c r="CUJ302" s="342"/>
      <c r="CUK302" s="342"/>
      <c r="CUL302" s="342"/>
      <c r="CUM302" s="342"/>
      <c r="CUN302" s="442"/>
      <c r="CUO302" s="423"/>
      <c r="CUP302" s="342"/>
      <c r="CUQ302" s="342"/>
      <c r="CUR302" s="342"/>
      <c r="CUS302" s="387"/>
      <c r="CUT302" s="342"/>
      <c r="CUU302" s="342"/>
      <c r="CUV302" s="342"/>
      <c r="CUW302" s="342"/>
      <c r="CUX302" s="342"/>
      <c r="CUY302" s="342"/>
      <c r="CUZ302" s="442"/>
      <c r="CVA302" s="423"/>
      <c r="CVB302" s="342"/>
      <c r="CVC302" s="342"/>
      <c r="CVD302" s="342"/>
      <c r="CVE302" s="387"/>
      <c r="CVF302" s="342"/>
      <c r="CVG302" s="342"/>
      <c r="CVH302" s="342"/>
      <c r="CVI302" s="342"/>
      <c r="CVJ302" s="342"/>
      <c r="CVK302" s="342"/>
      <c r="CVL302" s="442"/>
      <c r="CVM302" s="423"/>
      <c r="CVN302" s="342"/>
      <c r="CVO302" s="342"/>
      <c r="CVP302" s="342"/>
      <c r="CVQ302" s="387"/>
      <c r="CVR302" s="342"/>
      <c r="CVS302" s="342"/>
      <c r="CVT302" s="342"/>
      <c r="CVU302" s="342"/>
      <c r="CVV302" s="342"/>
      <c r="CVW302" s="342"/>
      <c r="CVX302" s="442"/>
      <c r="CVY302" s="423"/>
      <c r="CVZ302" s="342"/>
      <c r="CWA302" s="342"/>
      <c r="CWB302" s="342"/>
      <c r="CWC302" s="387"/>
      <c r="CWD302" s="342"/>
      <c r="CWE302" s="342"/>
      <c r="CWF302" s="342"/>
      <c r="CWG302" s="342"/>
      <c r="CWH302" s="342"/>
      <c r="CWI302" s="342"/>
      <c r="CWJ302" s="442"/>
      <c r="CWK302" s="423"/>
      <c r="CWL302" s="342"/>
      <c r="CWM302" s="342"/>
      <c r="CWN302" s="342"/>
      <c r="CWO302" s="387"/>
      <c r="CWP302" s="342"/>
      <c r="CWQ302" s="342"/>
      <c r="CWR302" s="342"/>
      <c r="CWS302" s="342"/>
      <c r="CWT302" s="342"/>
      <c r="CWU302" s="342"/>
      <c r="CWV302" s="442"/>
      <c r="CWW302" s="423"/>
      <c r="CWX302" s="342"/>
      <c r="CWY302" s="342"/>
      <c r="CWZ302" s="342"/>
      <c r="CXA302" s="387"/>
      <c r="CXB302" s="342"/>
      <c r="CXC302" s="342"/>
      <c r="CXD302" s="342"/>
      <c r="CXE302" s="342"/>
      <c r="CXF302" s="342"/>
      <c r="CXG302" s="342"/>
      <c r="CXH302" s="442"/>
      <c r="CXI302" s="423"/>
      <c r="CXJ302" s="342"/>
      <c r="CXK302" s="342"/>
      <c r="CXL302" s="342"/>
      <c r="CXM302" s="387"/>
      <c r="CXN302" s="342"/>
      <c r="CXO302" s="342"/>
      <c r="CXP302" s="342"/>
      <c r="CXQ302" s="342"/>
      <c r="CXR302" s="342"/>
      <c r="CXS302" s="342"/>
      <c r="CXT302" s="442"/>
      <c r="CXU302" s="423"/>
      <c r="CXV302" s="342"/>
      <c r="CXW302" s="342"/>
      <c r="CXX302" s="342"/>
      <c r="CXY302" s="387"/>
      <c r="CXZ302" s="342"/>
      <c r="CYA302" s="342"/>
      <c r="CYB302" s="342"/>
      <c r="CYC302" s="342"/>
      <c r="CYD302" s="342"/>
      <c r="CYE302" s="342"/>
      <c r="CYF302" s="442"/>
      <c r="CYG302" s="423"/>
      <c r="CYH302" s="342"/>
      <c r="CYI302" s="342"/>
      <c r="CYJ302" s="342"/>
      <c r="CYK302" s="387"/>
      <c r="CYL302" s="342"/>
      <c r="CYM302" s="342"/>
      <c r="CYN302" s="342"/>
      <c r="CYO302" s="342"/>
      <c r="CYP302" s="342"/>
      <c r="CYQ302" s="342"/>
      <c r="CYR302" s="442"/>
      <c r="CYS302" s="423"/>
      <c r="CYT302" s="342"/>
      <c r="CYU302" s="342"/>
      <c r="CYV302" s="342"/>
      <c r="CYW302" s="387"/>
      <c r="CYX302" s="342"/>
      <c r="CYY302" s="342"/>
      <c r="CYZ302" s="342"/>
      <c r="CZA302" s="342"/>
      <c r="CZB302" s="342"/>
      <c r="CZC302" s="342"/>
      <c r="CZD302" s="442"/>
      <c r="CZE302" s="423"/>
      <c r="CZF302" s="342"/>
      <c r="CZG302" s="342"/>
      <c r="CZH302" s="342"/>
      <c r="CZI302" s="387"/>
      <c r="CZJ302" s="342"/>
      <c r="CZK302" s="342"/>
      <c r="CZL302" s="342"/>
      <c r="CZM302" s="342"/>
      <c r="CZN302" s="342"/>
      <c r="CZO302" s="342"/>
      <c r="CZP302" s="442"/>
      <c r="CZQ302" s="423"/>
      <c r="CZR302" s="342"/>
      <c r="CZS302" s="342"/>
      <c r="CZT302" s="342"/>
      <c r="CZU302" s="387"/>
      <c r="CZV302" s="342"/>
      <c r="CZW302" s="342"/>
      <c r="CZX302" s="342"/>
      <c r="CZY302" s="342"/>
      <c r="CZZ302" s="342"/>
      <c r="DAA302" s="342"/>
      <c r="DAB302" s="442"/>
      <c r="DAC302" s="423"/>
      <c r="DAD302" s="342"/>
      <c r="DAE302" s="342"/>
      <c r="DAF302" s="342"/>
      <c r="DAG302" s="387"/>
      <c r="DAH302" s="342"/>
      <c r="DAI302" s="342"/>
      <c r="DAJ302" s="342"/>
      <c r="DAK302" s="342"/>
      <c r="DAL302" s="342"/>
      <c r="DAM302" s="342"/>
      <c r="DAN302" s="442"/>
      <c r="DAO302" s="423"/>
      <c r="DAP302" s="342"/>
      <c r="DAQ302" s="342"/>
      <c r="DAR302" s="342"/>
      <c r="DAS302" s="387"/>
      <c r="DAT302" s="342"/>
      <c r="DAU302" s="342"/>
      <c r="DAV302" s="342"/>
      <c r="DAW302" s="342"/>
      <c r="DAX302" s="342"/>
      <c r="DAY302" s="342"/>
      <c r="DAZ302" s="442"/>
      <c r="DBA302" s="423"/>
      <c r="DBB302" s="342"/>
      <c r="DBC302" s="342"/>
      <c r="DBD302" s="342"/>
      <c r="DBE302" s="387"/>
      <c r="DBF302" s="342"/>
      <c r="DBG302" s="342"/>
      <c r="DBH302" s="342"/>
      <c r="DBI302" s="342"/>
      <c r="DBJ302" s="342"/>
      <c r="DBK302" s="342"/>
      <c r="DBL302" s="442"/>
      <c r="DBM302" s="423"/>
      <c r="DBN302" s="342"/>
      <c r="DBO302" s="342"/>
      <c r="DBP302" s="342"/>
      <c r="DBQ302" s="387"/>
      <c r="DBR302" s="342"/>
      <c r="DBS302" s="342"/>
      <c r="DBT302" s="342"/>
      <c r="DBU302" s="342"/>
      <c r="DBV302" s="342"/>
      <c r="DBW302" s="342"/>
      <c r="DBX302" s="442"/>
      <c r="DBY302" s="423"/>
      <c r="DBZ302" s="342"/>
      <c r="DCA302" s="342"/>
      <c r="DCB302" s="342"/>
      <c r="DCC302" s="387"/>
      <c r="DCD302" s="342"/>
      <c r="DCE302" s="342"/>
      <c r="DCF302" s="342"/>
      <c r="DCG302" s="342"/>
      <c r="DCH302" s="342"/>
      <c r="DCI302" s="342"/>
      <c r="DCJ302" s="442"/>
      <c r="DCK302" s="423"/>
      <c r="DCL302" s="342"/>
      <c r="DCM302" s="342"/>
      <c r="DCN302" s="342"/>
      <c r="DCO302" s="387"/>
      <c r="DCP302" s="342"/>
      <c r="DCQ302" s="342"/>
      <c r="DCR302" s="342"/>
      <c r="DCS302" s="342"/>
      <c r="DCT302" s="342"/>
      <c r="DCU302" s="342"/>
      <c r="DCV302" s="442"/>
      <c r="DCW302" s="423"/>
      <c r="DCX302" s="342"/>
      <c r="DCY302" s="342"/>
      <c r="DCZ302" s="342"/>
      <c r="DDA302" s="387"/>
      <c r="DDB302" s="342"/>
      <c r="DDC302" s="342"/>
      <c r="DDD302" s="342"/>
      <c r="DDE302" s="342"/>
      <c r="DDF302" s="342"/>
      <c r="DDG302" s="342"/>
      <c r="DDH302" s="442"/>
      <c r="DDI302" s="423"/>
      <c r="DDJ302" s="342"/>
      <c r="DDK302" s="342"/>
      <c r="DDL302" s="342"/>
      <c r="DDM302" s="387"/>
      <c r="DDN302" s="342"/>
      <c r="DDO302" s="342"/>
      <c r="DDP302" s="342"/>
      <c r="DDQ302" s="342"/>
      <c r="DDR302" s="342"/>
      <c r="DDS302" s="342"/>
      <c r="DDT302" s="442"/>
      <c r="DDU302" s="423"/>
      <c r="DDV302" s="342"/>
      <c r="DDW302" s="342"/>
      <c r="DDX302" s="342"/>
      <c r="DDY302" s="387"/>
      <c r="DDZ302" s="342"/>
      <c r="DEA302" s="342"/>
      <c r="DEB302" s="342"/>
      <c r="DEC302" s="342"/>
      <c r="DED302" s="342"/>
      <c r="DEE302" s="342"/>
      <c r="DEF302" s="442"/>
      <c r="DEG302" s="423"/>
      <c r="DEH302" s="342"/>
      <c r="DEI302" s="342"/>
      <c r="DEJ302" s="342"/>
      <c r="DEK302" s="387"/>
      <c r="DEL302" s="342"/>
      <c r="DEM302" s="342"/>
      <c r="DEN302" s="342"/>
      <c r="DEO302" s="342"/>
      <c r="DEP302" s="342"/>
      <c r="DEQ302" s="342"/>
      <c r="DER302" s="442"/>
      <c r="DES302" s="423"/>
      <c r="DET302" s="342"/>
      <c r="DEU302" s="342"/>
      <c r="DEV302" s="342"/>
      <c r="DEW302" s="387"/>
      <c r="DEX302" s="342"/>
      <c r="DEY302" s="342"/>
      <c r="DEZ302" s="342"/>
      <c r="DFA302" s="342"/>
      <c r="DFB302" s="342"/>
      <c r="DFC302" s="342"/>
      <c r="DFD302" s="442"/>
      <c r="DFE302" s="423"/>
      <c r="DFF302" s="342"/>
      <c r="DFG302" s="342"/>
      <c r="DFH302" s="342"/>
      <c r="DFI302" s="387"/>
      <c r="DFJ302" s="342"/>
      <c r="DFK302" s="342"/>
      <c r="DFL302" s="342"/>
      <c r="DFM302" s="342"/>
      <c r="DFN302" s="342"/>
      <c r="DFO302" s="342"/>
      <c r="DFP302" s="442"/>
      <c r="DFQ302" s="423"/>
      <c r="DFR302" s="342"/>
      <c r="DFS302" s="342"/>
      <c r="DFT302" s="342"/>
      <c r="DFU302" s="387"/>
      <c r="DFV302" s="342"/>
      <c r="DFW302" s="342"/>
      <c r="DFX302" s="342"/>
      <c r="DFY302" s="342"/>
      <c r="DFZ302" s="342"/>
      <c r="DGA302" s="342"/>
      <c r="DGB302" s="442"/>
      <c r="DGC302" s="423"/>
      <c r="DGD302" s="342"/>
      <c r="DGE302" s="342"/>
      <c r="DGF302" s="342"/>
      <c r="DGG302" s="387"/>
      <c r="DGH302" s="342"/>
      <c r="DGI302" s="342"/>
      <c r="DGJ302" s="342"/>
      <c r="DGK302" s="342"/>
      <c r="DGL302" s="342"/>
      <c r="DGM302" s="342"/>
      <c r="DGN302" s="442"/>
      <c r="DGO302" s="423"/>
      <c r="DGP302" s="342"/>
      <c r="DGQ302" s="342"/>
      <c r="DGR302" s="342"/>
      <c r="DGS302" s="387"/>
      <c r="DGT302" s="342"/>
      <c r="DGU302" s="342"/>
      <c r="DGV302" s="342"/>
      <c r="DGW302" s="342"/>
      <c r="DGX302" s="342"/>
      <c r="DGY302" s="342"/>
      <c r="DGZ302" s="442"/>
      <c r="DHA302" s="423"/>
      <c r="DHB302" s="342"/>
      <c r="DHC302" s="342"/>
      <c r="DHD302" s="342"/>
      <c r="DHE302" s="387"/>
      <c r="DHF302" s="342"/>
      <c r="DHG302" s="342"/>
      <c r="DHH302" s="342"/>
      <c r="DHI302" s="342"/>
      <c r="DHJ302" s="342"/>
      <c r="DHK302" s="342"/>
      <c r="DHL302" s="442"/>
      <c r="DHM302" s="423"/>
      <c r="DHN302" s="342"/>
      <c r="DHO302" s="342"/>
      <c r="DHP302" s="342"/>
      <c r="DHQ302" s="387"/>
      <c r="DHR302" s="342"/>
      <c r="DHS302" s="342"/>
      <c r="DHT302" s="342"/>
      <c r="DHU302" s="342"/>
      <c r="DHV302" s="342"/>
      <c r="DHW302" s="342"/>
      <c r="DHX302" s="442"/>
      <c r="DHY302" s="423"/>
      <c r="DHZ302" s="342"/>
      <c r="DIA302" s="342"/>
      <c r="DIB302" s="342"/>
      <c r="DIC302" s="387"/>
      <c r="DID302" s="342"/>
      <c r="DIE302" s="342"/>
      <c r="DIF302" s="342"/>
      <c r="DIG302" s="342"/>
      <c r="DIH302" s="342"/>
      <c r="DII302" s="342"/>
      <c r="DIJ302" s="442"/>
      <c r="DIK302" s="423"/>
      <c r="DIL302" s="342"/>
      <c r="DIM302" s="342"/>
      <c r="DIN302" s="342"/>
      <c r="DIO302" s="387"/>
      <c r="DIP302" s="342"/>
      <c r="DIQ302" s="342"/>
      <c r="DIR302" s="342"/>
      <c r="DIS302" s="342"/>
      <c r="DIT302" s="342"/>
      <c r="DIU302" s="342"/>
      <c r="DIV302" s="442"/>
      <c r="DIW302" s="423"/>
      <c r="DIX302" s="342"/>
      <c r="DIY302" s="342"/>
      <c r="DIZ302" s="342"/>
      <c r="DJA302" s="387"/>
      <c r="DJB302" s="342"/>
      <c r="DJC302" s="342"/>
      <c r="DJD302" s="342"/>
      <c r="DJE302" s="342"/>
      <c r="DJF302" s="342"/>
      <c r="DJG302" s="342"/>
      <c r="DJH302" s="442"/>
      <c r="DJI302" s="423"/>
      <c r="DJJ302" s="342"/>
      <c r="DJK302" s="342"/>
      <c r="DJL302" s="342"/>
      <c r="DJM302" s="387"/>
      <c r="DJN302" s="342"/>
      <c r="DJO302" s="342"/>
      <c r="DJP302" s="342"/>
      <c r="DJQ302" s="342"/>
      <c r="DJR302" s="342"/>
      <c r="DJS302" s="342"/>
      <c r="DJT302" s="442"/>
      <c r="DJU302" s="423"/>
      <c r="DJV302" s="342"/>
      <c r="DJW302" s="342"/>
      <c r="DJX302" s="342"/>
      <c r="DJY302" s="387"/>
      <c r="DJZ302" s="342"/>
      <c r="DKA302" s="342"/>
      <c r="DKB302" s="342"/>
      <c r="DKC302" s="342"/>
      <c r="DKD302" s="342"/>
      <c r="DKE302" s="342"/>
      <c r="DKF302" s="442"/>
      <c r="DKG302" s="423"/>
      <c r="DKH302" s="342"/>
      <c r="DKI302" s="342"/>
      <c r="DKJ302" s="342"/>
      <c r="DKK302" s="387"/>
      <c r="DKL302" s="342"/>
      <c r="DKM302" s="342"/>
      <c r="DKN302" s="342"/>
      <c r="DKO302" s="342"/>
      <c r="DKP302" s="342"/>
      <c r="DKQ302" s="342"/>
      <c r="DKR302" s="442"/>
      <c r="DKS302" s="423"/>
      <c r="DKT302" s="342"/>
      <c r="DKU302" s="342"/>
      <c r="DKV302" s="342"/>
      <c r="DKW302" s="387"/>
      <c r="DKX302" s="342"/>
      <c r="DKY302" s="342"/>
      <c r="DKZ302" s="342"/>
      <c r="DLA302" s="342"/>
      <c r="DLB302" s="342"/>
      <c r="DLC302" s="342"/>
      <c r="DLD302" s="442"/>
      <c r="DLE302" s="423"/>
      <c r="DLF302" s="342"/>
      <c r="DLG302" s="342"/>
      <c r="DLH302" s="342"/>
      <c r="DLI302" s="387"/>
      <c r="DLJ302" s="342"/>
      <c r="DLK302" s="342"/>
      <c r="DLL302" s="342"/>
      <c r="DLM302" s="342"/>
      <c r="DLN302" s="342"/>
      <c r="DLO302" s="342"/>
      <c r="DLP302" s="442"/>
      <c r="DLQ302" s="423"/>
      <c r="DLR302" s="342"/>
      <c r="DLS302" s="342"/>
      <c r="DLT302" s="342"/>
      <c r="DLU302" s="387"/>
      <c r="DLV302" s="342"/>
      <c r="DLW302" s="342"/>
      <c r="DLX302" s="342"/>
      <c r="DLY302" s="342"/>
      <c r="DLZ302" s="342"/>
      <c r="DMA302" s="342"/>
      <c r="DMB302" s="442"/>
      <c r="DMC302" s="423"/>
      <c r="DMD302" s="342"/>
      <c r="DME302" s="342"/>
      <c r="DMF302" s="342"/>
      <c r="DMG302" s="387"/>
      <c r="DMH302" s="342"/>
      <c r="DMI302" s="342"/>
      <c r="DMJ302" s="342"/>
      <c r="DMK302" s="342"/>
      <c r="DML302" s="342"/>
      <c r="DMM302" s="342"/>
      <c r="DMN302" s="442"/>
      <c r="DMO302" s="423"/>
      <c r="DMP302" s="342"/>
      <c r="DMQ302" s="342"/>
      <c r="DMR302" s="342"/>
      <c r="DMS302" s="387"/>
      <c r="DMT302" s="342"/>
      <c r="DMU302" s="342"/>
      <c r="DMV302" s="342"/>
      <c r="DMW302" s="342"/>
      <c r="DMX302" s="342"/>
      <c r="DMY302" s="342"/>
      <c r="DMZ302" s="442"/>
      <c r="DNA302" s="423"/>
      <c r="DNB302" s="342"/>
      <c r="DNC302" s="342"/>
      <c r="DND302" s="342"/>
      <c r="DNE302" s="387"/>
      <c r="DNF302" s="342"/>
      <c r="DNG302" s="342"/>
      <c r="DNH302" s="342"/>
      <c r="DNI302" s="342"/>
      <c r="DNJ302" s="342"/>
      <c r="DNK302" s="342"/>
      <c r="DNL302" s="442"/>
      <c r="DNM302" s="423"/>
      <c r="DNN302" s="342"/>
      <c r="DNO302" s="342"/>
      <c r="DNP302" s="342"/>
      <c r="DNQ302" s="387"/>
      <c r="DNR302" s="342"/>
      <c r="DNS302" s="342"/>
      <c r="DNT302" s="342"/>
      <c r="DNU302" s="342"/>
      <c r="DNV302" s="342"/>
      <c r="DNW302" s="342"/>
      <c r="DNX302" s="442"/>
      <c r="DNY302" s="423"/>
      <c r="DNZ302" s="342"/>
      <c r="DOA302" s="342"/>
      <c r="DOB302" s="342"/>
      <c r="DOC302" s="387"/>
      <c r="DOD302" s="342"/>
      <c r="DOE302" s="342"/>
      <c r="DOF302" s="342"/>
      <c r="DOG302" s="342"/>
      <c r="DOH302" s="342"/>
      <c r="DOI302" s="342"/>
      <c r="DOJ302" s="442"/>
      <c r="DOK302" s="423"/>
      <c r="DOL302" s="342"/>
      <c r="DOM302" s="342"/>
      <c r="DON302" s="342"/>
      <c r="DOO302" s="387"/>
      <c r="DOP302" s="342"/>
      <c r="DOQ302" s="342"/>
      <c r="DOR302" s="342"/>
      <c r="DOS302" s="342"/>
      <c r="DOT302" s="342"/>
      <c r="DOU302" s="342"/>
      <c r="DOV302" s="442"/>
      <c r="DOW302" s="423"/>
      <c r="DOX302" s="342"/>
      <c r="DOY302" s="342"/>
      <c r="DOZ302" s="342"/>
      <c r="DPA302" s="387"/>
      <c r="DPB302" s="342"/>
      <c r="DPC302" s="342"/>
      <c r="DPD302" s="342"/>
      <c r="DPE302" s="342"/>
      <c r="DPF302" s="342"/>
      <c r="DPG302" s="342"/>
      <c r="DPH302" s="442"/>
      <c r="DPI302" s="423"/>
      <c r="DPJ302" s="342"/>
      <c r="DPK302" s="342"/>
      <c r="DPL302" s="342"/>
      <c r="DPM302" s="387"/>
      <c r="DPN302" s="342"/>
      <c r="DPO302" s="342"/>
      <c r="DPP302" s="342"/>
      <c r="DPQ302" s="342"/>
      <c r="DPR302" s="342"/>
      <c r="DPS302" s="342"/>
      <c r="DPT302" s="442"/>
      <c r="DPU302" s="423"/>
      <c r="DPV302" s="342"/>
      <c r="DPW302" s="342"/>
      <c r="DPX302" s="342"/>
      <c r="DPY302" s="387"/>
      <c r="DPZ302" s="342"/>
      <c r="DQA302" s="342"/>
      <c r="DQB302" s="342"/>
      <c r="DQC302" s="342"/>
      <c r="DQD302" s="342"/>
      <c r="DQE302" s="342"/>
      <c r="DQF302" s="442"/>
      <c r="DQG302" s="423"/>
      <c r="DQH302" s="342"/>
      <c r="DQI302" s="342"/>
      <c r="DQJ302" s="342"/>
      <c r="DQK302" s="387"/>
      <c r="DQL302" s="342"/>
      <c r="DQM302" s="342"/>
      <c r="DQN302" s="342"/>
      <c r="DQO302" s="342"/>
      <c r="DQP302" s="342"/>
      <c r="DQQ302" s="342"/>
      <c r="DQR302" s="442"/>
      <c r="DQS302" s="423"/>
      <c r="DQT302" s="342"/>
      <c r="DQU302" s="342"/>
      <c r="DQV302" s="342"/>
      <c r="DQW302" s="387"/>
      <c r="DQX302" s="342"/>
      <c r="DQY302" s="342"/>
      <c r="DQZ302" s="342"/>
      <c r="DRA302" s="342"/>
      <c r="DRB302" s="342"/>
      <c r="DRC302" s="342"/>
      <c r="DRD302" s="442"/>
      <c r="DRE302" s="423"/>
      <c r="DRF302" s="342"/>
      <c r="DRG302" s="342"/>
      <c r="DRH302" s="342"/>
      <c r="DRI302" s="387"/>
      <c r="DRJ302" s="342"/>
      <c r="DRK302" s="342"/>
      <c r="DRL302" s="342"/>
      <c r="DRM302" s="342"/>
      <c r="DRN302" s="342"/>
      <c r="DRO302" s="342"/>
      <c r="DRP302" s="442"/>
      <c r="DRQ302" s="423"/>
      <c r="DRR302" s="342"/>
      <c r="DRS302" s="342"/>
      <c r="DRT302" s="342"/>
      <c r="DRU302" s="387"/>
      <c r="DRV302" s="342"/>
      <c r="DRW302" s="342"/>
      <c r="DRX302" s="342"/>
      <c r="DRY302" s="342"/>
      <c r="DRZ302" s="342"/>
      <c r="DSA302" s="342"/>
      <c r="DSB302" s="442"/>
      <c r="DSC302" s="423"/>
      <c r="DSD302" s="342"/>
      <c r="DSE302" s="342"/>
      <c r="DSF302" s="342"/>
      <c r="DSG302" s="387"/>
      <c r="DSH302" s="342"/>
      <c r="DSI302" s="342"/>
      <c r="DSJ302" s="342"/>
      <c r="DSK302" s="342"/>
      <c r="DSL302" s="342"/>
      <c r="DSM302" s="342"/>
      <c r="DSN302" s="442"/>
      <c r="DSO302" s="423"/>
      <c r="DSP302" s="342"/>
      <c r="DSQ302" s="342"/>
      <c r="DSR302" s="342"/>
      <c r="DSS302" s="387"/>
      <c r="DST302" s="342"/>
      <c r="DSU302" s="342"/>
      <c r="DSV302" s="342"/>
      <c r="DSW302" s="342"/>
      <c r="DSX302" s="342"/>
      <c r="DSY302" s="342"/>
      <c r="DSZ302" s="442"/>
      <c r="DTA302" s="423"/>
      <c r="DTB302" s="342"/>
      <c r="DTC302" s="342"/>
      <c r="DTD302" s="342"/>
      <c r="DTE302" s="387"/>
      <c r="DTF302" s="342"/>
      <c r="DTG302" s="342"/>
      <c r="DTH302" s="342"/>
      <c r="DTI302" s="342"/>
      <c r="DTJ302" s="342"/>
      <c r="DTK302" s="342"/>
      <c r="DTL302" s="442"/>
      <c r="DTM302" s="423"/>
      <c r="DTN302" s="342"/>
      <c r="DTO302" s="342"/>
      <c r="DTP302" s="342"/>
      <c r="DTQ302" s="387"/>
      <c r="DTR302" s="342"/>
      <c r="DTS302" s="342"/>
      <c r="DTT302" s="342"/>
      <c r="DTU302" s="342"/>
      <c r="DTV302" s="342"/>
      <c r="DTW302" s="342"/>
      <c r="DTX302" s="442"/>
      <c r="DTY302" s="423"/>
      <c r="DTZ302" s="342"/>
      <c r="DUA302" s="342"/>
      <c r="DUB302" s="342"/>
      <c r="DUC302" s="387"/>
      <c r="DUD302" s="342"/>
      <c r="DUE302" s="342"/>
      <c r="DUF302" s="342"/>
      <c r="DUG302" s="342"/>
      <c r="DUH302" s="342"/>
      <c r="DUI302" s="342"/>
      <c r="DUJ302" s="442"/>
      <c r="DUK302" s="423"/>
      <c r="DUL302" s="342"/>
      <c r="DUM302" s="342"/>
      <c r="DUN302" s="342"/>
      <c r="DUO302" s="387"/>
      <c r="DUP302" s="342"/>
      <c r="DUQ302" s="342"/>
      <c r="DUR302" s="342"/>
      <c r="DUS302" s="342"/>
      <c r="DUT302" s="342"/>
      <c r="DUU302" s="342"/>
      <c r="DUV302" s="442"/>
      <c r="DUW302" s="423"/>
      <c r="DUX302" s="342"/>
      <c r="DUY302" s="342"/>
      <c r="DUZ302" s="342"/>
      <c r="DVA302" s="387"/>
      <c r="DVB302" s="342"/>
      <c r="DVC302" s="342"/>
      <c r="DVD302" s="342"/>
      <c r="DVE302" s="342"/>
      <c r="DVF302" s="342"/>
      <c r="DVG302" s="342"/>
      <c r="DVH302" s="442"/>
      <c r="DVI302" s="423"/>
      <c r="DVJ302" s="342"/>
      <c r="DVK302" s="342"/>
      <c r="DVL302" s="342"/>
      <c r="DVM302" s="387"/>
      <c r="DVN302" s="342"/>
      <c r="DVO302" s="342"/>
      <c r="DVP302" s="342"/>
      <c r="DVQ302" s="342"/>
      <c r="DVR302" s="342"/>
      <c r="DVS302" s="342"/>
      <c r="DVT302" s="442"/>
      <c r="DVU302" s="423"/>
      <c r="DVV302" s="342"/>
      <c r="DVW302" s="342"/>
      <c r="DVX302" s="342"/>
      <c r="DVY302" s="387"/>
      <c r="DVZ302" s="342"/>
      <c r="DWA302" s="342"/>
      <c r="DWB302" s="342"/>
      <c r="DWC302" s="342"/>
      <c r="DWD302" s="342"/>
      <c r="DWE302" s="342"/>
      <c r="DWF302" s="442"/>
      <c r="DWG302" s="423"/>
      <c r="DWH302" s="342"/>
      <c r="DWI302" s="342"/>
      <c r="DWJ302" s="342"/>
      <c r="DWK302" s="387"/>
      <c r="DWL302" s="342"/>
      <c r="DWM302" s="342"/>
      <c r="DWN302" s="342"/>
      <c r="DWO302" s="342"/>
      <c r="DWP302" s="342"/>
      <c r="DWQ302" s="342"/>
      <c r="DWR302" s="442"/>
      <c r="DWS302" s="423"/>
      <c r="DWT302" s="342"/>
      <c r="DWU302" s="342"/>
      <c r="DWV302" s="342"/>
      <c r="DWW302" s="387"/>
      <c r="DWX302" s="342"/>
      <c r="DWY302" s="342"/>
      <c r="DWZ302" s="342"/>
      <c r="DXA302" s="342"/>
      <c r="DXB302" s="342"/>
      <c r="DXC302" s="342"/>
      <c r="DXD302" s="442"/>
      <c r="DXE302" s="423"/>
      <c r="DXF302" s="342"/>
      <c r="DXG302" s="342"/>
      <c r="DXH302" s="342"/>
      <c r="DXI302" s="387"/>
      <c r="DXJ302" s="342"/>
      <c r="DXK302" s="342"/>
      <c r="DXL302" s="342"/>
      <c r="DXM302" s="342"/>
      <c r="DXN302" s="342"/>
      <c r="DXO302" s="342"/>
      <c r="DXP302" s="442"/>
      <c r="DXQ302" s="423"/>
      <c r="DXR302" s="342"/>
      <c r="DXS302" s="342"/>
      <c r="DXT302" s="342"/>
      <c r="DXU302" s="387"/>
      <c r="DXV302" s="342"/>
      <c r="DXW302" s="342"/>
      <c r="DXX302" s="342"/>
      <c r="DXY302" s="342"/>
      <c r="DXZ302" s="342"/>
      <c r="DYA302" s="342"/>
      <c r="DYB302" s="442"/>
      <c r="DYC302" s="423"/>
      <c r="DYD302" s="342"/>
      <c r="DYE302" s="342"/>
      <c r="DYF302" s="342"/>
      <c r="DYG302" s="387"/>
      <c r="DYH302" s="342"/>
      <c r="DYI302" s="342"/>
      <c r="DYJ302" s="342"/>
      <c r="DYK302" s="342"/>
      <c r="DYL302" s="342"/>
      <c r="DYM302" s="342"/>
      <c r="DYN302" s="442"/>
      <c r="DYO302" s="423"/>
      <c r="DYP302" s="342"/>
      <c r="DYQ302" s="342"/>
      <c r="DYR302" s="342"/>
      <c r="DYS302" s="387"/>
      <c r="DYT302" s="342"/>
      <c r="DYU302" s="342"/>
      <c r="DYV302" s="342"/>
      <c r="DYW302" s="342"/>
      <c r="DYX302" s="342"/>
      <c r="DYY302" s="342"/>
      <c r="DYZ302" s="442"/>
      <c r="DZA302" s="423"/>
      <c r="DZB302" s="342"/>
      <c r="DZC302" s="342"/>
      <c r="DZD302" s="342"/>
      <c r="DZE302" s="387"/>
      <c r="DZF302" s="342"/>
      <c r="DZG302" s="342"/>
      <c r="DZH302" s="342"/>
      <c r="DZI302" s="342"/>
      <c r="DZJ302" s="342"/>
      <c r="DZK302" s="342"/>
      <c r="DZL302" s="442"/>
      <c r="DZM302" s="423"/>
      <c r="DZN302" s="342"/>
      <c r="DZO302" s="342"/>
      <c r="DZP302" s="342"/>
      <c r="DZQ302" s="387"/>
      <c r="DZR302" s="342"/>
      <c r="DZS302" s="342"/>
      <c r="DZT302" s="342"/>
      <c r="DZU302" s="342"/>
      <c r="DZV302" s="342"/>
      <c r="DZW302" s="342"/>
      <c r="DZX302" s="442"/>
      <c r="DZY302" s="423"/>
      <c r="DZZ302" s="342"/>
      <c r="EAA302" s="342"/>
      <c r="EAB302" s="342"/>
      <c r="EAC302" s="387"/>
      <c r="EAD302" s="342"/>
      <c r="EAE302" s="342"/>
      <c r="EAF302" s="342"/>
      <c r="EAG302" s="342"/>
      <c r="EAH302" s="342"/>
      <c r="EAI302" s="342"/>
      <c r="EAJ302" s="442"/>
      <c r="EAK302" s="423"/>
      <c r="EAL302" s="342"/>
      <c r="EAM302" s="342"/>
      <c r="EAN302" s="342"/>
      <c r="EAO302" s="387"/>
      <c r="EAP302" s="342"/>
      <c r="EAQ302" s="342"/>
      <c r="EAR302" s="342"/>
      <c r="EAS302" s="342"/>
      <c r="EAT302" s="342"/>
      <c r="EAU302" s="342"/>
      <c r="EAV302" s="442"/>
      <c r="EAW302" s="423"/>
      <c r="EAX302" s="342"/>
      <c r="EAY302" s="342"/>
      <c r="EAZ302" s="342"/>
      <c r="EBA302" s="387"/>
      <c r="EBB302" s="342"/>
      <c r="EBC302" s="342"/>
      <c r="EBD302" s="342"/>
      <c r="EBE302" s="342"/>
      <c r="EBF302" s="342"/>
      <c r="EBG302" s="342"/>
      <c r="EBH302" s="442"/>
      <c r="EBI302" s="423"/>
      <c r="EBJ302" s="342"/>
      <c r="EBK302" s="342"/>
      <c r="EBL302" s="342"/>
      <c r="EBM302" s="387"/>
      <c r="EBN302" s="342"/>
      <c r="EBO302" s="342"/>
      <c r="EBP302" s="342"/>
      <c r="EBQ302" s="342"/>
      <c r="EBR302" s="342"/>
      <c r="EBS302" s="342"/>
      <c r="EBT302" s="442"/>
      <c r="EBU302" s="423"/>
      <c r="EBV302" s="342"/>
      <c r="EBW302" s="342"/>
      <c r="EBX302" s="342"/>
      <c r="EBY302" s="387"/>
      <c r="EBZ302" s="342"/>
      <c r="ECA302" s="342"/>
      <c r="ECB302" s="342"/>
      <c r="ECC302" s="342"/>
      <c r="ECD302" s="342"/>
      <c r="ECE302" s="342"/>
      <c r="ECF302" s="442"/>
      <c r="ECG302" s="423"/>
      <c r="ECH302" s="342"/>
      <c r="ECI302" s="342"/>
      <c r="ECJ302" s="342"/>
      <c r="ECK302" s="387"/>
      <c r="ECL302" s="342"/>
      <c r="ECM302" s="342"/>
      <c r="ECN302" s="342"/>
      <c r="ECO302" s="342"/>
      <c r="ECP302" s="342"/>
      <c r="ECQ302" s="342"/>
      <c r="ECR302" s="442"/>
      <c r="ECS302" s="423"/>
      <c r="ECT302" s="342"/>
      <c r="ECU302" s="342"/>
      <c r="ECV302" s="342"/>
      <c r="ECW302" s="387"/>
      <c r="ECX302" s="342"/>
      <c r="ECY302" s="342"/>
      <c r="ECZ302" s="342"/>
      <c r="EDA302" s="342"/>
      <c r="EDB302" s="342"/>
      <c r="EDC302" s="342"/>
      <c r="EDD302" s="442"/>
      <c r="EDE302" s="423"/>
      <c r="EDF302" s="342"/>
      <c r="EDG302" s="342"/>
      <c r="EDH302" s="342"/>
      <c r="EDI302" s="387"/>
      <c r="EDJ302" s="342"/>
      <c r="EDK302" s="342"/>
      <c r="EDL302" s="342"/>
      <c r="EDM302" s="342"/>
      <c r="EDN302" s="342"/>
      <c r="EDO302" s="342"/>
      <c r="EDP302" s="442"/>
      <c r="EDQ302" s="423"/>
      <c r="EDR302" s="342"/>
      <c r="EDS302" s="342"/>
      <c r="EDT302" s="342"/>
      <c r="EDU302" s="387"/>
      <c r="EDV302" s="342"/>
      <c r="EDW302" s="342"/>
      <c r="EDX302" s="342"/>
      <c r="EDY302" s="342"/>
      <c r="EDZ302" s="342"/>
      <c r="EEA302" s="342"/>
      <c r="EEB302" s="442"/>
      <c r="EEC302" s="423"/>
      <c r="EED302" s="342"/>
      <c r="EEE302" s="342"/>
      <c r="EEF302" s="342"/>
      <c r="EEG302" s="387"/>
      <c r="EEH302" s="342"/>
      <c r="EEI302" s="342"/>
      <c r="EEJ302" s="342"/>
      <c r="EEK302" s="342"/>
      <c r="EEL302" s="342"/>
      <c r="EEM302" s="342"/>
      <c r="EEN302" s="442"/>
      <c r="EEO302" s="423"/>
      <c r="EEP302" s="342"/>
      <c r="EEQ302" s="342"/>
      <c r="EER302" s="342"/>
      <c r="EES302" s="387"/>
      <c r="EET302" s="342"/>
      <c r="EEU302" s="342"/>
      <c r="EEV302" s="342"/>
      <c r="EEW302" s="342"/>
      <c r="EEX302" s="342"/>
      <c r="EEY302" s="342"/>
      <c r="EEZ302" s="442"/>
      <c r="EFA302" s="423"/>
      <c r="EFB302" s="342"/>
      <c r="EFC302" s="342"/>
      <c r="EFD302" s="342"/>
      <c r="EFE302" s="387"/>
      <c r="EFF302" s="342"/>
      <c r="EFG302" s="342"/>
      <c r="EFH302" s="342"/>
      <c r="EFI302" s="342"/>
      <c r="EFJ302" s="342"/>
      <c r="EFK302" s="342"/>
      <c r="EFL302" s="442"/>
      <c r="EFM302" s="423"/>
      <c r="EFN302" s="342"/>
      <c r="EFO302" s="342"/>
      <c r="EFP302" s="342"/>
      <c r="EFQ302" s="387"/>
      <c r="EFR302" s="342"/>
      <c r="EFS302" s="342"/>
      <c r="EFT302" s="342"/>
      <c r="EFU302" s="342"/>
      <c r="EFV302" s="342"/>
      <c r="EFW302" s="342"/>
      <c r="EFX302" s="442"/>
      <c r="EFY302" s="423"/>
      <c r="EFZ302" s="342"/>
      <c r="EGA302" s="342"/>
      <c r="EGB302" s="342"/>
      <c r="EGC302" s="387"/>
      <c r="EGD302" s="342"/>
      <c r="EGE302" s="342"/>
      <c r="EGF302" s="342"/>
      <c r="EGG302" s="342"/>
      <c r="EGH302" s="342"/>
      <c r="EGI302" s="342"/>
      <c r="EGJ302" s="442"/>
      <c r="EGK302" s="423"/>
      <c r="EGL302" s="342"/>
      <c r="EGM302" s="342"/>
      <c r="EGN302" s="342"/>
      <c r="EGO302" s="387"/>
      <c r="EGP302" s="342"/>
      <c r="EGQ302" s="342"/>
      <c r="EGR302" s="342"/>
      <c r="EGS302" s="342"/>
      <c r="EGT302" s="342"/>
      <c r="EGU302" s="342"/>
      <c r="EGV302" s="442"/>
      <c r="EGW302" s="423"/>
      <c r="EGX302" s="342"/>
      <c r="EGY302" s="342"/>
      <c r="EGZ302" s="342"/>
      <c r="EHA302" s="387"/>
      <c r="EHB302" s="342"/>
      <c r="EHC302" s="342"/>
      <c r="EHD302" s="342"/>
      <c r="EHE302" s="342"/>
      <c r="EHF302" s="342"/>
      <c r="EHG302" s="342"/>
      <c r="EHH302" s="442"/>
      <c r="EHI302" s="423"/>
      <c r="EHJ302" s="342"/>
      <c r="EHK302" s="342"/>
      <c r="EHL302" s="342"/>
      <c r="EHM302" s="387"/>
      <c r="EHN302" s="342"/>
      <c r="EHO302" s="342"/>
      <c r="EHP302" s="342"/>
      <c r="EHQ302" s="342"/>
      <c r="EHR302" s="342"/>
      <c r="EHS302" s="342"/>
      <c r="EHT302" s="442"/>
      <c r="EHU302" s="423"/>
      <c r="EHV302" s="342"/>
      <c r="EHW302" s="342"/>
      <c r="EHX302" s="342"/>
      <c r="EHY302" s="387"/>
      <c r="EHZ302" s="342"/>
      <c r="EIA302" s="342"/>
      <c r="EIB302" s="342"/>
      <c r="EIC302" s="342"/>
      <c r="EID302" s="342"/>
      <c r="EIE302" s="342"/>
      <c r="EIF302" s="442"/>
      <c r="EIG302" s="423"/>
      <c r="EIH302" s="342"/>
      <c r="EII302" s="342"/>
      <c r="EIJ302" s="342"/>
      <c r="EIK302" s="387"/>
      <c r="EIL302" s="342"/>
      <c r="EIM302" s="342"/>
      <c r="EIN302" s="342"/>
      <c r="EIO302" s="342"/>
      <c r="EIP302" s="342"/>
      <c r="EIQ302" s="342"/>
      <c r="EIR302" s="442"/>
      <c r="EIS302" s="423"/>
      <c r="EIT302" s="342"/>
      <c r="EIU302" s="342"/>
      <c r="EIV302" s="342"/>
      <c r="EIW302" s="387"/>
      <c r="EIX302" s="342"/>
      <c r="EIY302" s="342"/>
      <c r="EIZ302" s="342"/>
      <c r="EJA302" s="342"/>
      <c r="EJB302" s="342"/>
      <c r="EJC302" s="342"/>
      <c r="EJD302" s="442"/>
      <c r="EJE302" s="423"/>
      <c r="EJF302" s="342"/>
      <c r="EJG302" s="342"/>
      <c r="EJH302" s="342"/>
      <c r="EJI302" s="387"/>
      <c r="EJJ302" s="342"/>
      <c r="EJK302" s="342"/>
      <c r="EJL302" s="342"/>
      <c r="EJM302" s="342"/>
      <c r="EJN302" s="342"/>
      <c r="EJO302" s="342"/>
      <c r="EJP302" s="442"/>
      <c r="EJQ302" s="423"/>
      <c r="EJR302" s="342"/>
      <c r="EJS302" s="342"/>
      <c r="EJT302" s="342"/>
      <c r="EJU302" s="387"/>
      <c r="EJV302" s="342"/>
      <c r="EJW302" s="342"/>
      <c r="EJX302" s="342"/>
      <c r="EJY302" s="342"/>
      <c r="EJZ302" s="342"/>
      <c r="EKA302" s="342"/>
      <c r="EKB302" s="442"/>
      <c r="EKC302" s="423"/>
      <c r="EKD302" s="342"/>
      <c r="EKE302" s="342"/>
      <c r="EKF302" s="342"/>
      <c r="EKG302" s="387"/>
      <c r="EKH302" s="342"/>
      <c r="EKI302" s="342"/>
      <c r="EKJ302" s="342"/>
      <c r="EKK302" s="342"/>
      <c r="EKL302" s="342"/>
      <c r="EKM302" s="342"/>
      <c r="EKN302" s="442"/>
      <c r="EKO302" s="423"/>
      <c r="EKP302" s="342"/>
      <c r="EKQ302" s="342"/>
      <c r="EKR302" s="342"/>
      <c r="EKS302" s="387"/>
      <c r="EKT302" s="342"/>
      <c r="EKU302" s="342"/>
      <c r="EKV302" s="342"/>
      <c r="EKW302" s="342"/>
      <c r="EKX302" s="342"/>
      <c r="EKY302" s="342"/>
      <c r="EKZ302" s="442"/>
      <c r="ELA302" s="423"/>
      <c r="ELB302" s="342"/>
      <c r="ELC302" s="342"/>
      <c r="ELD302" s="342"/>
      <c r="ELE302" s="387"/>
      <c r="ELF302" s="342"/>
      <c r="ELG302" s="342"/>
      <c r="ELH302" s="342"/>
      <c r="ELI302" s="342"/>
      <c r="ELJ302" s="342"/>
      <c r="ELK302" s="342"/>
      <c r="ELL302" s="442"/>
      <c r="ELM302" s="423"/>
      <c r="ELN302" s="342"/>
      <c r="ELO302" s="342"/>
      <c r="ELP302" s="342"/>
      <c r="ELQ302" s="387"/>
      <c r="ELR302" s="342"/>
      <c r="ELS302" s="342"/>
      <c r="ELT302" s="342"/>
      <c r="ELU302" s="342"/>
      <c r="ELV302" s="342"/>
      <c r="ELW302" s="342"/>
      <c r="ELX302" s="442"/>
      <c r="ELY302" s="423"/>
      <c r="ELZ302" s="342"/>
      <c r="EMA302" s="342"/>
      <c r="EMB302" s="342"/>
      <c r="EMC302" s="387"/>
      <c r="EMD302" s="342"/>
      <c r="EME302" s="342"/>
      <c r="EMF302" s="342"/>
      <c r="EMG302" s="342"/>
      <c r="EMH302" s="342"/>
      <c r="EMI302" s="342"/>
      <c r="EMJ302" s="442"/>
      <c r="EMK302" s="423"/>
      <c r="EML302" s="342"/>
      <c r="EMM302" s="342"/>
      <c r="EMN302" s="342"/>
      <c r="EMO302" s="387"/>
      <c r="EMP302" s="342"/>
      <c r="EMQ302" s="342"/>
      <c r="EMR302" s="342"/>
      <c r="EMS302" s="342"/>
      <c r="EMT302" s="342"/>
      <c r="EMU302" s="342"/>
      <c r="EMV302" s="442"/>
      <c r="EMW302" s="423"/>
      <c r="EMX302" s="342"/>
      <c r="EMY302" s="342"/>
      <c r="EMZ302" s="342"/>
      <c r="ENA302" s="387"/>
      <c r="ENB302" s="342"/>
      <c r="ENC302" s="342"/>
      <c r="END302" s="342"/>
      <c r="ENE302" s="342"/>
      <c r="ENF302" s="342"/>
      <c r="ENG302" s="342"/>
      <c r="ENH302" s="442"/>
      <c r="ENI302" s="423"/>
      <c r="ENJ302" s="342"/>
      <c r="ENK302" s="342"/>
      <c r="ENL302" s="342"/>
      <c r="ENM302" s="387"/>
      <c r="ENN302" s="342"/>
      <c r="ENO302" s="342"/>
      <c r="ENP302" s="342"/>
      <c r="ENQ302" s="342"/>
      <c r="ENR302" s="342"/>
      <c r="ENS302" s="342"/>
      <c r="ENT302" s="442"/>
      <c r="ENU302" s="423"/>
      <c r="ENV302" s="342"/>
      <c r="ENW302" s="342"/>
      <c r="ENX302" s="342"/>
      <c r="ENY302" s="387"/>
      <c r="ENZ302" s="342"/>
      <c r="EOA302" s="342"/>
      <c r="EOB302" s="342"/>
      <c r="EOC302" s="342"/>
      <c r="EOD302" s="342"/>
      <c r="EOE302" s="342"/>
      <c r="EOF302" s="442"/>
      <c r="EOG302" s="423"/>
      <c r="EOH302" s="342"/>
      <c r="EOI302" s="342"/>
      <c r="EOJ302" s="342"/>
      <c r="EOK302" s="387"/>
      <c r="EOL302" s="342"/>
      <c r="EOM302" s="342"/>
      <c r="EON302" s="342"/>
      <c r="EOO302" s="342"/>
      <c r="EOP302" s="342"/>
      <c r="EOQ302" s="342"/>
      <c r="EOR302" s="442"/>
      <c r="EOS302" s="423"/>
      <c r="EOT302" s="342"/>
      <c r="EOU302" s="342"/>
      <c r="EOV302" s="342"/>
      <c r="EOW302" s="387"/>
      <c r="EOX302" s="342"/>
      <c r="EOY302" s="342"/>
      <c r="EOZ302" s="342"/>
      <c r="EPA302" s="342"/>
      <c r="EPB302" s="342"/>
      <c r="EPC302" s="342"/>
      <c r="EPD302" s="442"/>
      <c r="EPE302" s="423"/>
      <c r="EPF302" s="342"/>
      <c r="EPG302" s="342"/>
      <c r="EPH302" s="342"/>
      <c r="EPI302" s="387"/>
      <c r="EPJ302" s="342"/>
      <c r="EPK302" s="342"/>
      <c r="EPL302" s="342"/>
      <c r="EPM302" s="342"/>
      <c r="EPN302" s="342"/>
      <c r="EPO302" s="342"/>
      <c r="EPP302" s="442"/>
      <c r="EPQ302" s="423"/>
      <c r="EPR302" s="342"/>
      <c r="EPS302" s="342"/>
      <c r="EPT302" s="342"/>
      <c r="EPU302" s="387"/>
      <c r="EPV302" s="342"/>
      <c r="EPW302" s="342"/>
      <c r="EPX302" s="342"/>
      <c r="EPY302" s="342"/>
      <c r="EPZ302" s="342"/>
      <c r="EQA302" s="342"/>
      <c r="EQB302" s="442"/>
      <c r="EQC302" s="423"/>
      <c r="EQD302" s="342"/>
      <c r="EQE302" s="342"/>
      <c r="EQF302" s="342"/>
      <c r="EQG302" s="387"/>
      <c r="EQH302" s="342"/>
      <c r="EQI302" s="342"/>
      <c r="EQJ302" s="342"/>
      <c r="EQK302" s="342"/>
      <c r="EQL302" s="342"/>
      <c r="EQM302" s="342"/>
      <c r="EQN302" s="442"/>
      <c r="EQO302" s="423"/>
      <c r="EQP302" s="342"/>
      <c r="EQQ302" s="342"/>
      <c r="EQR302" s="342"/>
      <c r="EQS302" s="387"/>
      <c r="EQT302" s="342"/>
      <c r="EQU302" s="342"/>
      <c r="EQV302" s="342"/>
      <c r="EQW302" s="342"/>
      <c r="EQX302" s="342"/>
      <c r="EQY302" s="342"/>
      <c r="EQZ302" s="442"/>
      <c r="ERA302" s="423"/>
      <c r="ERB302" s="342"/>
      <c r="ERC302" s="342"/>
      <c r="ERD302" s="342"/>
      <c r="ERE302" s="387"/>
      <c r="ERF302" s="342"/>
      <c r="ERG302" s="342"/>
      <c r="ERH302" s="342"/>
      <c r="ERI302" s="342"/>
      <c r="ERJ302" s="342"/>
      <c r="ERK302" s="342"/>
      <c r="ERL302" s="442"/>
      <c r="ERM302" s="423"/>
      <c r="ERN302" s="342"/>
      <c r="ERO302" s="342"/>
      <c r="ERP302" s="342"/>
      <c r="ERQ302" s="387"/>
      <c r="ERR302" s="342"/>
      <c r="ERS302" s="342"/>
      <c r="ERT302" s="342"/>
      <c r="ERU302" s="342"/>
      <c r="ERV302" s="342"/>
      <c r="ERW302" s="342"/>
      <c r="ERX302" s="442"/>
      <c r="ERY302" s="423"/>
      <c r="ERZ302" s="342"/>
      <c r="ESA302" s="342"/>
      <c r="ESB302" s="342"/>
      <c r="ESC302" s="387"/>
      <c r="ESD302" s="342"/>
      <c r="ESE302" s="342"/>
      <c r="ESF302" s="342"/>
      <c r="ESG302" s="342"/>
      <c r="ESH302" s="342"/>
      <c r="ESI302" s="342"/>
      <c r="ESJ302" s="442"/>
      <c r="ESK302" s="423"/>
      <c r="ESL302" s="342"/>
      <c r="ESM302" s="342"/>
      <c r="ESN302" s="342"/>
      <c r="ESO302" s="387"/>
      <c r="ESP302" s="342"/>
      <c r="ESQ302" s="342"/>
      <c r="ESR302" s="342"/>
      <c r="ESS302" s="342"/>
      <c r="EST302" s="342"/>
      <c r="ESU302" s="342"/>
      <c r="ESV302" s="442"/>
      <c r="ESW302" s="423"/>
      <c r="ESX302" s="342"/>
      <c r="ESY302" s="342"/>
      <c r="ESZ302" s="342"/>
      <c r="ETA302" s="387"/>
      <c r="ETB302" s="342"/>
      <c r="ETC302" s="342"/>
      <c r="ETD302" s="342"/>
      <c r="ETE302" s="342"/>
      <c r="ETF302" s="342"/>
      <c r="ETG302" s="342"/>
      <c r="ETH302" s="442"/>
      <c r="ETI302" s="423"/>
      <c r="ETJ302" s="342"/>
      <c r="ETK302" s="342"/>
      <c r="ETL302" s="342"/>
      <c r="ETM302" s="387"/>
      <c r="ETN302" s="342"/>
      <c r="ETO302" s="342"/>
      <c r="ETP302" s="342"/>
      <c r="ETQ302" s="342"/>
      <c r="ETR302" s="342"/>
      <c r="ETS302" s="342"/>
      <c r="ETT302" s="442"/>
      <c r="ETU302" s="423"/>
      <c r="ETV302" s="342"/>
      <c r="ETW302" s="342"/>
      <c r="ETX302" s="342"/>
      <c r="ETY302" s="387"/>
      <c r="ETZ302" s="342"/>
      <c r="EUA302" s="342"/>
      <c r="EUB302" s="342"/>
      <c r="EUC302" s="342"/>
      <c r="EUD302" s="342"/>
      <c r="EUE302" s="342"/>
      <c r="EUF302" s="442"/>
      <c r="EUG302" s="423"/>
      <c r="EUH302" s="342"/>
      <c r="EUI302" s="342"/>
      <c r="EUJ302" s="342"/>
      <c r="EUK302" s="387"/>
      <c r="EUL302" s="342"/>
      <c r="EUM302" s="342"/>
      <c r="EUN302" s="342"/>
      <c r="EUO302" s="342"/>
      <c r="EUP302" s="342"/>
      <c r="EUQ302" s="342"/>
      <c r="EUR302" s="442"/>
      <c r="EUS302" s="423"/>
      <c r="EUT302" s="342"/>
      <c r="EUU302" s="342"/>
      <c r="EUV302" s="342"/>
      <c r="EUW302" s="387"/>
      <c r="EUX302" s="342"/>
      <c r="EUY302" s="342"/>
      <c r="EUZ302" s="342"/>
      <c r="EVA302" s="342"/>
      <c r="EVB302" s="342"/>
      <c r="EVC302" s="342"/>
      <c r="EVD302" s="442"/>
      <c r="EVE302" s="423"/>
      <c r="EVF302" s="342"/>
      <c r="EVG302" s="342"/>
      <c r="EVH302" s="342"/>
      <c r="EVI302" s="387"/>
      <c r="EVJ302" s="342"/>
      <c r="EVK302" s="342"/>
      <c r="EVL302" s="342"/>
      <c r="EVM302" s="342"/>
      <c r="EVN302" s="342"/>
      <c r="EVO302" s="342"/>
      <c r="EVP302" s="442"/>
      <c r="EVQ302" s="423"/>
      <c r="EVR302" s="342"/>
      <c r="EVS302" s="342"/>
      <c r="EVT302" s="342"/>
      <c r="EVU302" s="387"/>
      <c r="EVV302" s="342"/>
      <c r="EVW302" s="342"/>
      <c r="EVX302" s="342"/>
      <c r="EVY302" s="342"/>
      <c r="EVZ302" s="342"/>
      <c r="EWA302" s="342"/>
      <c r="EWB302" s="442"/>
      <c r="EWC302" s="423"/>
      <c r="EWD302" s="342"/>
      <c r="EWE302" s="342"/>
      <c r="EWF302" s="342"/>
      <c r="EWG302" s="387"/>
      <c r="EWH302" s="342"/>
      <c r="EWI302" s="342"/>
      <c r="EWJ302" s="342"/>
      <c r="EWK302" s="342"/>
      <c r="EWL302" s="342"/>
      <c r="EWM302" s="342"/>
      <c r="EWN302" s="442"/>
      <c r="EWO302" s="423"/>
      <c r="EWP302" s="342"/>
      <c r="EWQ302" s="342"/>
      <c r="EWR302" s="342"/>
      <c r="EWS302" s="387"/>
      <c r="EWT302" s="342"/>
      <c r="EWU302" s="342"/>
      <c r="EWV302" s="342"/>
      <c r="EWW302" s="342"/>
      <c r="EWX302" s="342"/>
      <c r="EWY302" s="342"/>
      <c r="EWZ302" s="442"/>
      <c r="EXA302" s="423"/>
      <c r="EXB302" s="342"/>
      <c r="EXC302" s="342"/>
      <c r="EXD302" s="342"/>
      <c r="EXE302" s="387"/>
      <c r="EXF302" s="342"/>
      <c r="EXG302" s="342"/>
      <c r="EXH302" s="342"/>
      <c r="EXI302" s="342"/>
      <c r="EXJ302" s="342"/>
      <c r="EXK302" s="342"/>
      <c r="EXL302" s="442"/>
      <c r="EXM302" s="423"/>
      <c r="EXN302" s="342"/>
      <c r="EXO302" s="342"/>
      <c r="EXP302" s="342"/>
      <c r="EXQ302" s="387"/>
      <c r="EXR302" s="342"/>
      <c r="EXS302" s="342"/>
      <c r="EXT302" s="342"/>
      <c r="EXU302" s="342"/>
      <c r="EXV302" s="342"/>
      <c r="EXW302" s="342"/>
      <c r="EXX302" s="442"/>
      <c r="EXY302" s="423"/>
      <c r="EXZ302" s="342"/>
      <c r="EYA302" s="342"/>
      <c r="EYB302" s="342"/>
      <c r="EYC302" s="387"/>
      <c r="EYD302" s="342"/>
      <c r="EYE302" s="342"/>
      <c r="EYF302" s="342"/>
      <c r="EYG302" s="342"/>
      <c r="EYH302" s="342"/>
      <c r="EYI302" s="342"/>
      <c r="EYJ302" s="442"/>
      <c r="EYK302" s="423"/>
      <c r="EYL302" s="342"/>
      <c r="EYM302" s="342"/>
      <c r="EYN302" s="342"/>
      <c r="EYO302" s="387"/>
      <c r="EYP302" s="342"/>
      <c r="EYQ302" s="342"/>
      <c r="EYR302" s="342"/>
      <c r="EYS302" s="342"/>
      <c r="EYT302" s="342"/>
      <c r="EYU302" s="342"/>
      <c r="EYV302" s="442"/>
      <c r="EYW302" s="423"/>
      <c r="EYX302" s="342"/>
      <c r="EYY302" s="342"/>
      <c r="EYZ302" s="342"/>
      <c r="EZA302" s="387"/>
      <c r="EZB302" s="342"/>
      <c r="EZC302" s="342"/>
      <c r="EZD302" s="342"/>
      <c r="EZE302" s="342"/>
      <c r="EZF302" s="342"/>
      <c r="EZG302" s="342"/>
      <c r="EZH302" s="442"/>
      <c r="EZI302" s="423"/>
      <c r="EZJ302" s="342"/>
      <c r="EZK302" s="342"/>
      <c r="EZL302" s="342"/>
      <c r="EZM302" s="387"/>
      <c r="EZN302" s="342"/>
      <c r="EZO302" s="342"/>
      <c r="EZP302" s="342"/>
      <c r="EZQ302" s="342"/>
      <c r="EZR302" s="342"/>
      <c r="EZS302" s="342"/>
      <c r="EZT302" s="442"/>
      <c r="EZU302" s="423"/>
      <c r="EZV302" s="342"/>
      <c r="EZW302" s="342"/>
      <c r="EZX302" s="342"/>
      <c r="EZY302" s="387"/>
      <c r="EZZ302" s="342"/>
      <c r="FAA302" s="342"/>
      <c r="FAB302" s="342"/>
      <c r="FAC302" s="342"/>
      <c r="FAD302" s="342"/>
      <c r="FAE302" s="342"/>
      <c r="FAF302" s="442"/>
      <c r="FAG302" s="423"/>
      <c r="FAH302" s="342"/>
      <c r="FAI302" s="342"/>
      <c r="FAJ302" s="342"/>
      <c r="FAK302" s="387"/>
      <c r="FAL302" s="342"/>
      <c r="FAM302" s="342"/>
      <c r="FAN302" s="342"/>
      <c r="FAO302" s="342"/>
      <c r="FAP302" s="342"/>
      <c r="FAQ302" s="342"/>
      <c r="FAR302" s="442"/>
      <c r="FAS302" s="423"/>
      <c r="FAT302" s="342"/>
      <c r="FAU302" s="342"/>
      <c r="FAV302" s="342"/>
      <c r="FAW302" s="387"/>
      <c r="FAX302" s="342"/>
      <c r="FAY302" s="342"/>
      <c r="FAZ302" s="342"/>
      <c r="FBA302" s="342"/>
      <c r="FBB302" s="342"/>
      <c r="FBC302" s="342"/>
      <c r="FBD302" s="442"/>
      <c r="FBE302" s="423"/>
      <c r="FBF302" s="342"/>
      <c r="FBG302" s="342"/>
      <c r="FBH302" s="342"/>
      <c r="FBI302" s="387"/>
      <c r="FBJ302" s="342"/>
      <c r="FBK302" s="342"/>
      <c r="FBL302" s="342"/>
      <c r="FBM302" s="342"/>
      <c r="FBN302" s="342"/>
      <c r="FBO302" s="342"/>
      <c r="FBP302" s="442"/>
      <c r="FBQ302" s="423"/>
      <c r="FBR302" s="342"/>
      <c r="FBS302" s="342"/>
      <c r="FBT302" s="342"/>
      <c r="FBU302" s="387"/>
      <c r="FBV302" s="342"/>
      <c r="FBW302" s="342"/>
      <c r="FBX302" s="342"/>
      <c r="FBY302" s="342"/>
      <c r="FBZ302" s="342"/>
      <c r="FCA302" s="342"/>
      <c r="FCB302" s="442"/>
      <c r="FCC302" s="423"/>
      <c r="FCD302" s="342"/>
      <c r="FCE302" s="342"/>
      <c r="FCF302" s="342"/>
      <c r="FCG302" s="387"/>
      <c r="FCH302" s="342"/>
      <c r="FCI302" s="342"/>
      <c r="FCJ302" s="342"/>
      <c r="FCK302" s="342"/>
      <c r="FCL302" s="342"/>
      <c r="FCM302" s="342"/>
      <c r="FCN302" s="442"/>
      <c r="FCO302" s="423"/>
      <c r="FCP302" s="342"/>
      <c r="FCQ302" s="342"/>
      <c r="FCR302" s="342"/>
      <c r="FCS302" s="387"/>
      <c r="FCT302" s="342"/>
      <c r="FCU302" s="342"/>
      <c r="FCV302" s="342"/>
      <c r="FCW302" s="342"/>
      <c r="FCX302" s="342"/>
      <c r="FCY302" s="342"/>
      <c r="FCZ302" s="442"/>
      <c r="FDA302" s="423"/>
      <c r="FDB302" s="342"/>
      <c r="FDC302" s="342"/>
      <c r="FDD302" s="342"/>
      <c r="FDE302" s="387"/>
      <c r="FDF302" s="342"/>
      <c r="FDG302" s="342"/>
      <c r="FDH302" s="342"/>
      <c r="FDI302" s="342"/>
      <c r="FDJ302" s="342"/>
      <c r="FDK302" s="342"/>
      <c r="FDL302" s="442"/>
      <c r="FDM302" s="423"/>
      <c r="FDN302" s="342"/>
      <c r="FDO302" s="342"/>
      <c r="FDP302" s="342"/>
      <c r="FDQ302" s="387"/>
      <c r="FDR302" s="342"/>
      <c r="FDS302" s="342"/>
      <c r="FDT302" s="342"/>
      <c r="FDU302" s="342"/>
      <c r="FDV302" s="342"/>
      <c r="FDW302" s="342"/>
      <c r="FDX302" s="442"/>
      <c r="FDY302" s="423"/>
      <c r="FDZ302" s="342"/>
      <c r="FEA302" s="342"/>
      <c r="FEB302" s="342"/>
      <c r="FEC302" s="387"/>
      <c r="FED302" s="342"/>
      <c r="FEE302" s="342"/>
      <c r="FEF302" s="342"/>
      <c r="FEG302" s="342"/>
      <c r="FEH302" s="342"/>
      <c r="FEI302" s="342"/>
      <c r="FEJ302" s="442"/>
      <c r="FEK302" s="423"/>
      <c r="FEL302" s="342"/>
      <c r="FEM302" s="342"/>
      <c r="FEN302" s="342"/>
      <c r="FEO302" s="387"/>
      <c r="FEP302" s="342"/>
      <c r="FEQ302" s="342"/>
      <c r="FER302" s="342"/>
      <c r="FES302" s="342"/>
      <c r="FET302" s="342"/>
      <c r="FEU302" s="342"/>
      <c r="FEV302" s="442"/>
      <c r="FEW302" s="423"/>
      <c r="FEX302" s="342"/>
      <c r="FEY302" s="342"/>
      <c r="FEZ302" s="342"/>
      <c r="FFA302" s="387"/>
      <c r="FFB302" s="342"/>
      <c r="FFC302" s="342"/>
      <c r="FFD302" s="342"/>
      <c r="FFE302" s="342"/>
      <c r="FFF302" s="342"/>
      <c r="FFG302" s="342"/>
      <c r="FFH302" s="442"/>
      <c r="FFI302" s="423"/>
      <c r="FFJ302" s="342"/>
      <c r="FFK302" s="342"/>
      <c r="FFL302" s="342"/>
      <c r="FFM302" s="387"/>
      <c r="FFN302" s="342"/>
      <c r="FFO302" s="342"/>
      <c r="FFP302" s="342"/>
      <c r="FFQ302" s="342"/>
      <c r="FFR302" s="342"/>
      <c r="FFS302" s="342"/>
      <c r="FFT302" s="442"/>
      <c r="FFU302" s="423"/>
      <c r="FFV302" s="342"/>
      <c r="FFW302" s="342"/>
      <c r="FFX302" s="342"/>
      <c r="FFY302" s="387"/>
      <c r="FFZ302" s="342"/>
      <c r="FGA302" s="342"/>
      <c r="FGB302" s="342"/>
      <c r="FGC302" s="342"/>
      <c r="FGD302" s="342"/>
      <c r="FGE302" s="342"/>
      <c r="FGF302" s="442"/>
      <c r="FGG302" s="423"/>
      <c r="FGH302" s="342"/>
      <c r="FGI302" s="342"/>
      <c r="FGJ302" s="342"/>
      <c r="FGK302" s="387"/>
      <c r="FGL302" s="342"/>
      <c r="FGM302" s="342"/>
      <c r="FGN302" s="342"/>
      <c r="FGO302" s="342"/>
      <c r="FGP302" s="342"/>
      <c r="FGQ302" s="342"/>
      <c r="FGR302" s="442"/>
      <c r="FGS302" s="423"/>
      <c r="FGT302" s="342"/>
      <c r="FGU302" s="342"/>
      <c r="FGV302" s="342"/>
      <c r="FGW302" s="387"/>
      <c r="FGX302" s="342"/>
      <c r="FGY302" s="342"/>
      <c r="FGZ302" s="342"/>
      <c r="FHA302" s="342"/>
      <c r="FHB302" s="342"/>
      <c r="FHC302" s="342"/>
      <c r="FHD302" s="442"/>
      <c r="FHE302" s="423"/>
      <c r="FHF302" s="342"/>
      <c r="FHG302" s="342"/>
      <c r="FHH302" s="342"/>
      <c r="FHI302" s="387"/>
      <c r="FHJ302" s="342"/>
      <c r="FHK302" s="342"/>
      <c r="FHL302" s="342"/>
      <c r="FHM302" s="342"/>
      <c r="FHN302" s="342"/>
      <c r="FHO302" s="342"/>
      <c r="FHP302" s="442"/>
      <c r="FHQ302" s="423"/>
      <c r="FHR302" s="342"/>
      <c r="FHS302" s="342"/>
      <c r="FHT302" s="342"/>
      <c r="FHU302" s="387"/>
      <c r="FHV302" s="342"/>
      <c r="FHW302" s="342"/>
      <c r="FHX302" s="342"/>
      <c r="FHY302" s="342"/>
      <c r="FHZ302" s="342"/>
      <c r="FIA302" s="342"/>
      <c r="FIB302" s="442"/>
      <c r="FIC302" s="423"/>
      <c r="FID302" s="342"/>
      <c r="FIE302" s="342"/>
      <c r="FIF302" s="342"/>
      <c r="FIG302" s="387"/>
      <c r="FIH302" s="342"/>
      <c r="FII302" s="342"/>
      <c r="FIJ302" s="342"/>
      <c r="FIK302" s="342"/>
      <c r="FIL302" s="342"/>
      <c r="FIM302" s="342"/>
      <c r="FIN302" s="442"/>
      <c r="FIO302" s="423"/>
      <c r="FIP302" s="342"/>
      <c r="FIQ302" s="342"/>
      <c r="FIR302" s="342"/>
      <c r="FIS302" s="387"/>
      <c r="FIT302" s="342"/>
      <c r="FIU302" s="342"/>
      <c r="FIV302" s="342"/>
      <c r="FIW302" s="342"/>
      <c r="FIX302" s="342"/>
      <c r="FIY302" s="342"/>
      <c r="FIZ302" s="442"/>
      <c r="FJA302" s="423"/>
      <c r="FJB302" s="342"/>
      <c r="FJC302" s="342"/>
      <c r="FJD302" s="342"/>
      <c r="FJE302" s="387"/>
      <c r="FJF302" s="342"/>
      <c r="FJG302" s="342"/>
      <c r="FJH302" s="342"/>
      <c r="FJI302" s="342"/>
      <c r="FJJ302" s="342"/>
      <c r="FJK302" s="342"/>
      <c r="FJL302" s="442"/>
      <c r="FJM302" s="423"/>
      <c r="FJN302" s="342"/>
      <c r="FJO302" s="342"/>
      <c r="FJP302" s="342"/>
      <c r="FJQ302" s="387"/>
      <c r="FJR302" s="342"/>
      <c r="FJS302" s="342"/>
      <c r="FJT302" s="342"/>
      <c r="FJU302" s="342"/>
      <c r="FJV302" s="342"/>
      <c r="FJW302" s="342"/>
      <c r="FJX302" s="442"/>
      <c r="FJY302" s="423"/>
      <c r="FJZ302" s="342"/>
      <c r="FKA302" s="342"/>
      <c r="FKB302" s="342"/>
      <c r="FKC302" s="387"/>
      <c r="FKD302" s="342"/>
      <c r="FKE302" s="342"/>
      <c r="FKF302" s="342"/>
      <c r="FKG302" s="342"/>
      <c r="FKH302" s="342"/>
      <c r="FKI302" s="342"/>
      <c r="FKJ302" s="442"/>
      <c r="FKK302" s="423"/>
      <c r="FKL302" s="342"/>
      <c r="FKM302" s="342"/>
      <c r="FKN302" s="342"/>
      <c r="FKO302" s="387"/>
      <c r="FKP302" s="342"/>
      <c r="FKQ302" s="342"/>
      <c r="FKR302" s="342"/>
      <c r="FKS302" s="342"/>
      <c r="FKT302" s="342"/>
      <c r="FKU302" s="342"/>
      <c r="FKV302" s="442"/>
      <c r="FKW302" s="423"/>
      <c r="FKX302" s="342"/>
      <c r="FKY302" s="342"/>
      <c r="FKZ302" s="342"/>
      <c r="FLA302" s="387"/>
      <c r="FLB302" s="342"/>
      <c r="FLC302" s="342"/>
      <c r="FLD302" s="342"/>
      <c r="FLE302" s="342"/>
      <c r="FLF302" s="342"/>
      <c r="FLG302" s="342"/>
      <c r="FLH302" s="442"/>
      <c r="FLI302" s="423"/>
      <c r="FLJ302" s="342"/>
      <c r="FLK302" s="342"/>
      <c r="FLL302" s="342"/>
      <c r="FLM302" s="387"/>
      <c r="FLN302" s="342"/>
      <c r="FLO302" s="342"/>
      <c r="FLP302" s="342"/>
      <c r="FLQ302" s="342"/>
      <c r="FLR302" s="342"/>
      <c r="FLS302" s="342"/>
      <c r="FLT302" s="442"/>
      <c r="FLU302" s="423"/>
      <c r="FLV302" s="342"/>
      <c r="FLW302" s="342"/>
      <c r="FLX302" s="342"/>
      <c r="FLY302" s="387"/>
      <c r="FLZ302" s="342"/>
      <c r="FMA302" s="342"/>
      <c r="FMB302" s="342"/>
      <c r="FMC302" s="342"/>
      <c r="FMD302" s="342"/>
      <c r="FME302" s="342"/>
      <c r="FMF302" s="442"/>
      <c r="FMG302" s="423"/>
      <c r="FMH302" s="342"/>
      <c r="FMI302" s="342"/>
      <c r="FMJ302" s="342"/>
      <c r="FMK302" s="387"/>
      <c r="FML302" s="342"/>
      <c r="FMM302" s="342"/>
      <c r="FMN302" s="342"/>
      <c r="FMO302" s="342"/>
      <c r="FMP302" s="342"/>
      <c r="FMQ302" s="342"/>
      <c r="FMR302" s="442"/>
      <c r="FMS302" s="423"/>
      <c r="FMT302" s="342"/>
      <c r="FMU302" s="342"/>
      <c r="FMV302" s="342"/>
      <c r="FMW302" s="387"/>
      <c r="FMX302" s="342"/>
      <c r="FMY302" s="342"/>
      <c r="FMZ302" s="342"/>
      <c r="FNA302" s="342"/>
      <c r="FNB302" s="342"/>
      <c r="FNC302" s="342"/>
      <c r="FND302" s="442"/>
      <c r="FNE302" s="423"/>
      <c r="FNF302" s="342"/>
      <c r="FNG302" s="342"/>
      <c r="FNH302" s="342"/>
      <c r="FNI302" s="387"/>
      <c r="FNJ302" s="342"/>
      <c r="FNK302" s="342"/>
      <c r="FNL302" s="342"/>
      <c r="FNM302" s="342"/>
      <c r="FNN302" s="342"/>
      <c r="FNO302" s="342"/>
      <c r="FNP302" s="442"/>
      <c r="FNQ302" s="423"/>
      <c r="FNR302" s="342"/>
      <c r="FNS302" s="342"/>
      <c r="FNT302" s="342"/>
      <c r="FNU302" s="387"/>
      <c r="FNV302" s="342"/>
      <c r="FNW302" s="342"/>
      <c r="FNX302" s="342"/>
      <c r="FNY302" s="342"/>
      <c r="FNZ302" s="342"/>
      <c r="FOA302" s="342"/>
      <c r="FOB302" s="442"/>
      <c r="FOC302" s="423"/>
      <c r="FOD302" s="342"/>
      <c r="FOE302" s="342"/>
      <c r="FOF302" s="342"/>
      <c r="FOG302" s="387"/>
      <c r="FOH302" s="342"/>
      <c r="FOI302" s="342"/>
      <c r="FOJ302" s="342"/>
      <c r="FOK302" s="342"/>
      <c r="FOL302" s="342"/>
      <c r="FOM302" s="342"/>
      <c r="FON302" s="442"/>
      <c r="FOO302" s="423"/>
      <c r="FOP302" s="342"/>
      <c r="FOQ302" s="342"/>
      <c r="FOR302" s="342"/>
      <c r="FOS302" s="387"/>
      <c r="FOT302" s="342"/>
      <c r="FOU302" s="342"/>
      <c r="FOV302" s="342"/>
      <c r="FOW302" s="342"/>
      <c r="FOX302" s="342"/>
      <c r="FOY302" s="342"/>
      <c r="FOZ302" s="442"/>
      <c r="FPA302" s="423"/>
      <c r="FPB302" s="342"/>
      <c r="FPC302" s="342"/>
      <c r="FPD302" s="342"/>
      <c r="FPE302" s="387"/>
      <c r="FPF302" s="342"/>
      <c r="FPG302" s="342"/>
      <c r="FPH302" s="342"/>
      <c r="FPI302" s="342"/>
      <c r="FPJ302" s="342"/>
      <c r="FPK302" s="342"/>
      <c r="FPL302" s="442"/>
      <c r="FPM302" s="423"/>
      <c r="FPN302" s="342"/>
      <c r="FPO302" s="342"/>
      <c r="FPP302" s="342"/>
      <c r="FPQ302" s="387"/>
      <c r="FPR302" s="342"/>
      <c r="FPS302" s="342"/>
      <c r="FPT302" s="342"/>
      <c r="FPU302" s="342"/>
      <c r="FPV302" s="342"/>
      <c r="FPW302" s="342"/>
      <c r="FPX302" s="442"/>
      <c r="FPY302" s="423"/>
      <c r="FPZ302" s="342"/>
      <c r="FQA302" s="342"/>
      <c r="FQB302" s="342"/>
      <c r="FQC302" s="387"/>
      <c r="FQD302" s="342"/>
      <c r="FQE302" s="342"/>
      <c r="FQF302" s="342"/>
      <c r="FQG302" s="342"/>
      <c r="FQH302" s="342"/>
      <c r="FQI302" s="342"/>
      <c r="FQJ302" s="442"/>
      <c r="FQK302" s="423"/>
      <c r="FQL302" s="342"/>
      <c r="FQM302" s="342"/>
      <c r="FQN302" s="342"/>
      <c r="FQO302" s="387"/>
      <c r="FQP302" s="342"/>
      <c r="FQQ302" s="342"/>
      <c r="FQR302" s="342"/>
      <c r="FQS302" s="342"/>
      <c r="FQT302" s="342"/>
      <c r="FQU302" s="342"/>
      <c r="FQV302" s="442"/>
      <c r="FQW302" s="423"/>
      <c r="FQX302" s="342"/>
      <c r="FQY302" s="342"/>
      <c r="FQZ302" s="342"/>
      <c r="FRA302" s="387"/>
      <c r="FRB302" s="342"/>
      <c r="FRC302" s="342"/>
      <c r="FRD302" s="342"/>
      <c r="FRE302" s="342"/>
      <c r="FRF302" s="342"/>
      <c r="FRG302" s="342"/>
      <c r="FRH302" s="442"/>
      <c r="FRI302" s="423"/>
      <c r="FRJ302" s="342"/>
      <c r="FRK302" s="342"/>
      <c r="FRL302" s="342"/>
      <c r="FRM302" s="387"/>
      <c r="FRN302" s="342"/>
      <c r="FRO302" s="342"/>
      <c r="FRP302" s="342"/>
      <c r="FRQ302" s="342"/>
      <c r="FRR302" s="342"/>
      <c r="FRS302" s="342"/>
      <c r="FRT302" s="442"/>
      <c r="FRU302" s="423"/>
      <c r="FRV302" s="342"/>
      <c r="FRW302" s="342"/>
      <c r="FRX302" s="342"/>
      <c r="FRY302" s="387"/>
      <c r="FRZ302" s="342"/>
      <c r="FSA302" s="342"/>
      <c r="FSB302" s="342"/>
      <c r="FSC302" s="342"/>
      <c r="FSD302" s="342"/>
      <c r="FSE302" s="342"/>
      <c r="FSF302" s="442"/>
      <c r="FSG302" s="423"/>
      <c r="FSH302" s="342"/>
      <c r="FSI302" s="342"/>
      <c r="FSJ302" s="342"/>
      <c r="FSK302" s="387"/>
      <c r="FSL302" s="342"/>
      <c r="FSM302" s="342"/>
      <c r="FSN302" s="342"/>
      <c r="FSO302" s="342"/>
      <c r="FSP302" s="342"/>
      <c r="FSQ302" s="342"/>
      <c r="FSR302" s="442"/>
      <c r="FSS302" s="423"/>
      <c r="FST302" s="342"/>
      <c r="FSU302" s="342"/>
      <c r="FSV302" s="342"/>
      <c r="FSW302" s="387"/>
      <c r="FSX302" s="342"/>
      <c r="FSY302" s="342"/>
      <c r="FSZ302" s="342"/>
      <c r="FTA302" s="342"/>
      <c r="FTB302" s="342"/>
      <c r="FTC302" s="342"/>
      <c r="FTD302" s="442"/>
      <c r="FTE302" s="423"/>
      <c r="FTF302" s="342"/>
      <c r="FTG302" s="342"/>
      <c r="FTH302" s="342"/>
      <c r="FTI302" s="387"/>
      <c r="FTJ302" s="342"/>
      <c r="FTK302" s="342"/>
      <c r="FTL302" s="342"/>
      <c r="FTM302" s="342"/>
      <c r="FTN302" s="342"/>
      <c r="FTO302" s="342"/>
      <c r="FTP302" s="442"/>
      <c r="FTQ302" s="423"/>
      <c r="FTR302" s="342"/>
      <c r="FTS302" s="342"/>
      <c r="FTT302" s="342"/>
      <c r="FTU302" s="387"/>
      <c r="FTV302" s="342"/>
      <c r="FTW302" s="342"/>
      <c r="FTX302" s="342"/>
      <c r="FTY302" s="342"/>
      <c r="FTZ302" s="342"/>
      <c r="FUA302" s="342"/>
      <c r="FUB302" s="442"/>
      <c r="FUC302" s="423"/>
      <c r="FUD302" s="342"/>
      <c r="FUE302" s="342"/>
      <c r="FUF302" s="342"/>
      <c r="FUG302" s="387"/>
      <c r="FUH302" s="342"/>
      <c r="FUI302" s="342"/>
      <c r="FUJ302" s="342"/>
      <c r="FUK302" s="342"/>
      <c r="FUL302" s="342"/>
      <c r="FUM302" s="342"/>
      <c r="FUN302" s="442"/>
      <c r="FUO302" s="423"/>
      <c r="FUP302" s="342"/>
      <c r="FUQ302" s="342"/>
      <c r="FUR302" s="342"/>
      <c r="FUS302" s="387"/>
      <c r="FUT302" s="342"/>
      <c r="FUU302" s="342"/>
      <c r="FUV302" s="342"/>
      <c r="FUW302" s="342"/>
      <c r="FUX302" s="342"/>
      <c r="FUY302" s="342"/>
      <c r="FUZ302" s="442"/>
      <c r="FVA302" s="423"/>
      <c r="FVB302" s="342"/>
      <c r="FVC302" s="342"/>
      <c r="FVD302" s="342"/>
      <c r="FVE302" s="387"/>
      <c r="FVF302" s="342"/>
      <c r="FVG302" s="342"/>
      <c r="FVH302" s="342"/>
      <c r="FVI302" s="342"/>
      <c r="FVJ302" s="342"/>
      <c r="FVK302" s="342"/>
      <c r="FVL302" s="442"/>
      <c r="FVM302" s="423"/>
      <c r="FVN302" s="342"/>
      <c r="FVO302" s="342"/>
      <c r="FVP302" s="342"/>
      <c r="FVQ302" s="387"/>
      <c r="FVR302" s="342"/>
      <c r="FVS302" s="342"/>
      <c r="FVT302" s="342"/>
      <c r="FVU302" s="342"/>
      <c r="FVV302" s="342"/>
      <c r="FVW302" s="342"/>
      <c r="FVX302" s="442"/>
      <c r="FVY302" s="423"/>
      <c r="FVZ302" s="342"/>
      <c r="FWA302" s="342"/>
      <c r="FWB302" s="342"/>
      <c r="FWC302" s="387"/>
      <c r="FWD302" s="342"/>
      <c r="FWE302" s="342"/>
      <c r="FWF302" s="342"/>
      <c r="FWG302" s="342"/>
      <c r="FWH302" s="342"/>
      <c r="FWI302" s="342"/>
      <c r="FWJ302" s="442"/>
      <c r="FWK302" s="423"/>
      <c r="FWL302" s="342"/>
      <c r="FWM302" s="342"/>
      <c r="FWN302" s="342"/>
      <c r="FWO302" s="387"/>
      <c r="FWP302" s="342"/>
      <c r="FWQ302" s="342"/>
      <c r="FWR302" s="342"/>
      <c r="FWS302" s="342"/>
      <c r="FWT302" s="342"/>
      <c r="FWU302" s="342"/>
      <c r="FWV302" s="442"/>
      <c r="FWW302" s="423"/>
      <c r="FWX302" s="342"/>
      <c r="FWY302" s="342"/>
      <c r="FWZ302" s="342"/>
      <c r="FXA302" s="387"/>
      <c r="FXB302" s="342"/>
      <c r="FXC302" s="342"/>
      <c r="FXD302" s="342"/>
      <c r="FXE302" s="342"/>
      <c r="FXF302" s="342"/>
      <c r="FXG302" s="342"/>
      <c r="FXH302" s="442"/>
      <c r="FXI302" s="423"/>
      <c r="FXJ302" s="342"/>
      <c r="FXK302" s="342"/>
      <c r="FXL302" s="342"/>
      <c r="FXM302" s="387"/>
      <c r="FXN302" s="342"/>
      <c r="FXO302" s="342"/>
      <c r="FXP302" s="342"/>
      <c r="FXQ302" s="342"/>
      <c r="FXR302" s="342"/>
      <c r="FXS302" s="342"/>
      <c r="FXT302" s="442"/>
      <c r="FXU302" s="423"/>
      <c r="FXV302" s="342"/>
      <c r="FXW302" s="342"/>
      <c r="FXX302" s="342"/>
      <c r="FXY302" s="387"/>
      <c r="FXZ302" s="342"/>
      <c r="FYA302" s="342"/>
      <c r="FYB302" s="342"/>
      <c r="FYC302" s="342"/>
      <c r="FYD302" s="342"/>
      <c r="FYE302" s="342"/>
      <c r="FYF302" s="442"/>
      <c r="FYG302" s="423"/>
      <c r="FYH302" s="342"/>
      <c r="FYI302" s="342"/>
      <c r="FYJ302" s="342"/>
      <c r="FYK302" s="387"/>
      <c r="FYL302" s="342"/>
      <c r="FYM302" s="342"/>
      <c r="FYN302" s="342"/>
      <c r="FYO302" s="342"/>
      <c r="FYP302" s="342"/>
      <c r="FYQ302" s="342"/>
      <c r="FYR302" s="442"/>
      <c r="FYS302" s="423"/>
      <c r="FYT302" s="342"/>
      <c r="FYU302" s="342"/>
      <c r="FYV302" s="342"/>
      <c r="FYW302" s="387"/>
      <c r="FYX302" s="342"/>
      <c r="FYY302" s="342"/>
      <c r="FYZ302" s="342"/>
      <c r="FZA302" s="342"/>
      <c r="FZB302" s="342"/>
      <c r="FZC302" s="342"/>
      <c r="FZD302" s="442"/>
      <c r="FZE302" s="423"/>
      <c r="FZF302" s="342"/>
      <c r="FZG302" s="342"/>
      <c r="FZH302" s="342"/>
      <c r="FZI302" s="387"/>
      <c r="FZJ302" s="342"/>
      <c r="FZK302" s="342"/>
      <c r="FZL302" s="342"/>
      <c r="FZM302" s="342"/>
      <c r="FZN302" s="342"/>
      <c r="FZO302" s="342"/>
      <c r="FZP302" s="442"/>
      <c r="FZQ302" s="423"/>
      <c r="FZR302" s="342"/>
      <c r="FZS302" s="342"/>
      <c r="FZT302" s="342"/>
      <c r="FZU302" s="387"/>
      <c r="FZV302" s="342"/>
      <c r="FZW302" s="342"/>
      <c r="FZX302" s="342"/>
      <c r="FZY302" s="342"/>
      <c r="FZZ302" s="342"/>
      <c r="GAA302" s="342"/>
      <c r="GAB302" s="442"/>
      <c r="GAC302" s="423"/>
      <c r="GAD302" s="342"/>
      <c r="GAE302" s="342"/>
      <c r="GAF302" s="342"/>
      <c r="GAG302" s="387"/>
      <c r="GAH302" s="342"/>
      <c r="GAI302" s="342"/>
      <c r="GAJ302" s="342"/>
      <c r="GAK302" s="342"/>
      <c r="GAL302" s="342"/>
      <c r="GAM302" s="342"/>
      <c r="GAN302" s="442"/>
      <c r="GAO302" s="423"/>
      <c r="GAP302" s="342"/>
      <c r="GAQ302" s="342"/>
      <c r="GAR302" s="342"/>
      <c r="GAS302" s="387"/>
      <c r="GAT302" s="342"/>
      <c r="GAU302" s="342"/>
      <c r="GAV302" s="342"/>
      <c r="GAW302" s="342"/>
      <c r="GAX302" s="342"/>
      <c r="GAY302" s="342"/>
      <c r="GAZ302" s="442"/>
      <c r="GBA302" s="423"/>
      <c r="GBB302" s="342"/>
      <c r="GBC302" s="342"/>
      <c r="GBD302" s="342"/>
      <c r="GBE302" s="387"/>
      <c r="GBF302" s="342"/>
      <c r="GBG302" s="342"/>
      <c r="GBH302" s="342"/>
      <c r="GBI302" s="342"/>
      <c r="GBJ302" s="342"/>
      <c r="GBK302" s="342"/>
      <c r="GBL302" s="442"/>
      <c r="GBM302" s="423"/>
      <c r="GBN302" s="342"/>
      <c r="GBO302" s="342"/>
      <c r="GBP302" s="342"/>
      <c r="GBQ302" s="387"/>
      <c r="GBR302" s="342"/>
      <c r="GBS302" s="342"/>
      <c r="GBT302" s="342"/>
      <c r="GBU302" s="342"/>
      <c r="GBV302" s="342"/>
      <c r="GBW302" s="342"/>
      <c r="GBX302" s="442"/>
      <c r="GBY302" s="423"/>
      <c r="GBZ302" s="342"/>
      <c r="GCA302" s="342"/>
      <c r="GCB302" s="342"/>
      <c r="GCC302" s="387"/>
      <c r="GCD302" s="342"/>
      <c r="GCE302" s="342"/>
      <c r="GCF302" s="342"/>
      <c r="GCG302" s="342"/>
      <c r="GCH302" s="342"/>
      <c r="GCI302" s="342"/>
      <c r="GCJ302" s="442"/>
      <c r="GCK302" s="423"/>
      <c r="GCL302" s="342"/>
      <c r="GCM302" s="342"/>
      <c r="GCN302" s="342"/>
      <c r="GCO302" s="387"/>
      <c r="GCP302" s="342"/>
      <c r="GCQ302" s="342"/>
      <c r="GCR302" s="342"/>
      <c r="GCS302" s="342"/>
      <c r="GCT302" s="342"/>
      <c r="GCU302" s="342"/>
      <c r="GCV302" s="442"/>
      <c r="GCW302" s="423"/>
      <c r="GCX302" s="342"/>
      <c r="GCY302" s="342"/>
      <c r="GCZ302" s="342"/>
      <c r="GDA302" s="387"/>
      <c r="GDB302" s="342"/>
      <c r="GDC302" s="342"/>
      <c r="GDD302" s="342"/>
      <c r="GDE302" s="342"/>
      <c r="GDF302" s="342"/>
      <c r="GDG302" s="342"/>
      <c r="GDH302" s="442"/>
      <c r="GDI302" s="423"/>
      <c r="GDJ302" s="342"/>
      <c r="GDK302" s="342"/>
      <c r="GDL302" s="342"/>
      <c r="GDM302" s="387"/>
      <c r="GDN302" s="342"/>
      <c r="GDO302" s="342"/>
      <c r="GDP302" s="342"/>
      <c r="GDQ302" s="342"/>
      <c r="GDR302" s="342"/>
      <c r="GDS302" s="342"/>
      <c r="GDT302" s="442"/>
      <c r="GDU302" s="423"/>
      <c r="GDV302" s="342"/>
      <c r="GDW302" s="342"/>
      <c r="GDX302" s="342"/>
      <c r="GDY302" s="387"/>
      <c r="GDZ302" s="342"/>
      <c r="GEA302" s="342"/>
      <c r="GEB302" s="342"/>
      <c r="GEC302" s="342"/>
      <c r="GED302" s="342"/>
      <c r="GEE302" s="342"/>
      <c r="GEF302" s="442"/>
      <c r="GEG302" s="423"/>
      <c r="GEH302" s="342"/>
      <c r="GEI302" s="342"/>
      <c r="GEJ302" s="342"/>
      <c r="GEK302" s="387"/>
      <c r="GEL302" s="342"/>
      <c r="GEM302" s="342"/>
      <c r="GEN302" s="342"/>
      <c r="GEO302" s="342"/>
      <c r="GEP302" s="342"/>
      <c r="GEQ302" s="342"/>
      <c r="GER302" s="442"/>
      <c r="GES302" s="423"/>
      <c r="GET302" s="342"/>
      <c r="GEU302" s="342"/>
      <c r="GEV302" s="342"/>
      <c r="GEW302" s="387"/>
      <c r="GEX302" s="342"/>
      <c r="GEY302" s="342"/>
      <c r="GEZ302" s="342"/>
      <c r="GFA302" s="342"/>
      <c r="GFB302" s="342"/>
      <c r="GFC302" s="342"/>
      <c r="GFD302" s="442"/>
      <c r="GFE302" s="423"/>
      <c r="GFF302" s="342"/>
      <c r="GFG302" s="342"/>
      <c r="GFH302" s="342"/>
      <c r="GFI302" s="387"/>
      <c r="GFJ302" s="342"/>
      <c r="GFK302" s="342"/>
      <c r="GFL302" s="342"/>
      <c r="GFM302" s="342"/>
      <c r="GFN302" s="342"/>
      <c r="GFO302" s="342"/>
      <c r="GFP302" s="442"/>
      <c r="GFQ302" s="423"/>
      <c r="GFR302" s="342"/>
      <c r="GFS302" s="342"/>
      <c r="GFT302" s="342"/>
      <c r="GFU302" s="387"/>
      <c r="GFV302" s="342"/>
      <c r="GFW302" s="342"/>
      <c r="GFX302" s="342"/>
      <c r="GFY302" s="342"/>
      <c r="GFZ302" s="342"/>
      <c r="GGA302" s="342"/>
      <c r="GGB302" s="442"/>
      <c r="GGC302" s="423"/>
      <c r="GGD302" s="342"/>
      <c r="GGE302" s="342"/>
      <c r="GGF302" s="342"/>
      <c r="GGG302" s="387"/>
      <c r="GGH302" s="342"/>
      <c r="GGI302" s="342"/>
      <c r="GGJ302" s="342"/>
      <c r="GGK302" s="342"/>
      <c r="GGL302" s="342"/>
      <c r="GGM302" s="342"/>
      <c r="GGN302" s="442"/>
      <c r="GGO302" s="423"/>
      <c r="GGP302" s="342"/>
      <c r="GGQ302" s="342"/>
      <c r="GGR302" s="342"/>
      <c r="GGS302" s="387"/>
      <c r="GGT302" s="342"/>
      <c r="GGU302" s="342"/>
      <c r="GGV302" s="342"/>
      <c r="GGW302" s="342"/>
      <c r="GGX302" s="342"/>
      <c r="GGY302" s="342"/>
      <c r="GGZ302" s="442"/>
      <c r="GHA302" s="423"/>
      <c r="GHB302" s="342"/>
      <c r="GHC302" s="342"/>
      <c r="GHD302" s="342"/>
      <c r="GHE302" s="387"/>
      <c r="GHF302" s="342"/>
      <c r="GHG302" s="342"/>
      <c r="GHH302" s="342"/>
      <c r="GHI302" s="342"/>
      <c r="GHJ302" s="342"/>
      <c r="GHK302" s="342"/>
      <c r="GHL302" s="442"/>
      <c r="GHM302" s="423"/>
      <c r="GHN302" s="342"/>
      <c r="GHO302" s="342"/>
      <c r="GHP302" s="342"/>
      <c r="GHQ302" s="387"/>
      <c r="GHR302" s="342"/>
      <c r="GHS302" s="342"/>
      <c r="GHT302" s="342"/>
      <c r="GHU302" s="342"/>
      <c r="GHV302" s="342"/>
      <c r="GHW302" s="342"/>
      <c r="GHX302" s="442"/>
      <c r="GHY302" s="423"/>
      <c r="GHZ302" s="342"/>
      <c r="GIA302" s="342"/>
      <c r="GIB302" s="342"/>
      <c r="GIC302" s="387"/>
      <c r="GID302" s="342"/>
      <c r="GIE302" s="342"/>
      <c r="GIF302" s="342"/>
      <c r="GIG302" s="342"/>
      <c r="GIH302" s="342"/>
      <c r="GII302" s="342"/>
      <c r="GIJ302" s="442"/>
      <c r="GIK302" s="423"/>
      <c r="GIL302" s="342"/>
      <c r="GIM302" s="342"/>
      <c r="GIN302" s="342"/>
      <c r="GIO302" s="387"/>
      <c r="GIP302" s="342"/>
      <c r="GIQ302" s="342"/>
      <c r="GIR302" s="342"/>
      <c r="GIS302" s="342"/>
      <c r="GIT302" s="342"/>
      <c r="GIU302" s="342"/>
      <c r="GIV302" s="442"/>
      <c r="GIW302" s="423"/>
      <c r="GIX302" s="342"/>
      <c r="GIY302" s="342"/>
      <c r="GIZ302" s="342"/>
      <c r="GJA302" s="387"/>
      <c r="GJB302" s="342"/>
      <c r="GJC302" s="342"/>
      <c r="GJD302" s="342"/>
      <c r="GJE302" s="342"/>
      <c r="GJF302" s="342"/>
      <c r="GJG302" s="342"/>
      <c r="GJH302" s="442"/>
      <c r="GJI302" s="423"/>
      <c r="GJJ302" s="342"/>
      <c r="GJK302" s="342"/>
      <c r="GJL302" s="342"/>
      <c r="GJM302" s="387"/>
      <c r="GJN302" s="342"/>
      <c r="GJO302" s="342"/>
      <c r="GJP302" s="342"/>
      <c r="GJQ302" s="342"/>
      <c r="GJR302" s="342"/>
      <c r="GJS302" s="342"/>
      <c r="GJT302" s="442"/>
      <c r="GJU302" s="423"/>
      <c r="GJV302" s="342"/>
      <c r="GJW302" s="342"/>
      <c r="GJX302" s="342"/>
      <c r="GJY302" s="387"/>
      <c r="GJZ302" s="342"/>
      <c r="GKA302" s="342"/>
      <c r="GKB302" s="342"/>
      <c r="GKC302" s="342"/>
      <c r="GKD302" s="342"/>
      <c r="GKE302" s="342"/>
      <c r="GKF302" s="442"/>
      <c r="GKG302" s="423"/>
      <c r="GKH302" s="342"/>
      <c r="GKI302" s="342"/>
      <c r="GKJ302" s="342"/>
      <c r="GKK302" s="387"/>
      <c r="GKL302" s="342"/>
      <c r="GKM302" s="342"/>
      <c r="GKN302" s="342"/>
      <c r="GKO302" s="342"/>
      <c r="GKP302" s="342"/>
      <c r="GKQ302" s="342"/>
      <c r="GKR302" s="442"/>
      <c r="GKS302" s="423"/>
      <c r="GKT302" s="342"/>
      <c r="GKU302" s="342"/>
      <c r="GKV302" s="342"/>
      <c r="GKW302" s="387"/>
      <c r="GKX302" s="342"/>
      <c r="GKY302" s="342"/>
      <c r="GKZ302" s="342"/>
      <c r="GLA302" s="342"/>
      <c r="GLB302" s="342"/>
      <c r="GLC302" s="342"/>
      <c r="GLD302" s="442"/>
      <c r="GLE302" s="423"/>
      <c r="GLF302" s="342"/>
      <c r="GLG302" s="342"/>
      <c r="GLH302" s="342"/>
      <c r="GLI302" s="387"/>
      <c r="GLJ302" s="342"/>
      <c r="GLK302" s="342"/>
      <c r="GLL302" s="342"/>
      <c r="GLM302" s="342"/>
      <c r="GLN302" s="342"/>
      <c r="GLO302" s="342"/>
      <c r="GLP302" s="442"/>
      <c r="GLQ302" s="423"/>
      <c r="GLR302" s="342"/>
      <c r="GLS302" s="342"/>
      <c r="GLT302" s="342"/>
      <c r="GLU302" s="387"/>
      <c r="GLV302" s="342"/>
      <c r="GLW302" s="342"/>
      <c r="GLX302" s="342"/>
      <c r="GLY302" s="342"/>
      <c r="GLZ302" s="342"/>
      <c r="GMA302" s="342"/>
      <c r="GMB302" s="442"/>
      <c r="GMC302" s="423"/>
      <c r="GMD302" s="342"/>
      <c r="GME302" s="342"/>
      <c r="GMF302" s="342"/>
      <c r="GMG302" s="387"/>
      <c r="GMH302" s="342"/>
      <c r="GMI302" s="342"/>
      <c r="GMJ302" s="342"/>
      <c r="GMK302" s="342"/>
      <c r="GML302" s="342"/>
      <c r="GMM302" s="342"/>
      <c r="GMN302" s="442"/>
      <c r="GMO302" s="423"/>
      <c r="GMP302" s="342"/>
      <c r="GMQ302" s="342"/>
      <c r="GMR302" s="342"/>
      <c r="GMS302" s="387"/>
      <c r="GMT302" s="342"/>
      <c r="GMU302" s="342"/>
      <c r="GMV302" s="342"/>
      <c r="GMW302" s="342"/>
      <c r="GMX302" s="342"/>
      <c r="GMY302" s="342"/>
      <c r="GMZ302" s="442"/>
      <c r="GNA302" s="423"/>
      <c r="GNB302" s="342"/>
      <c r="GNC302" s="342"/>
      <c r="GND302" s="342"/>
      <c r="GNE302" s="387"/>
      <c r="GNF302" s="342"/>
      <c r="GNG302" s="342"/>
      <c r="GNH302" s="342"/>
      <c r="GNI302" s="342"/>
      <c r="GNJ302" s="342"/>
      <c r="GNK302" s="342"/>
      <c r="GNL302" s="442"/>
      <c r="GNM302" s="423"/>
      <c r="GNN302" s="342"/>
      <c r="GNO302" s="342"/>
      <c r="GNP302" s="342"/>
      <c r="GNQ302" s="387"/>
      <c r="GNR302" s="342"/>
      <c r="GNS302" s="342"/>
      <c r="GNT302" s="342"/>
      <c r="GNU302" s="342"/>
      <c r="GNV302" s="342"/>
      <c r="GNW302" s="342"/>
      <c r="GNX302" s="442"/>
      <c r="GNY302" s="423"/>
      <c r="GNZ302" s="342"/>
      <c r="GOA302" s="342"/>
      <c r="GOB302" s="342"/>
      <c r="GOC302" s="387"/>
      <c r="GOD302" s="342"/>
      <c r="GOE302" s="342"/>
      <c r="GOF302" s="342"/>
      <c r="GOG302" s="342"/>
      <c r="GOH302" s="342"/>
      <c r="GOI302" s="342"/>
      <c r="GOJ302" s="442"/>
      <c r="GOK302" s="423"/>
      <c r="GOL302" s="342"/>
      <c r="GOM302" s="342"/>
      <c r="GON302" s="342"/>
      <c r="GOO302" s="387"/>
      <c r="GOP302" s="342"/>
      <c r="GOQ302" s="342"/>
      <c r="GOR302" s="342"/>
      <c r="GOS302" s="342"/>
      <c r="GOT302" s="342"/>
      <c r="GOU302" s="342"/>
      <c r="GOV302" s="442"/>
      <c r="GOW302" s="423"/>
      <c r="GOX302" s="342"/>
      <c r="GOY302" s="342"/>
      <c r="GOZ302" s="342"/>
      <c r="GPA302" s="387"/>
      <c r="GPB302" s="342"/>
      <c r="GPC302" s="342"/>
      <c r="GPD302" s="342"/>
      <c r="GPE302" s="342"/>
      <c r="GPF302" s="342"/>
      <c r="GPG302" s="342"/>
      <c r="GPH302" s="442"/>
      <c r="GPI302" s="423"/>
      <c r="GPJ302" s="342"/>
      <c r="GPK302" s="342"/>
      <c r="GPL302" s="342"/>
      <c r="GPM302" s="387"/>
      <c r="GPN302" s="342"/>
      <c r="GPO302" s="342"/>
      <c r="GPP302" s="342"/>
      <c r="GPQ302" s="342"/>
      <c r="GPR302" s="342"/>
      <c r="GPS302" s="342"/>
      <c r="GPT302" s="442"/>
      <c r="GPU302" s="423"/>
      <c r="GPV302" s="342"/>
      <c r="GPW302" s="342"/>
      <c r="GPX302" s="342"/>
      <c r="GPY302" s="387"/>
      <c r="GPZ302" s="342"/>
      <c r="GQA302" s="342"/>
      <c r="GQB302" s="342"/>
      <c r="GQC302" s="342"/>
      <c r="GQD302" s="342"/>
      <c r="GQE302" s="342"/>
      <c r="GQF302" s="442"/>
      <c r="GQG302" s="423"/>
      <c r="GQH302" s="342"/>
      <c r="GQI302" s="342"/>
      <c r="GQJ302" s="342"/>
      <c r="GQK302" s="387"/>
      <c r="GQL302" s="342"/>
      <c r="GQM302" s="342"/>
      <c r="GQN302" s="342"/>
      <c r="GQO302" s="342"/>
      <c r="GQP302" s="342"/>
      <c r="GQQ302" s="342"/>
      <c r="GQR302" s="442"/>
      <c r="GQS302" s="423"/>
      <c r="GQT302" s="342"/>
      <c r="GQU302" s="342"/>
      <c r="GQV302" s="342"/>
      <c r="GQW302" s="387"/>
      <c r="GQX302" s="342"/>
      <c r="GQY302" s="342"/>
      <c r="GQZ302" s="342"/>
      <c r="GRA302" s="342"/>
      <c r="GRB302" s="342"/>
      <c r="GRC302" s="342"/>
      <c r="GRD302" s="442"/>
      <c r="GRE302" s="423"/>
      <c r="GRF302" s="342"/>
      <c r="GRG302" s="342"/>
      <c r="GRH302" s="342"/>
      <c r="GRI302" s="387"/>
      <c r="GRJ302" s="342"/>
      <c r="GRK302" s="342"/>
      <c r="GRL302" s="342"/>
      <c r="GRM302" s="342"/>
      <c r="GRN302" s="342"/>
      <c r="GRO302" s="342"/>
      <c r="GRP302" s="442"/>
      <c r="GRQ302" s="423"/>
      <c r="GRR302" s="342"/>
      <c r="GRS302" s="342"/>
      <c r="GRT302" s="342"/>
      <c r="GRU302" s="387"/>
      <c r="GRV302" s="342"/>
      <c r="GRW302" s="342"/>
      <c r="GRX302" s="342"/>
      <c r="GRY302" s="342"/>
      <c r="GRZ302" s="342"/>
      <c r="GSA302" s="342"/>
      <c r="GSB302" s="442"/>
      <c r="GSC302" s="423"/>
      <c r="GSD302" s="342"/>
      <c r="GSE302" s="342"/>
      <c r="GSF302" s="342"/>
      <c r="GSG302" s="387"/>
      <c r="GSH302" s="342"/>
      <c r="GSI302" s="342"/>
      <c r="GSJ302" s="342"/>
      <c r="GSK302" s="342"/>
      <c r="GSL302" s="342"/>
      <c r="GSM302" s="342"/>
      <c r="GSN302" s="442"/>
      <c r="GSO302" s="423"/>
      <c r="GSP302" s="342"/>
      <c r="GSQ302" s="342"/>
      <c r="GSR302" s="342"/>
      <c r="GSS302" s="387"/>
      <c r="GST302" s="342"/>
      <c r="GSU302" s="342"/>
      <c r="GSV302" s="342"/>
      <c r="GSW302" s="342"/>
      <c r="GSX302" s="342"/>
      <c r="GSY302" s="342"/>
      <c r="GSZ302" s="442"/>
      <c r="GTA302" s="423"/>
      <c r="GTB302" s="342"/>
      <c r="GTC302" s="342"/>
      <c r="GTD302" s="342"/>
      <c r="GTE302" s="387"/>
      <c r="GTF302" s="342"/>
      <c r="GTG302" s="342"/>
      <c r="GTH302" s="342"/>
      <c r="GTI302" s="342"/>
      <c r="GTJ302" s="342"/>
      <c r="GTK302" s="342"/>
      <c r="GTL302" s="442"/>
      <c r="GTM302" s="423"/>
      <c r="GTN302" s="342"/>
      <c r="GTO302" s="342"/>
      <c r="GTP302" s="342"/>
      <c r="GTQ302" s="387"/>
      <c r="GTR302" s="342"/>
      <c r="GTS302" s="342"/>
      <c r="GTT302" s="342"/>
      <c r="GTU302" s="342"/>
      <c r="GTV302" s="342"/>
      <c r="GTW302" s="342"/>
      <c r="GTX302" s="442"/>
      <c r="GTY302" s="423"/>
      <c r="GTZ302" s="342"/>
      <c r="GUA302" s="342"/>
      <c r="GUB302" s="342"/>
      <c r="GUC302" s="387"/>
      <c r="GUD302" s="342"/>
      <c r="GUE302" s="342"/>
      <c r="GUF302" s="342"/>
      <c r="GUG302" s="342"/>
      <c r="GUH302" s="342"/>
      <c r="GUI302" s="342"/>
      <c r="GUJ302" s="442"/>
      <c r="GUK302" s="423"/>
      <c r="GUL302" s="342"/>
      <c r="GUM302" s="342"/>
      <c r="GUN302" s="342"/>
      <c r="GUO302" s="387"/>
      <c r="GUP302" s="342"/>
      <c r="GUQ302" s="342"/>
      <c r="GUR302" s="342"/>
      <c r="GUS302" s="342"/>
      <c r="GUT302" s="342"/>
      <c r="GUU302" s="342"/>
      <c r="GUV302" s="442"/>
      <c r="GUW302" s="423"/>
      <c r="GUX302" s="342"/>
      <c r="GUY302" s="342"/>
      <c r="GUZ302" s="342"/>
      <c r="GVA302" s="387"/>
      <c r="GVB302" s="342"/>
      <c r="GVC302" s="342"/>
      <c r="GVD302" s="342"/>
      <c r="GVE302" s="342"/>
      <c r="GVF302" s="342"/>
      <c r="GVG302" s="342"/>
      <c r="GVH302" s="442"/>
      <c r="GVI302" s="423"/>
      <c r="GVJ302" s="342"/>
      <c r="GVK302" s="342"/>
      <c r="GVL302" s="342"/>
      <c r="GVM302" s="387"/>
      <c r="GVN302" s="342"/>
      <c r="GVO302" s="342"/>
      <c r="GVP302" s="342"/>
      <c r="GVQ302" s="342"/>
      <c r="GVR302" s="342"/>
      <c r="GVS302" s="342"/>
      <c r="GVT302" s="442"/>
      <c r="GVU302" s="423"/>
      <c r="GVV302" s="342"/>
      <c r="GVW302" s="342"/>
      <c r="GVX302" s="342"/>
      <c r="GVY302" s="387"/>
      <c r="GVZ302" s="342"/>
      <c r="GWA302" s="342"/>
      <c r="GWB302" s="342"/>
      <c r="GWC302" s="342"/>
      <c r="GWD302" s="342"/>
      <c r="GWE302" s="342"/>
      <c r="GWF302" s="442"/>
      <c r="GWG302" s="423"/>
      <c r="GWH302" s="342"/>
      <c r="GWI302" s="342"/>
      <c r="GWJ302" s="342"/>
      <c r="GWK302" s="387"/>
      <c r="GWL302" s="342"/>
      <c r="GWM302" s="342"/>
      <c r="GWN302" s="342"/>
      <c r="GWO302" s="342"/>
      <c r="GWP302" s="342"/>
      <c r="GWQ302" s="342"/>
      <c r="GWR302" s="442"/>
      <c r="GWS302" s="423"/>
      <c r="GWT302" s="342"/>
      <c r="GWU302" s="342"/>
      <c r="GWV302" s="342"/>
      <c r="GWW302" s="387"/>
      <c r="GWX302" s="342"/>
      <c r="GWY302" s="342"/>
      <c r="GWZ302" s="342"/>
      <c r="GXA302" s="342"/>
      <c r="GXB302" s="342"/>
      <c r="GXC302" s="342"/>
      <c r="GXD302" s="442"/>
      <c r="GXE302" s="423"/>
      <c r="GXF302" s="342"/>
      <c r="GXG302" s="342"/>
      <c r="GXH302" s="342"/>
      <c r="GXI302" s="387"/>
      <c r="GXJ302" s="342"/>
      <c r="GXK302" s="342"/>
      <c r="GXL302" s="342"/>
      <c r="GXM302" s="342"/>
      <c r="GXN302" s="342"/>
      <c r="GXO302" s="342"/>
      <c r="GXP302" s="442"/>
      <c r="GXQ302" s="423"/>
      <c r="GXR302" s="342"/>
      <c r="GXS302" s="342"/>
      <c r="GXT302" s="342"/>
      <c r="GXU302" s="387"/>
      <c r="GXV302" s="342"/>
      <c r="GXW302" s="342"/>
      <c r="GXX302" s="342"/>
      <c r="GXY302" s="342"/>
      <c r="GXZ302" s="342"/>
      <c r="GYA302" s="342"/>
      <c r="GYB302" s="442"/>
      <c r="GYC302" s="423"/>
      <c r="GYD302" s="342"/>
      <c r="GYE302" s="342"/>
      <c r="GYF302" s="342"/>
      <c r="GYG302" s="387"/>
      <c r="GYH302" s="342"/>
      <c r="GYI302" s="342"/>
      <c r="GYJ302" s="342"/>
      <c r="GYK302" s="342"/>
      <c r="GYL302" s="342"/>
      <c r="GYM302" s="342"/>
      <c r="GYN302" s="442"/>
      <c r="GYO302" s="423"/>
      <c r="GYP302" s="342"/>
      <c r="GYQ302" s="342"/>
      <c r="GYR302" s="342"/>
      <c r="GYS302" s="387"/>
      <c r="GYT302" s="342"/>
      <c r="GYU302" s="342"/>
      <c r="GYV302" s="342"/>
      <c r="GYW302" s="342"/>
      <c r="GYX302" s="342"/>
      <c r="GYY302" s="342"/>
      <c r="GYZ302" s="442"/>
      <c r="GZA302" s="423"/>
      <c r="GZB302" s="342"/>
      <c r="GZC302" s="342"/>
      <c r="GZD302" s="342"/>
      <c r="GZE302" s="387"/>
      <c r="GZF302" s="342"/>
      <c r="GZG302" s="342"/>
      <c r="GZH302" s="342"/>
      <c r="GZI302" s="342"/>
      <c r="GZJ302" s="342"/>
      <c r="GZK302" s="342"/>
      <c r="GZL302" s="442"/>
      <c r="GZM302" s="423"/>
      <c r="GZN302" s="342"/>
      <c r="GZO302" s="342"/>
      <c r="GZP302" s="342"/>
      <c r="GZQ302" s="387"/>
      <c r="GZR302" s="342"/>
      <c r="GZS302" s="342"/>
      <c r="GZT302" s="342"/>
      <c r="GZU302" s="342"/>
      <c r="GZV302" s="342"/>
      <c r="GZW302" s="342"/>
      <c r="GZX302" s="442"/>
      <c r="GZY302" s="423"/>
      <c r="GZZ302" s="342"/>
      <c r="HAA302" s="342"/>
      <c r="HAB302" s="342"/>
      <c r="HAC302" s="387"/>
      <c r="HAD302" s="342"/>
      <c r="HAE302" s="342"/>
      <c r="HAF302" s="342"/>
      <c r="HAG302" s="342"/>
      <c r="HAH302" s="342"/>
      <c r="HAI302" s="342"/>
      <c r="HAJ302" s="442"/>
      <c r="HAK302" s="423"/>
      <c r="HAL302" s="342"/>
      <c r="HAM302" s="342"/>
      <c r="HAN302" s="342"/>
      <c r="HAO302" s="387"/>
      <c r="HAP302" s="342"/>
      <c r="HAQ302" s="342"/>
      <c r="HAR302" s="342"/>
      <c r="HAS302" s="342"/>
      <c r="HAT302" s="342"/>
      <c r="HAU302" s="342"/>
      <c r="HAV302" s="442"/>
      <c r="HAW302" s="423"/>
      <c r="HAX302" s="342"/>
      <c r="HAY302" s="342"/>
      <c r="HAZ302" s="342"/>
      <c r="HBA302" s="387"/>
      <c r="HBB302" s="342"/>
      <c r="HBC302" s="342"/>
      <c r="HBD302" s="342"/>
      <c r="HBE302" s="342"/>
      <c r="HBF302" s="342"/>
      <c r="HBG302" s="342"/>
      <c r="HBH302" s="442"/>
      <c r="HBI302" s="423"/>
      <c r="HBJ302" s="342"/>
      <c r="HBK302" s="342"/>
      <c r="HBL302" s="342"/>
      <c r="HBM302" s="387"/>
      <c r="HBN302" s="342"/>
      <c r="HBO302" s="342"/>
      <c r="HBP302" s="342"/>
      <c r="HBQ302" s="342"/>
      <c r="HBR302" s="342"/>
      <c r="HBS302" s="342"/>
      <c r="HBT302" s="442"/>
      <c r="HBU302" s="423"/>
      <c r="HBV302" s="342"/>
      <c r="HBW302" s="342"/>
      <c r="HBX302" s="342"/>
      <c r="HBY302" s="387"/>
      <c r="HBZ302" s="342"/>
      <c r="HCA302" s="342"/>
      <c r="HCB302" s="342"/>
      <c r="HCC302" s="342"/>
      <c r="HCD302" s="342"/>
      <c r="HCE302" s="342"/>
      <c r="HCF302" s="442"/>
      <c r="HCG302" s="423"/>
      <c r="HCH302" s="342"/>
      <c r="HCI302" s="342"/>
      <c r="HCJ302" s="342"/>
      <c r="HCK302" s="387"/>
      <c r="HCL302" s="342"/>
      <c r="HCM302" s="342"/>
      <c r="HCN302" s="342"/>
      <c r="HCO302" s="342"/>
      <c r="HCP302" s="342"/>
      <c r="HCQ302" s="342"/>
      <c r="HCR302" s="442"/>
      <c r="HCS302" s="423"/>
      <c r="HCT302" s="342"/>
      <c r="HCU302" s="342"/>
      <c r="HCV302" s="342"/>
      <c r="HCW302" s="387"/>
      <c r="HCX302" s="342"/>
      <c r="HCY302" s="342"/>
      <c r="HCZ302" s="342"/>
      <c r="HDA302" s="342"/>
      <c r="HDB302" s="342"/>
      <c r="HDC302" s="342"/>
      <c r="HDD302" s="442"/>
      <c r="HDE302" s="423"/>
      <c r="HDF302" s="342"/>
      <c r="HDG302" s="342"/>
      <c r="HDH302" s="342"/>
      <c r="HDI302" s="387"/>
      <c r="HDJ302" s="342"/>
      <c r="HDK302" s="342"/>
      <c r="HDL302" s="342"/>
      <c r="HDM302" s="342"/>
      <c r="HDN302" s="342"/>
      <c r="HDO302" s="342"/>
      <c r="HDP302" s="442"/>
      <c r="HDQ302" s="423"/>
      <c r="HDR302" s="342"/>
      <c r="HDS302" s="342"/>
      <c r="HDT302" s="342"/>
      <c r="HDU302" s="387"/>
      <c r="HDV302" s="342"/>
      <c r="HDW302" s="342"/>
      <c r="HDX302" s="342"/>
      <c r="HDY302" s="342"/>
      <c r="HDZ302" s="342"/>
      <c r="HEA302" s="342"/>
      <c r="HEB302" s="442"/>
      <c r="HEC302" s="423"/>
      <c r="HED302" s="342"/>
      <c r="HEE302" s="342"/>
      <c r="HEF302" s="342"/>
      <c r="HEG302" s="387"/>
      <c r="HEH302" s="342"/>
      <c r="HEI302" s="342"/>
      <c r="HEJ302" s="342"/>
      <c r="HEK302" s="342"/>
      <c r="HEL302" s="342"/>
      <c r="HEM302" s="342"/>
      <c r="HEN302" s="442"/>
      <c r="HEO302" s="423"/>
      <c r="HEP302" s="342"/>
      <c r="HEQ302" s="342"/>
      <c r="HER302" s="342"/>
      <c r="HES302" s="387"/>
      <c r="HET302" s="342"/>
      <c r="HEU302" s="342"/>
      <c r="HEV302" s="342"/>
      <c r="HEW302" s="342"/>
      <c r="HEX302" s="342"/>
      <c r="HEY302" s="342"/>
      <c r="HEZ302" s="442"/>
      <c r="HFA302" s="423"/>
      <c r="HFB302" s="342"/>
      <c r="HFC302" s="342"/>
      <c r="HFD302" s="342"/>
      <c r="HFE302" s="387"/>
      <c r="HFF302" s="342"/>
      <c r="HFG302" s="342"/>
      <c r="HFH302" s="342"/>
      <c r="HFI302" s="342"/>
      <c r="HFJ302" s="342"/>
      <c r="HFK302" s="342"/>
      <c r="HFL302" s="442"/>
      <c r="HFM302" s="423"/>
      <c r="HFN302" s="342"/>
      <c r="HFO302" s="342"/>
      <c r="HFP302" s="342"/>
      <c r="HFQ302" s="387"/>
      <c r="HFR302" s="342"/>
      <c r="HFS302" s="342"/>
      <c r="HFT302" s="342"/>
      <c r="HFU302" s="342"/>
      <c r="HFV302" s="342"/>
      <c r="HFW302" s="342"/>
      <c r="HFX302" s="442"/>
      <c r="HFY302" s="423"/>
      <c r="HFZ302" s="342"/>
      <c r="HGA302" s="342"/>
      <c r="HGB302" s="342"/>
      <c r="HGC302" s="387"/>
      <c r="HGD302" s="342"/>
      <c r="HGE302" s="342"/>
      <c r="HGF302" s="342"/>
      <c r="HGG302" s="342"/>
      <c r="HGH302" s="342"/>
      <c r="HGI302" s="342"/>
      <c r="HGJ302" s="442"/>
      <c r="HGK302" s="423"/>
      <c r="HGL302" s="342"/>
      <c r="HGM302" s="342"/>
      <c r="HGN302" s="342"/>
      <c r="HGO302" s="387"/>
      <c r="HGP302" s="342"/>
      <c r="HGQ302" s="342"/>
      <c r="HGR302" s="342"/>
      <c r="HGS302" s="342"/>
      <c r="HGT302" s="342"/>
      <c r="HGU302" s="342"/>
      <c r="HGV302" s="442"/>
      <c r="HGW302" s="423"/>
      <c r="HGX302" s="342"/>
      <c r="HGY302" s="342"/>
      <c r="HGZ302" s="342"/>
      <c r="HHA302" s="387"/>
      <c r="HHB302" s="342"/>
      <c r="HHC302" s="342"/>
      <c r="HHD302" s="342"/>
      <c r="HHE302" s="342"/>
      <c r="HHF302" s="342"/>
      <c r="HHG302" s="342"/>
      <c r="HHH302" s="442"/>
      <c r="HHI302" s="423"/>
      <c r="HHJ302" s="342"/>
      <c r="HHK302" s="342"/>
      <c r="HHL302" s="342"/>
      <c r="HHM302" s="387"/>
      <c r="HHN302" s="342"/>
      <c r="HHO302" s="342"/>
      <c r="HHP302" s="342"/>
      <c r="HHQ302" s="342"/>
      <c r="HHR302" s="342"/>
      <c r="HHS302" s="342"/>
      <c r="HHT302" s="442"/>
      <c r="HHU302" s="423"/>
      <c r="HHV302" s="342"/>
      <c r="HHW302" s="342"/>
      <c r="HHX302" s="342"/>
      <c r="HHY302" s="387"/>
      <c r="HHZ302" s="342"/>
      <c r="HIA302" s="342"/>
      <c r="HIB302" s="342"/>
      <c r="HIC302" s="342"/>
      <c r="HID302" s="342"/>
      <c r="HIE302" s="342"/>
      <c r="HIF302" s="442"/>
      <c r="HIG302" s="423"/>
      <c r="HIH302" s="342"/>
      <c r="HII302" s="342"/>
      <c r="HIJ302" s="342"/>
      <c r="HIK302" s="387"/>
      <c r="HIL302" s="342"/>
      <c r="HIM302" s="342"/>
      <c r="HIN302" s="342"/>
      <c r="HIO302" s="342"/>
      <c r="HIP302" s="342"/>
      <c r="HIQ302" s="342"/>
      <c r="HIR302" s="442"/>
      <c r="HIS302" s="423"/>
      <c r="HIT302" s="342"/>
      <c r="HIU302" s="342"/>
      <c r="HIV302" s="342"/>
      <c r="HIW302" s="387"/>
      <c r="HIX302" s="342"/>
      <c r="HIY302" s="342"/>
      <c r="HIZ302" s="342"/>
      <c r="HJA302" s="342"/>
      <c r="HJB302" s="342"/>
      <c r="HJC302" s="342"/>
      <c r="HJD302" s="442"/>
      <c r="HJE302" s="423"/>
      <c r="HJF302" s="342"/>
      <c r="HJG302" s="342"/>
      <c r="HJH302" s="342"/>
      <c r="HJI302" s="387"/>
      <c r="HJJ302" s="342"/>
      <c r="HJK302" s="342"/>
      <c r="HJL302" s="342"/>
      <c r="HJM302" s="342"/>
      <c r="HJN302" s="342"/>
      <c r="HJO302" s="342"/>
      <c r="HJP302" s="442"/>
      <c r="HJQ302" s="423"/>
      <c r="HJR302" s="342"/>
      <c r="HJS302" s="342"/>
      <c r="HJT302" s="342"/>
      <c r="HJU302" s="387"/>
      <c r="HJV302" s="342"/>
      <c r="HJW302" s="342"/>
      <c r="HJX302" s="342"/>
      <c r="HJY302" s="342"/>
      <c r="HJZ302" s="342"/>
      <c r="HKA302" s="342"/>
      <c r="HKB302" s="442"/>
      <c r="HKC302" s="423"/>
      <c r="HKD302" s="342"/>
      <c r="HKE302" s="342"/>
      <c r="HKF302" s="342"/>
      <c r="HKG302" s="387"/>
      <c r="HKH302" s="342"/>
      <c r="HKI302" s="342"/>
      <c r="HKJ302" s="342"/>
      <c r="HKK302" s="342"/>
      <c r="HKL302" s="342"/>
      <c r="HKM302" s="342"/>
      <c r="HKN302" s="442"/>
      <c r="HKO302" s="423"/>
      <c r="HKP302" s="342"/>
      <c r="HKQ302" s="342"/>
      <c r="HKR302" s="342"/>
      <c r="HKS302" s="387"/>
      <c r="HKT302" s="342"/>
      <c r="HKU302" s="342"/>
      <c r="HKV302" s="342"/>
      <c r="HKW302" s="342"/>
      <c r="HKX302" s="342"/>
      <c r="HKY302" s="342"/>
      <c r="HKZ302" s="442"/>
      <c r="HLA302" s="423"/>
      <c r="HLB302" s="342"/>
      <c r="HLC302" s="342"/>
      <c r="HLD302" s="342"/>
      <c r="HLE302" s="387"/>
      <c r="HLF302" s="342"/>
      <c r="HLG302" s="342"/>
      <c r="HLH302" s="342"/>
      <c r="HLI302" s="342"/>
      <c r="HLJ302" s="342"/>
      <c r="HLK302" s="342"/>
      <c r="HLL302" s="442"/>
      <c r="HLM302" s="423"/>
      <c r="HLN302" s="342"/>
      <c r="HLO302" s="342"/>
      <c r="HLP302" s="342"/>
      <c r="HLQ302" s="387"/>
      <c r="HLR302" s="342"/>
      <c r="HLS302" s="342"/>
      <c r="HLT302" s="342"/>
      <c r="HLU302" s="342"/>
      <c r="HLV302" s="342"/>
      <c r="HLW302" s="342"/>
      <c r="HLX302" s="442"/>
      <c r="HLY302" s="423"/>
      <c r="HLZ302" s="342"/>
      <c r="HMA302" s="342"/>
      <c r="HMB302" s="342"/>
      <c r="HMC302" s="387"/>
      <c r="HMD302" s="342"/>
      <c r="HME302" s="342"/>
      <c r="HMF302" s="342"/>
      <c r="HMG302" s="342"/>
      <c r="HMH302" s="342"/>
      <c r="HMI302" s="342"/>
      <c r="HMJ302" s="442"/>
      <c r="HMK302" s="423"/>
      <c r="HML302" s="342"/>
      <c r="HMM302" s="342"/>
      <c r="HMN302" s="342"/>
      <c r="HMO302" s="387"/>
      <c r="HMP302" s="342"/>
      <c r="HMQ302" s="342"/>
      <c r="HMR302" s="342"/>
      <c r="HMS302" s="342"/>
      <c r="HMT302" s="342"/>
      <c r="HMU302" s="342"/>
      <c r="HMV302" s="442"/>
      <c r="HMW302" s="423"/>
      <c r="HMX302" s="342"/>
      <c r="HMY302" s="342"/>
      <c r="HMZ302" s="342"/>
      <c r="HNA302" s="387"/>
      <c r="HNB302" s="342"/>
      <c r="HNC302" s="342"/>
      <c r="HND302" s="342"/>
      <c r="HNE302" s="342"/>
      <c r="HNF302" s="342"/>
      <c r="HNG302" s="342"/>
      <c r="HNH302" s="442"/>
      <c r="HNI302" s="423"/>
      <c r="HNJ302" s="342"/>
      <c r="HNK302" s="342"/>
      <c r="HNL302" s="342"/>
      <c r="HNM302" s="387"/>
      <c r="HNN302" s="342"/>
      <c r="HNO302" s="342"/>
      <c r="HNP302" s="342"/>
      <c r="HNQ302" s="342"/>
      <c r="HNR302" s="342"/>
      <c r="HNS302" s="342"/>
      <c r="HNT302" s="442"/>
      <c r="HNU302" s="423"/>
      <c r="HNV302" s="342"/>
      <c r="HNW302" s="342"/>
      <c r="HNX302" s="342"/>
      <c r="HNY302" s="387"/>
      <c r="HNZ302" s="342"/>
      <c r="HOA302" s="342"/>
      <c r="HOB302" s="342"/>
      <c r="HOC302" s="342"/>
      <c r="HOD302" s="342"/>
      <c r="HOE302" s="342"/>
      <c r="HOF302" s="442"/>
      <c r="HOG302" s="423"/>
      <c r="HOH302" s="342"/>
      <c r="HOI302" s="342"/>
      <c r="HOJ302" s="342"/>
      <c r="HOK302" s="387"/>
      <c r="HOL302" s="342"/>
      <c r="HOM302" s="342"/>
      <c r="HON302" s="342"/>
      <c r="HOO302" s="342"/>
      <c r="HOP302" s="342"/>
      <c r="HOQ302" s="342"/>
      <c r="HOR302" s="442"/>
      <c r="HOS302" s="423"/>
      <c r="HOT302" s="342"/>
      <c r="HOU302" s="342"/>
      <c r="HOV302" s="342"/>
      <c r="HOW302" s="387"/>
      <c r="HOX302" s="342"/>
      <c r="HOY302" s="342"/>
      <c r="HOZ302" s="342"/>
      <c r="HPA302" s="342"/>
      <c r="HPB302" s="342"/>
      <c r="HPC302" s="342"/>
      <c r="HPD302" s="442"/>
      <c r="HPE302" s="423"/>
      <c r="HPF302" s="342"/>
      <c r="HPG302" s="342"/>
      <c r="HPH302" s="342"/>
      <c r="HPI302" s="387"/>
      <c r="HPJ302" s="342"/>
      <c r="HPK302" s="342"/>
      <c r="HPL302" s="342"/>
      <c r="HPM302" s="342"/>
      <c r="HPN302" s="342"/>
      <c r="HPO302" s="342"/>
      <c r="HPP302" s="442"/>
      <c r="HPQ302" s="423"/>
      <c r="HPR302" s="342"/>
      <c r="HPS302" s="342"/>
      <c r="HPT302" s="342"/>
      <c r="HPU302" s="387"/>
      <c r="HPV302" s="342"/>
      <c r="HPW302" s="342"/>
      <c r="HPX302" s="342"/>
      <c r="HPY302" s="342"/>
      <c r="HPZ302" s="342"/>
      <c r="HQA302" s="342"/>
      <c r="HQB302" s="442"/>
      <c r="HQC302" s="423"/>
      <c r="HQD302" s="342"/>
      <c r="HQE302" s="342"/>
      <c r="HQF302" s="342"/>
      <c r="HQG302" s="387"/>
      <c r="HQH302" s="342"/>
      <c r="HQI302" s="342"/>
      <c r="HQJ302" s="342"/>
      <c r="HQK302" s="342"/>
      <c r="HQL302" s="342"/>
      <c r="HQM302" s="342"/>
      <c r="HQN302" s="442"/>
      <c r="HQO302" s="423"/>
      <c r="HQP302" s="342"/>
      <c r="HQQ302" s="342"/>
      <c r="HQR302" s="342"/>
      <c r="HQS302" s="387"/>
      <c r="HQT302" s="342"/>
      <c r="HQU302" s="342"/>
      <c r="HQV302" s="342"/>
      <c r="HQW302" s="342"/>
      <c r="HQX302" s="342"/>
      <c r="HQY302" s="342"/>
      <c r="HQZ302" s="442"/>
      <c r="HRA302" s="423"/>
      <c r="HRB302" s="342"/>
      <c r="HRC302" s="342"/>
      <c r="HRD302" s="342"/>
      <c r="HRE302" s="387"/>
      <c r="HRF302" s="342"/>
      <c r="HRG302" s="342"/>
      <c r="HRH302" s="342"/>
      <c r="HRI302" s="342"/>
      <c r="HRJ302" s="342"/>
      <c r="HRK302" s="342"/>
      <c r="HRL302" s="442"/>
      <c r="HRM302" s="423"/>
      <c r="HRN302" s="342"/>
      <c r="HRO302" s="342"/>
      <c r="HRP302" s="342"/>
      <c r="HRQ302" s="387"/>
      <c r="HRR302" s="342"/>
      <c r="HRS302" s="342"/>
      <c r="HRT302" s="342"/>
      <c r="HRU302" s="342"/>
      <c r="HRV302" s="342"/>
      <c r="HRW302" s="342"/>
      <c r="HRX302" s="442"/>
      <c r="HRY302" s="423"/>
      <c r="HRZ302" s="342"/>
      <c r="HSA302" s="342"/>
      <c r="HSB302" s="342"/>
      <c r="HSC302" s="387"/>
      <c r="HSD302" s="342"/>
      <c r="HSE302" s="342"/>
      <c r="HSF302" s="342"/>
      <c r="HSG302" s="342"/>
      <c r="HSH302" s="342"/>
      <c r="HSI302" s="342"/>
      <c r="HSJ302" s="442"/>
      <c r="HSK302" s="423"/>
      <c r="HSL302" s="342"/>
      <c r="HSM302" s="342"/>
      <c r="HSN302" s="342"/>
      <c r="HSO302" s="387"/>
      <c r="HSP302" s="342"/>
      <c r="HSQ302" s="342"/>
      <c r="HSR302" s="342"/>
      <c r="HSS302" s="342"/>
      <c r="HST302" s="342"/>
      <c r="HSU302" s="342"/>
      <c r="HSV302" s="442"/>
      <c r="HSW302" s="423"/>
      <c r="HSX302" s="342"/>
      <c r="HSY302" s="342"/>
      <c r="HSZ302" s="342"/>
      <c r="HTA302" s="387"/>
      <c r="HTB302" s="342"/>
      <c r="HTC302" s="342"/>
      <c r="HTD302" s="342"/>
      <c r="HTE302" s="342"/>
      <c r="HTF302" s="342"/>
      <c r="HTG302" s="342"/>
      <c r="HTH302" s="442"/>
      <c r="HTI302" s="423"/>
      <c r="HTJ302" s="342"/>
      <c r="HTK302" s="342"/>
      <c r="HTL302" s="342"/>
      <c r="HTM302" s="387"/>
      <c r="HTN302" s="342"/>
      <c r="HTO302" s="342"/>
      <c r="HTP302" s="342"/>
      <c r="HTQ302" s="342"/>
      <c r="HTR302" s="342"/>
      <c r="HTS302" s="342"/>
      <c r="HTT302" s="442"/>
      <c r="HTU302" s="423"/>
      <c r="HTV302" s="342"/>
      <c r="HTW302" s="342"/>
      <c r="HTX302" s="342"/>
      <c r="HTY302" s="387"/>
      <c r="HTZ302" s="342"/>
      <c r="HUA302" s="342"/>
      <c r="HUB302" s="342"/>
      <c r="HUC302" s="342"/>
      <c r="HUD302" s="342"/>
      <c r="HUE302" s="342"/>
      <c r="HUF302" s="442"/>
      <c r="HUG302" s="423"/>
      <c r="HUH302" s="342"/>
      <c r="HUI302" s="342"/>
      <c r="HUJ302" s="342"/>
      <c r="HUK302" s="387"/>
      <c r="HUL302" s="342"/>
      <c r="HUM302" s="342"/>
      <c r="HUN302" s="342"/>
      <c r="HUO302" s="342"/>
      <c r="HUP302" s="342"/>
      <c r="HUQ302" s="342"/>
      <c r="HUR302" s="442"/>
      <c r="HUS302" s="423"/>
      <c r="HUT302" s="342"/>
      <c r="HUU302" s="342"/>
      <c r="HUV302" s="342"/>
      <c r="HUW302" s="387"/>
      <c r="HUX302" s="342"/>
      <c r="HUY302" s="342"/>
      <c r="HUZ302" s="342"/>
      <c r="HVA302" s="342"/>
      <c r="HVB302" s="342"/>
      <c r="HVC302" s="342"/>
      <c r="HVD302" s="442"/>
      <c r="HVE302" s="423"/>
      <c r="HVF302" s="342"/>
      <c r="HVG302" s="342"/>
      <c r="HVH302" s="342"/>
      <c r="HVI302" s="387"/>
      <c r="HVJ302" s="342"/>
      <c r="HVK302" s="342"/>
      <c r="HVL302" s="342"/>
      <c r="HVM302" s="342"/>
      <c r="HVN302" s="342"/>
      <c r="HVO302" s="342"/>
      <c r="HVP302" s="442"/>
      <c r="HVQ302" s="423"/>
      <c r="HVR302" s="342"/>
      <c r="HVS302" s="342"/>
      <c r="HVT302" s="342"/>
      <c r="HVU302" s="387"/>
      <c r="HVV302" s="342"/>
      <c r="HVW302" s="342"/>
      <c r="HVX302" s="342"/>
      <c r="HVY302" s="342"/>
      <c r="HVZ302" s="342"/>
      <c r="HWA302" s="342"/>
      <c r="HWB302" s="442"/>
      <c r="HWC302" s="423"/>
      <c r="HWD302" s="342"/>
      <c r="HWE302" s="342"/>
      <c r="HWF302" s="342"/>
      <c r="HWG302" s="387"/>
      <c r="HWH302" s="342"/>
      <c r="HWI302" s="342"/>
      <c r="HWJ302" s="342"/>
      <c r="HWK302" s="342"/>
      <c r="HWL302" s="342"/>
      <c r="HWM302" s="342"/>
      <c r="HWN302" s="442"/>
      <c r="HWO302" s="423"/>
      <c r="HWP302" s="342"/>
      <c r="HWQ302" s="342"/>
      <c r="HWR302" s="342"/>
      <c r="HWS302" s="387"/>
      <c r="HWT302" s="342"/>
      <c r="HWU302" s="342"/>
      <c r="HWV302" s="342"/>
      <c r="HWW302" s="342"/>
      <c r="HWX302" s="342"/>
      <c r="HWY302" s="342"/>
      <c r="HWZ302" s="442"/>
      <c r="HXA302" s="423"/>
      <c r="HXB302" s="342"/>
      <c r="HXC302" s="342"/>
      <c r="HXD302" s="342"/>
      <c r="HXE302" s="387"/>
      <c r="HXF302" s="342"/>
      <c r="HXG302" s="342"/>
      <c r="HXH302" s="342"/>
      <c r="HXI302" s="342"/>
      <c r="HXJ302" s="342"/>
      <c r="HXK302" s="342"/>
      <c r="HXL302" s="442"/>
      <c r="HXM302" s="423"/>
      <c r="HXN302" s="342"/>
      <c r="HXO302" s="342"/>
      <c r="HXP302" s="342"/>
      <c r="HXQ302" s="387"/>
      <c r="HXR302" s="342"/>
      <c r="HXS302" s="342"/>
      <c r="HXT302" s="342"/>
      <c r="HXU302" s="342"/>
      <c r="HXV302" s="342"/>
      <c r="HXW302" s="342"/>
      <c r="HXX302" s="442"/>
      <c r="HXY302" s="423"/>
      <c r="HXZ302" s="342"/>
      <c r="HYA302" s="342"/>
      <c r="HYB302" s="342"/>
      <c r="HYC302" s="387"/>
      <c r="HYD302" s="342"/>
      <c r="HYE302" s="342"/>
      <c r="HYF302" s="342"/>
      <c r="HYG302" s="342"/>
      <c r="HYH302" s="342"/>
      <c r="HYI302" s="342"/>
      <c r="HYJ302" s="442"/>
      <c r="HYK302" s="423"/>
      <c r="HYL302" s="342"/>
      <c r="HYM302" s="342"/>
      <c r="HYN302" s="342"/>
      <c r="HYO302" s="387"/>
      <c r="HYP302" s="342"/>
      <c r="HYQ302" s="342"/>
      <c r="HYR302" s="342"/>
      <c r="HYS302" s="342"/>
      <c r="HYT302" s="342"/>
      <c r="HYU302" s="342"/>
      <c r="HYV302" s="442"/>
      <c r="HYW302" s="423"/>
      <c r="HYX302" s="342"/>
      <c r="HYY302" s="342"/>
      <c r="HYZ302" s="342"/>
      <c r="HZA302" s="387"/>
      <c r="HZB302" s="342"/>
      <c r="HZC302" s="342"/>
      <c r="HZD302" s="342"/>
      <c r="HZE302" s="342"/>
      <c r="HZF302" s="342"/>
      <c r="HZG302" s="342"/>
      <c r="HZH302" s="442"/>
      <c r="HZI302" s="423"/>
      <c r="HZJ302" s="342"/>
      <c r="HZK302" s="342"/>
      <c r="HZL302" s="342"/>
      <c r="HZM302" s="387"/>
      <c r="HZN302" s="342"/>
      <c r="HZO302" s="342"/>
      <c r="HZP302" s="342"/>
      <c r="HZQ302" s="342"/>
      <c r="HZR302" s="342"/>
      <c r="HZS302" s="342"/>
      <c r="HZT302" s="442"/>
      <c r="HZU302" s="423"/>
      <c r="HZV302" s="342"/>
      <c r="HZW302" s="342"/>
      <c r="HZX302" s="342"/>
      <c r="HZY302" s="387"/>
      <c r="HZZ302" s="342"/>
      <c r="IAA302" s="342"/>
      <c r="IAB302" s="342"/>
      <c r="IAC302" s="342"/>
      <c r="IAD302" s="342"/>
      <c r="IAE302" s="342"/>
      <c r="IAF302" s="442"/>
      <c r="IAG302" s="423"/>
      <c r="IAH302" s="342"/>
      <c r="IAI302" s="342"/>
      <c r="IAJ302" s="342"/>
      <c r="IAK302" s="387"/>
      <c r="IAL302" s="342"/>
      <c r="IAM302" s="342"/>
      <c r="IAN302" s="342"/>
      <c r="IAO302" s="342"/>
      <c r="IAP302" s="342"/>
      <c r="IAQ302" s="342"/>
      <c r="IAR302" s="442"/>
      <c r="IAS302" s="423"/>
      <c r="IAT302" s="342"/>
      <c r="IAU302" s="342"/>
      <c r="IAV302" s="342"/>
      <c r="IAW302" s="387"/>
      <c r="IAX302" s="342"/>
      <c r="IAY302" s="342"/>
      <c r="IAZ302" s="342"/>
      <c r="IBA302" s="342"/>
      <c r="IBB302" s="342"/>
      <c r="IBC302" s="342"/>
      <c r="IBD302" s="442"/>
      <c r="IBE302" s="423"/>
      <c r="IBF302" s="342"/>
      <c r="IBG302" s="342"/>
      <c r="IBH302" s="342"/>
      <c r="IBI302" s="387"/>
      <c r="IBJ302" s="342"/>
      <c r="IBK302" s="342"/>
      <c r="IBL302" s="342"/>
      <c r="IBM302" s="342"/>
      <c r="IBN302" s="342"/>
      <c r="IBO302" s="342"/>
      <c r="IBP302" s="442"/>
      <c r="IBQ302" s="423"/>
      <c r="IBR302" s="342"/>
      <c r="IBS302" s="342"/>
      <c r="IBT302" s="342"/>
      <c r="IBU302" s="387"/>
      <c r="IBV302" s="342"/>
      <c r="IBW302" s="342"/>
      <c r="IBX302" s="342"/>
      <c r="IBY302" s="342"/>
      <c r="IBZ302" s="342"/>
      <c r="ICA302" s="342"/>
      <c r="ICB302" s="442"/>
      <c r="ICC302" s="423"/>
      <c r="ICD302" s="342"/>
      <c r="ICE302" s="342"/>
      <c r="ICF302" s="342"/>
      <c r="ICG302" s="387"/>
      <c r="ICH302" s="342"/>
      <c r="ICI302" s="342"/>
      <c r="ICJ302" s="342"/>
      <c r="ICK302" s="342"/>
      <c r="ICL302" s="342"/>
      <c r="ICM302" s="342"/>
      <c r="ICN302" s="442"/>
      <c r="ICO302" s="423"/>
      <c r="ICP302" s="342"/>
      <c r="ICQ302" s="342"/>
      <c r="ICR302" s="342"/>
      <c r="ICS302" s="387"/>
      <c r="ICT302" s="342"/>
      <c r="ICU302" s="342"/>
      <c r="ICV302" s="342"/>
      <c r="ICW302" s="342"/>
      <c r="ICX302" s="342"/>
      <c r="ICY302" s="342"/>
      <c r="ICZ302" s="442"/>
      <c r="IDA302" s="423"/>
      <c r="IDB302" s="342"/>
      <c r="IDC302" s="342"/>
      <c r="IDD302" s="342"/>
      <c r="IDE302" s="387"/>
      <c r="IDF302" s="342"/>
      <c r="IDG302" s="342"/>
      <c r="IDH302" s="342"/>
      <c r="IDI302" s="342"/>
      <c r="IDJ302" s="342"/>
      <c r="IDK302" s="342"/>
      <c r="IDL302" s="442"/>
      <c r="IDM302" s="423"/>
      <c r="IDN302" s="342"/>
      <c r="IDO302" s="342"/>
      <c r="IDP302" s="342"/>
      <c r="IDQ302" s="387"/>
      <c r="IDR302" s="342"/>
      <c r="IDS302" s="342"/>
      <c r="IDT302" s="342"/>
      <c r="IDU302" s="342"/>
      <c r="IDV302" s="342"/>
      <c r="IDW302" s="342"/>
      <c r="IDX302" s="442"/>
      <c r="IDY302" s="423"/>
      <c r="IDZ302" s="342"/>
      <c r="IEA302" s="342"/>
      <c r="IEB302" s="342"/>
      <c r="IEC302" s="387"/>
      <c r="IED302" s="342"/>
      <c r="IEE302" s="342"/>
      <c r="IEF302" s="342"/>
      <c r="IEG302" s="342"/>
      <c r="IEH302" s="342"/>
      <c r="IEI302" s="342"/>
      <c r="IEJ302" s="442"/>
      <c r="IEK302" s="423"/>
      <c r="IEL302" s="342"/>
      <c r="IEM302" s="342"/>
      <c r="IEN302" s="342"/>
      <c r="IEO302" s="387"/>
      <c r="IEP302" s="342"/>
      <c r="IEQ302" s="342"/>
      <c r="IER302" s="342"/>
      <c r="IES302" s="342"/>
      <c r="IET302" s="342"/>
      <c r="IEU302" s="342"/>
      <c r="IEV302" s="442"/>
      <c r="IEW302" s="423"/>
      <c r="IEX302" s="342"/>
      <c r="IEY302" s="342"/>
      <c r="IEZ302" s="342"/>
      <c r="IFA302" s="387"/>
      <c r="IFB302" s="342"/>
      <c r="IFC302" s="342"/>
      <c r="IFD302" s="342"/>
      <c r="IFE302" s="342"/>
      <c r="IFF302" s="342"/>
      <c r="IFG302" s="342"/>
      <c r="IFH302" s="442"/>
      <c r="IFI302" s="423"/>
      <c r="IFJ302" s="342"/>
      <c r="IFK302" s="342"/>
      <c r="IFL302" s="342"/>
      <c r="IFM302" s="387"/>
      <c r="IFN302" s="342"/>
      <c r="IFO302" s="342"/>
      <c r="IFP302" s="342"/>
      <c r="IFQ302" s="342"/>
      <c r="IFR302" s="342"/>
      <c r="IFS302" s="342"/>
      <c r="IFT302" s="442"/>
      <c r="IFU302" s="423"/>
      <c r="IFV302" s="342"/>
      <c r="IFW302" s="342"/>
      <c r="IFX302" s="342"/>
      <c r="IFY302" s="387"/>
      <c r="IFZ302" s="342"/>
      <c r="IGA302" s="342"/>
      <c r="IGB302" s="342"/>
      <c r="IGC302" s="342"/>
      <c r="IGD302" s="342"/>
      <c r="IGE302" s="342"/>
      <c r="IGF302" s="442"/>
      <c r="IGG302" s="423"/>
      <c r="IGH302" s="342"/>
      <c r="IGI302" s="342"/>
      <c r="IGJ302" s="342"/>
      <c r="IGK302" s="387"/>
      <c r="IGL302" s="342"/>
      <c r="IGM302" s="342"/>
      <c r="IGN302" s="342"/>
      <c r="IGO302" s="342"/>
      <c r="IGP302" s="342"/>
      <c r="IGQ302" s="342"/>
      <c r="IGR302" s="442"/>
      <c r="IGS302" s="423"/>
      <c r="IGT302" s="342"/>
      <c r="IGU302" s="342"/>
      <c r="IGV302" s="342"/>
      <c r="IGW302" s="387"/>
      <c r="IGX302" s="342"/>
      <c r="IGY302" s="342"/>
      <c r="IGZ302" s="342"/>
      <c r="IHA302" s="342"/>
      <c r="IHB302" s="342"/>
      <c r="IHC302" s="342"/>
      <c r="IHD302" s="442"/>
      <c r="IHE302" s="423"/>
      <c r="IHF302" s="342"/>
      <c r="IHG302" s="342"/>
      <c r="IHH302" s="342"/>
      <c r="IHI302" s="387"/>
      <c r="IHJ302" s="342"/>
      <c r="IHK302" s="342"/>
      <c r="IHL302" s="342"/>
      <c r="IHM302" s="342"/>
      <c r="IHN302" s="342"/>
      <c r="IHO302" s="342"/>
      <c r="IHP302" s="442"/>
      <c r="IHQ302" s="423"/>
      <c r="IHR302" s="342"/>
      <c r="IHS302" s="342"/>
      <c r="IHT302" s="342"/>
      <c r="IHU302" s="387"/>
      <c r="IHV302" s="342"/>
      <c r="IHW302" s="342"/>
      <c r="IHX302" s="342"/>
      <c r="IHY302" s="342"/>
      <c r="IHZ302" s="342"/>
      <c r="IIA302" s="342"/>
      <c r="IIB302" s="442"/>
      <c r="IIC302" s="423"/>
      <c r="IID302" s="342"/>
      <c r="IIE302" s="342"/>
      <c r="IIF302" s="342"/>
      <c r="IIG302" s="387"/>
      <c r="IIH302" s="342"/>
      <c r="III302" s="342"/>
      <c r="IIJ302" s="342"/>
      <c r="IIK302" s="342"/>
      <c r="IIL302" s="342"/>
      <c r="IIM302" s="342"/>
      <c r="IIN302" s="442"/>
      <c r="IIO302" s="423"/>
      <c r="IIP302" s="342"/>
      <c r="IIQ302" s="342"/>
      <c r="IIR302" s="342"/>
      <c r="IIS302" s="387"/>
      <c r="IIT302" s="342"/>
      <c r="IIU302" s="342"/>
      <c r="IIV302" s="342"/>
      <c r="IIW302" s="342"/>
      <c r="IIX302" s="342"/>
      <c r="IIY302" s="342"/>
      <c r="IIZ302" s="442"/>
      <c r="IJA302" s="423"/>
      <c r="IJB302" s="342"/>
      <c r="IJC302" s="342"/>
      <c r="IJD302" s="342"/>
      <c r="IJE302" s="387"/>
      <c r="IJF302" s="342"/>
      <c r="IJG302" s="342"/>
      <c r="IJH302" s="342"/>
      <c r="IJI302" s="342"/>
      <c r="IJJ302" s="342"/>
      <c r="IJK302" s="342"/>
      <c r="IJL302" s="442"/>
      <c r="IJM302" s="423"/>
      <c r="IJN302" s="342"/>
      <c r="IJO302" s="342"/>
      <c r="IJP302" s="342"/>
      <c r="IJQ302" s="387"/>
      <c r="IJR302" s="342"/>
      <c r="IJS302" s="342"/>
      <c r="IJT302" s="342"/>
      <c r="IJU302" s="342"/>
      <c r="IJV302" s="342"/>
      <c r="IJW302" s="342"/>
      <c r="IJX302" s="442"/>
      <c r="IJY302" s="423"/>
      <c r="IJZ302" s="342"/>
      <c r="IKA302" s="342"/>
      <c r="IKB302" s="342"/>
      <c r="IKC302" s="387"/>
      <c r="IKD302" s="342"/>
      <c r="IKE302" s="342"/>
      <c r="IKF302" s="342"/>
      <c r="IKG302" s="342"/>
      <c r="IKH302" s="342"/>
      <c r="IKI302" s="342"/>
      <c r="IKJ302" s="442"/>
      <c r="IKK302" s="423"/>
      <c r="IKL302" s="342"/>
      <c r="IKM302" s="342"/>
      <c r="IKN302" s="342"/>
      <c r="IKO302" s="387"/>
      <c r="IKP302" s="342"/>
      <c r="IKQ302" s="342"/>
      <c r="IKR302" s="342"/>
      <c r="IKS302" s="342"/>
      <c r="IKT302" s="342"/>
      <c r="IKU302" s="342"/>
      <c r="IKV302" s="442"/>
      <c r="IKW302" s="423"/>
      <c r="IKX302" s="342"/>
      <c r="IKY302" s="342"/>
      <c r="IKZ302" s="342"/>
      <c r="ILA302" s="387"/>
      <c r="ILB302" s="342"/>
      <c r="ILC302" s="342"/>
      <c r="ILD302" s="342"/>
      <c r="ILE302" s="342"/>
      <c r="ILF302" s="342"/>
      <c r="ILG302" s="342"/>
      <c r="ILH302" s="442"/>
      <c r="ILI302" s="423"/>
      <c r="ILJ302" s="342"/>
      <c r="ILK302" s="342"/>
      <c r="ILL302" s="342"/>
      <c r="ILM302" s="387"/>
      <c r="ILN302" s="342"/>
      <c r="ILO302" s="342"/>
      <c r="ILP302" s="342"/>
      <c r="ILQ302" s="342"/>
      <c r="ILR302" s="342"/>
      <c r="ILS302" s="342"/>
      <c r="ILT302" s="442"/>
      <c r="ILU302" s="423"/>
      <c r="ILV302" s="342"/>
      <c r="ILW302" s="342"/>
      <c r="ILX302" s="342"/>
      <c r="ILY302" s="387"/>
      <c r="ILZ302" s="342"/>
      <c r="IMA302" s="342"/>
      <c r="IMB302" s="342"/>
      <c r="IMC302" s="342"/>
      <c r="IMD302" s="342"/>
      <c r="IME302" s="342"/>
      <c r="IMF302" s="442"/>
      <c r="IMG302" s="423"/>
      <c r="IMH302" s="342"/>
      <c r="IMI302" s="342"/>
      <c r="IMJ302" s="342"/>
      <c r="IMK302" s="387"/>
      <c r="IML302" s="342"/>
      <c r="IMM302" s="342"/>
      <c r="IMN302" s="342"/>
      <c r="IMO302" s="342"/>
      <c r="IMP302" s="342"/>
      <c r="IMQ302" s="342"/>
      <c r="IMR302" s="442"/>
      <c r="IMS302" s="423"/>
      <c r="IMT302" s="342"/>
      <c r="IMU302" s="342"/>
      <c r="IMV302" s="342"/>
      <c r="IMW302" s="387"/>
      <c r="IMX302" s="342"/>
      <c r="IMY302" s="342"/>
      <c r="IMZ302" s="342"/>
      <c r="INA302" s="342"/>
      <c r="INB302" s="342"/>
      <c r="INC302" s="342"/>
      <c r="IND302" s="442"/>
      <c r="INE302" s="423"/>
      <c r="INF302" s="342"/>
      <c r="ING302" s="342"/>
      <c r="INH302" s="342"/>
      <c r="INI302" s="387"/>
      <c r="INJ302" s="342"/>
      <c r="INK302" s="342"/>
      <c r="INL302" s="342"/>
      <c r="INM302" s="342"/>
      <c r="INN302" s="342"/>
      <c r="INO302" s="342"/>
      <c r="INP302" s="442"/>
      <c r="INQ302" s="423"/>
      <c r="INR302" s="342"/>
      <c r="INS302" s="342"/>
      <c r="INT302" s="342"/>
      <c r="INU302" s="387"/>
      <c r="INV302" s="342"/>
      <c r="INW302" s="342"/>
      <c r="INX302" s="342"/>
      <c r="INY302" s="342"/>
      <c r="INZ302" s="342"/>
      <c r="IOA302" s="342"/>
      <c r="IOB302" s="442"/>
      <c r="IOC302" s="423"/>
      <c r="IOD302" s="342"/>
      <c r="IOE302" s="342"/>
      <c r="IOF302" s="342"/>
      <c r="IOG302" s="387"/>
      <c r="IOH302" s="342"/>
      <c r="IOI302" s="342"/>
      <c r="IOJ302" s="342"/>
      <c r="IOK302" s="342"/>
      <c r="IOL302" s="342"/>
      <c r="IOM302" s="342"/>
      <c r="ION302" s="442"/>
      <c r="IOO302" s="423"/>
      <c r="IOP302" s="342"/>
      <c r="IOQ302" s="342"/>
      <c r="IOR302" s="342"/>
      <c r="IOS302" s="387"/>
      <c r="IOT302" s="342"/>
      <c r="IOU302" s="342"/>
      <c r="IOV302" s="342"/>
      <c r="IOW302" s="342"/>
      <c r="IOX302" s="342"/>
      <c r="IOY302" s="342"/>
      <c r="IOZ302" s="442"/>
      <c r="IPA302" s="423"/>
      <c r="IPB302" s="342"/>
      <c r="IPC302" s="342"/>
      <c r="IPD302" s="342"/>
      <c r="IPE302" s="387"/>
      <c r="IPF302" s="342"/>
      <c r="IPG302" s="342"/>
      <c r="IPH302" s="342"/>
      <c r="IPI302" s="342"/>
      <c r="IPJ302" s="342"/>
      <c r="IPK302" s="342"/>
      <c r="IPL302" s="442"/>
      <c r="IPM302" s="423"/>
      <c r="IPN302" s="342"/>
      <c r="IPO302" s="342"/>
      <c r="IPP302" s="342"/>
      <c r="IPQ302" s="387"/>
      <c r="IPR302" s="342"/>
      <c r="IPS302" s="342"/>
      <c r="IPT302" s="342"/>
      <c r="IPU302" s="342"/>
      <c r="IPV302" s="342"/>
      <c r="IPW302" s="342"/>
      <c r="IPX302" s="442"/>
      <c r="IPY302" s="423"/>
      <c r="IPZ302" s="342"/>
      <c r="IQA302" s="342"/>
      <c r="IQB302" s="342"/>
      <c r="IQC302" s="387"/>
      <c r="IQD302" s="342"/>
      <c r="IQE302" s="342"/>
      <c r="IQF302" s="342"/>
      <c r="IQG302" s="342"/>
      <c r="IQH302" s="342"/>
      <c r="IQI302" s="342"/>
      <c r="IQJ302" s="442"/>
      <c r="IQK302" s="423"/>
      <c r="IQL302" s="342"/>
      <c r="IQM302" s="342"/>
      <c r="IQN302" s="342"/>
      <c r="IQO302" s="387"/>
      <c r="IQP302" s="342"/>
      <c r="IQQ302" s="342"/>
      <c r="IQR302" s="342"/>
      <c r="IQS302" s="342"/>
      <c r="IQT302" s="342"/>
      <c r="IQU302" s="342"/>
      <c r="IQV302" s="442"/>
      <c r="IQW302" s="423"/>
      <c r="IQX302" s="342"/>
      <c r="IQY302" s="342"/>
      <c r="IQZ302" s="342"/>
      <c r="IRA302" s="387"/>
      <c r="IRB302" s="342"/>
      <c r="IRC302" s="342"/>
      <c r="IRD302" s="342"/>
      <c r="IRE302" s="342"/>
      <c r="IRF302" s="342"/>
      <c r="IRG302" s="342"/>
      <c r="IRH302" s="442"/>
      <c r="IRI302" s="423"/>
      <c r="IRJ302" s="342"/>
      <c r="IRK302" s="342"/>
      <c r="IRL302" s="342"/>
      <c r="IRM302" s="387"/>
      <c r="IRN302" s="342"/>
      <c r="IRO302" s="342"/>
      <c r="IRP302" s="342"/>
      <c r="IRQ302" s="342"/>
      <c r="IRR302" s="342"/>
      <c r="IRS302" s="342"/>
      <c r="IRT302" s="442"/>
      <c r="IRU302" s="423"/>
      <c r="IRV302" s="342"/>
      <c r="IRW302" s="342"/>
      <c r="IRX302" s="342"/>
      <c r="IRY302" s="387"/>
      <c r="IRZ302" s="342"/>
      <c r="ISA302" s="342"/>
      <c r="ISB302" s="342"/>
      <c r="ISC302" s="342"/>
      <c r="ISD302" s="342"/>
      <c r="ISE302" s="342"/>
      <c r="ISF302" s="442"/>
      <c r="ISG302" s="423"/>
      <c r="ISH302" s="342"/>
      <c r="ISI302" s="342"/>
      <c r="ISJ302" s="342"/>
      <c r="ISK302" s="387"/>
      <c r="ISL302" s="342"/>
      <c r="ISM302" s="342"/>
      <c r="ISN302" s="342"/>
      <c r="ISO302" s="342"/>
      <c r="ISP302" s="342"/>
      <c r="ISQ302" s="342"/>
      <c r="ISR302" s="442"/>
      <c r="ISS302" s="423"/>
      <c r="IST302" s="342"/>
      <c r="ISU302" s="342"/>
      <c r="ISV302" s="342"/>
      <c r="ISW302" s="387"/>
      <c r="ISX302" s="342"/>
      <c r="ISY302" s="342"/>
      <c r="ISZ302" s="342"/>
      <c r="ITA302" s="342"/>
      <c r="ITB302" s="342"/>
      <c r="ITC302" s="342"/>
      <c r="ITD302" s="442"/>
      <c r="ITE302" s="423"/>
      <c r="ITF302" s="342"/>
      <c r="ITG302" s="342"/>
      <c r="ITH302" s="342"/>
      <c r="ITI302" s="387"/>
      <c r="ITJ302" s="342"/>
      <c r="ITK302" s="342"/>
      <c r="ITL302" s="342"/>
      <c r="ITM302" s="342"/>
      <c r="ITN302" s="342"/>
      <c r="ITO302" s="342"/>
      <c r="ITP302" s="442"/>
      <c r="ITQ302" s="423"/>
      <c r="ITR302" s="342"/>
      <c r="ITS302" s="342"/>
      <c r="ITT302" s="342"/>
      <c r="ITU302" s="387"/>
      <c r="ITV302" s="342"/>
      <c r="ITW302" s="342"/>
      <c r="ITX302" s="342"/>
      <c r="ITY302" s="342"/>
      <c r="ITZ302" s="342"/>
      <c r="IUA302" s="342"/>
      <c r="IUB302" s="442"/>
      <c r="IUC302" s="423"/>
      <c r="IUD302" s="342"/>
      <c r="IUE302" s="342"/>
      <c r="IUF302" s="342"/>
      <c r="IUG302" s="387"/>
      <c r="IUH302" s="342"/>
      <c r="IUI302" s="342"/>
      <c r="IUJ302" s="342"/>
      <c r="IUK302" s="342"/>
      <c r="IUL302" s="342"/>
      <c r="IUM302" s="342"/>
      <c r="IUN302" s="442"/>
      <c r="IUO302" s="423"/>
      <c r="IUP302" s="342"/>
      <c r="IUQ302" s="342"/>
      <c r="IUR302" s="342"/>
      <c r="IUS302" s="387"/>
      <c r="IUT302" s="342"/>
      <c r="IUU302" s="342"/>
      <c r="IUV302" s="342"/>
      <c r="IUW302" s="342"/>
      <c r="IUX302" s="342"/>
      <c r="IUY302" s="342"/>
      <c r="IUZ302" s="442"/>
      <c r="IVA302" s="423"/>
      <c r="IVB302" s="342"/>
      <c r="IVC302" s="342"/>
      <c r="IVD302" s="342"/>
      <c r="IVE302" s="387"/>
      <c r="IVF302" s="342"/>
      <c r="IVG302" s="342"/>
      <c r="IVH302" s="342"/>
      <c r="IVI302" s="342"/>
      <c r="IVJ302" s="342"/>
      <c r="IVK302" s="342"/>
      <c r="IVL302" s="442"/>
      <c r="IVM302" s="423"/>
      <c r="IVN302" s="342"/>
      <c r="IVO302" s="342"/>
      <c r="IVP302" s="342"/>
      <c r="IVQ302" s="387"/>
      <c r="IVR302" s="342"/>
      <c r="IVS302" s="342"/>
      <c r="IVT302" s="342"/>
      <c r="IVU302" s="342"/>
      <c r="IVV302" s="342"/>
      <c r="IVW302" s="342"/>
      <c r="IVX302" s="442"/>
      <c r="IVY302" s="423"/>
      <c r="IVZ302" s="342"/>
      <c r="IWA302" s="342"/>
      <c r="IWB302" s="342"/>
      <c r="IWC302" s="387"/>
      <c r="IWD302" s="342"/>
      <c r="IWE302" s="342"/>
      <c r="IWF302" s="342"/>
      <c r="IWG302" s="342"/>
      <c r="IWH302" s="342"/>
      <c r="IWI302" s="342"/>
      <c r="IWJ302" s="442"/>
      <c r="IWK302" s="423"/>
      <c r="IWL302" s="342"/>
      <c r="IWM302" s="342"/>
      <c r="IWN302" s="342"/>
      <c r="IWO302" s="387"/>
      <c r="IWP302" s="342"/>
      <c r="IWQ302" s="342"/>
      <c r="IWR302" s="342"/>
      <c r="IWS302" s="342"/>
      <c r="IWT302" s="342"/>
      <c r="IWU302" s="342"/>
      <c r="IWV302" s="442"/>
      <c r="IWW302" s="423"/>
      <c r="IWX302" s="342"/>
      <c r="IWY302" s="342"/>
      <c r="IWZ302" s="342"/>
      <c r="IXA302" s="387"/>
      <c r="IXB302" s="342"/>
      <c r="IXC302" s="342"/>
      <c r="IXD302" s="342"/>
      <c r="IXE302" s="342"/>
      <c r="IXF302" s="342"/>
      <c r="IXG302" s="342"/>
      <c r="IXH302" s="442"/>
      <c r="IXI302" s="423"/>
      <c r="IXJ302" s="342"/>
      <c r="IXK302" s="342"/>
      <c r="IXL302" s="342"/>
      <c r="IXM302" s="387"/>
      <c r="IXN302" s="342"/>
      <c r="IXO302" s="342"/>
      <c r="IXP302" s="342"/>
      <c r="IXQ302" s="342"/>
      <c r="IXR302" s="342"/>
      <c r="IXS302" s="342"/>
      <c r="IXT302" s="442"/>
      <c r="IXU302" s="423"/>
      <c r="IXV302" s="342"/>
      <c r="IXW302" s="342"/>
      <c r="IXX302" s="342"/>
      <c r="IXY302" s="387"/>
      <c r="IXZ302" s="342"/>
      <c r="IYA302" s="342"/>
      <c r="IYB302" s="342"/>
      <c r="IYC302" s="342"/>
      <c r="IYD302" s="342"/>
      <c r="IYE302" s="342"/>
      <c r="IYF302" s="442"/>
      <c r="IYG302" s="423"/>
      <c r="IYH302" s="342"/>
      <c r="IYI302" s="342"/>
      <c r="IYJ302" s="342"/>
      <c r="IYK302" s="387"/>
      <c r="IYL302" s="342"/>
      <c r="IYM302" s="342"/>
      <c r="IYN302" s="342"/>
      <c r="IYO302" s="342"/>
      <c r="IYP302" s="342"/>
      <c r="IYQ302" s="342"/>
      <c r="IYR302" s="442"/>
      <c r="IYS302" s="423"/>
      <c r="IYT302" s="342"/>
      <c r="IYU302" s="342"/>
      <c r="IYV302" s="342"/>
      <c r="IYW302" s="387"/>
      <c r="IYX302" s="342"/>
      <c r="IYY302" s="342"/>
      <c r="IYZ302" s="342"/>
      <c r="IZA302" s="342"/>
      <c r="IZB302" s="342"/>
      <c r="IZC302" s="342"/>
      <c r="IZD302" s="442"/>
      <c r="IZE302" s="423"/>
      <c r="IZF302" s="342"/>
      <c r="IZG302" s="342"/>
      <c r="IZH302" s="342"/>
      <c r="IZI302" s="387"/>
      <c r="IZJ302" s="342"/>
      <c r="IZK302" s="342"/>
      <c r="IZL302" s="342"/>
      <c r="IZM302" s="342"/>
      <c r="IZN302" s="342"/>
      <c r="IZO302" s="342"/>
      <c r="IZP302" s="442"/>
      <c r="IZQ302" s="423"/>
      <c r="IZR302" s="342"/>
      <c r="IZS302" s="342"/>
      <c r="IZT302" s="342"/>
      <c r="IZU302" s="387"/>
      <c r="IZV302" s="342"/>
      <c r="IZW302" s="342"/>
      <c r="IZX302" s="342"/>
      <c r="IZY302" s="342"/>
      <c r="IZZ302" s="342"/>
      <c r="JAA302" s="342"/>
      <c r="JAB302" s="442"/>
      <c r="JAC302" s="423"/>
      <c r="JAD302" s="342"/>
      <c r="JAE302" s="342"/>
      <c r="JAF302" s="342"/>
      <c r="JAG302" s="387"/>
      <c r="JAH302" s="342"/>
      <c r="JAI302" s="342"/>
      <c r="JAJ302" s="342"/>
      <c r="JAK302" s="342"/>
      <c r="JAL302" s="342"/>
      <c r="JAM302" s="342"/>
      <c r="JAN302" s="442"/>
      <c r="JAO302" s="423"/>
      <c r="JAP302" s="342"/>
      <c r="JAQ302" s="342"/>
      <c r="JAR302" s="342"/>
      <c r="JAS302" s="387"/>
      <c r="JAT302" s="342"/>
      <c r="JAU302" s="342"/>
      <c r="JAV302" s="342"/>
      <c r="JAW302" s="342"/>
      <c r="JAX302" s="342"/>
      <c r="JAY302" s="342"/>
      <c r="JAZ302" s="442"/>
      <c r="JBA302" s="423"/>
      <c r="JBB302" s="342"/>
      <c r="JBC302" s="342"/>
      <c r="JBD302" s="342"/>
      <c r="JBE302" s="387"/>
      <c r="JBF302" s="342"/>
      <c r="JBG302" s="342"/>
      <c r="JBH302" s="342"/>
      <c r="JBI302" s="342"/>
      <c r="JBJ302" s="342"/>
      <c r="JBK302" s="342"/>
      <c r="JBL302" s="442"/>
      <c r="JBM302" s="423"/>
      <c r="JBN302" s="342"/>
      <c r="JBO302" s="342"/>
      <c r="JBP302" s="342"/>
      <c r="JBQ302" s="387"/>
      <c r="JBR302" s="342"/>
      <c r="JBS302" s="342"/>
      <c r="JBT302" s="342"/>
      <c r="JBU302" s="342"/>
      <c r="JBV302" s="342"/>
      <c r="JBW302" s="342"/>
      <c r="JBX302" s="442"/>
      <c r="JBY302" s="423"/>
      <c r="JBZ302" s="342"/>
      <c r="JCA302" s="342"/>
      <c r="JCB302" s="342"/>
      <c r="JCC302" s="387"/>
      <c r="JCD302" s="342"/>
      <c r="JCE302" s="342"/>
      <c r="JCF302" s="342"/>
      <c r="JCG302" s="342"/>
      <c r="JCH302" s="342"/>
      <c r="JCI302" s="342"/>
      <c r="JCJ302" s="442"/>
      <c r="JCK302" s="423"/>
      <c r="JCL302" s="342"/>
      <c r="JCM302" s="342"/>
      <c r="JCN302" s="342"/>
      <c r="JCO302" s="387"/>
      <c r="JCP302" s="342"/>
      <c r="JCQ302" s="342"/>
      <c r="JCR302" s="342"/>
      <c r="JCS302" s="342"/>
      <c r="JCT302" s="342"/>
      <c r="JCU302" s="342"/>
      <c r="JCV302" s="442"/>
      <c r="JCW302" s="423"/>
      <c r="JCX302" s="342"/>
      <c r="JCY302" s="342"/>
      <c r="JCZ302" s="342"/>
      <c r="JDA302" s="387"/>
      <c r="JDB302" s="342"/>
      <c r="JDC302" s="342"/>
      <c r="JDD302" s="342"/>
      <c r="JDE302" s="342"/>
      <c r="JDF302" s="342"/>
      <c r="JDG302" s="342"/>
      <c r="JDH302" s="442"/>
      <c r="JDI302" s="423"/>
      <c r="JDJ302" s="342"/>
      <c r="JDK302" s="342"/>
      <c r="JDL302" s="342"/>
      <c r="JDM302" s="387"/>
      <c r="JDN302" s="342"/>
      <c r="JDO302" s="342"/>
      <c r="JDP302" s="342"/>
      <c r="JDQ302" s="342"/>
      <c r="JDR302" s="342"/>
      <c r="JDS302" s="342"/>
      <c r="JDT302" s="442"/>
      <c r="JDU302" s="423"/>
      <c r="JDV302" s="342"/>
      <c r="JDW302" s="342"/>
      <c r="JDX302" s="342"/>
      <c r="JDY302" s="387"/>
      <c r="JDZ302" s="342"/>
      <c r="JEA302" s="342"/>
      <c r="JEB302" s="342"/>
      <c r="JEC302" s="342"/>
      <c r="JED302" s="342"/>
      <c r="JEE302" s="342"/>
      <c r="JEF302" s="442"/>
      <c r="JEG302" s="423"/>
      <c r="JEH302" s="342"/>
      <c r="JEI302" s="342"/>
      <c r="JEJ302" s="342"/>
      <c r="JEK302" s="387"/>
      <c r="JEL302" s="342"/>
      <c r="JEM302" s="342"/>
      <c r="JEN302" s="342"/>
      <c r="JEO302" s="342"/>
      <c r="JEP302" s="342"/>
      <c r="JEQ302" s="342"/>
      <c r="JER302" s="442"/>
      <c r="JES302" s="423"/>
      <c r="JET302" s="342"/>
      <c r="JEU302" s="342"/>
      <c r="JEV302" s="342"/>
      <c r="JEW302" s="387"/>
      <c r="JEX302" s="342"/>
      <c r="JEY302" s="342"/>
      <c r="JEZ302" s="342"/>
      <c r="JFA302" s="342"/>
      <c r="JFB302" s="342"/>
      <c r="JFC302" s="342"/>
      <c r="JFD302" s="442"/>
      <c r="JFE302" s="423"/>
      <c r="JFF302" s="342"/>
      <c r="JFG302" s="342"/>
      <c r="JFH302" s="342"/>
      <c r="JFI302" s="387"/>
      <c r="JFJ302" s="342"/>
      <c r="JFK302" s="342"/>
      <c r="JFL302" s="342"/>
      <c r="JFM302" s="342"/>
      <c r="JFN302" s="342"/>
      <c r="JFO302" s="342"/>
      <c r="JFP302" s="442"/>
      <c r="JFQ302" s="423"/>
      <c r="JFR302" s="342"/>
      <c r="JFS302" s="342"/>
      <c r="JFT302" s="342"/>
      <c r="JFU302" s="387"/>
      <c r="JFV302" s="342"/>
      <c r="JFW302" s="342"/>
      <c r="JFX302" s="342"/>
      <c r="JFY302" s="342"/>
      <c r="JFZ302" s="342"/>
      <c r="JGA302" s="342"/>
      <c r="JGB302" s="442"/>
      <c r="JGC302" s="423"/>
      <c r="JGD302" s="342"/>
      <c r="JGE302" s="342"/>
      <c r="JGF302" s="342"/>
      <c r="JGG302" s="387"/>
      <c r="JGH302" s="342"/>
      <c r="JGI302" s="342"/>
      <c r="JGJ302" s="342"/>
      <c r="JGK302" s="342"/>
      <c r="JGL302" s="342"/>
      <c r="JGM302" s="342"/>
      <c r="JGN302" s="442"/>
      <c r="JGO302" s="423"/>
      <c r="JGP302" s="342"/>
      <c r="JGQ302" s="342"/>
      <c r="JGR302" s="342"/>
      <c r="JGS302" s="387"/>
      <c r="JGT302" s="342"/>
      <c r="JGU302" s="342"/>
      <c r="JGV302" s="342"/>
      <c r="JGW302" s="342"/>
      <c r="JGX302" s="342"/>
      <c r="JGY302" s="342"/>
      <c r="JGZ302" s="442"/>
      <c r="JHA302" s="423"/>
      <c r="JHB302" s="342"/>
      <c r="JHC302" s="342"/>
      <c r="JHD302" s="342"/>
      <c r="JHE302" s="387"/>
      <c r="JHF302" s="342"/>
      <c r="JHG302" s="342"/>
      <c r="JHH302" s="342"/>
      <c r="JHI302" s="342"/>
      <c r="JHJ302" s="342"/>
      <c r="JHK302" s="342"/>
      <c r="JHL302" s="442"/>
      <c r="JHM302" s="423"/>
      <c r="JHN302" s="342"/>
      <c r="JHO302" s="342"/>
      <c r="JHP302" s="342"/>
      <c r="JHQ302" s="387"/>
      <c r="JHR302" s="342"/>
      <c r="JHS302" s="342"/>
      <c r="JHT302" s="342"/>
      <c r="JHU302" s="342"/>
      <c r="JHV302" s="342"/>
      <c r="JHW302" s="342"/>
      <c r="JHX302" s="442"/>
      <c r="JHY302" s="423"/>
      <c r="JHZ302" s="342"/>
      <c r="JIA302" s="342"/>
      <c r="JIB302" s="342"/>
      <c r="JIC302" s="387"/>
      <c r="JID302" s="342"/>
      <c r="JIE302" s="342"/>
      <c r="JIF302" s="342"/>
      <c r="JIG302" s="342"/>
      <c r="JIH302" s="342"/>
      <c r="JII302" s="342"/>
      <c r="JIJ302" s="442"/>
      <c r="JIK302" s="423"/>
      <c r="JIL302" s="342"/>
      <c r="JIM302" s="342"/>
      <c r="JIN302" s="342"/>
      <c r="JIO302" s="387"/>
      <c r="JIP302" s="342"/>
      <c r="JIQ302" s="342"/>
      <c r="JIR302" s="342"/>
      <c r="JIS302" s="342"/>
      <c r="JIT302" s="342"/>
      <c r="JIU302" s="342"/>
      <c r="JIV302" s="442"/>
      <c r="JIW302" s="423"/>
      <c r="JIX302" s="342"/>
      <c r="JIY302" s="342"/>
      <c r="JIZ302" s="342"/>
      <c r="JJA302" s="387"/>
      <c r="JJB302" s="342"/>
      <c r="JJC302" s="342"/>
      <c r="JJD302" s="342"/>
      <c r="JJE302" s="342"/>
      <c r="JJF302" s="342"/>
      <c r="JJG302" s="342"/>
      <c r="JJH302" s="442"/>
      <c r="JJI302" s="423"/>
      <c r="JJJ302" s="342"/>
      <c r="JJK302" s="342"/>
      <c r="JJL302" s="342"/>
      <c r="JJM302" s="387"/>
      <c r="JJN302" s="342"/>
      <c r="JJO302" s="342"/>
      <c r="JJP302" s="342"/>
      <c r="JJQ302" s="342"/>
      <c r="JJR302" s="342"/>
      <c r="JJS302" s="342"/>
      <c r="JJT302" s="442"/>
      <c r="JJU302" s="423"/>
      <c r="JJV302" s="342"/>
      <c r="JJW302" s="342"/>
      <c r="JJX302" s="342"/>
      <c r="JJY302" s="387"/>
      <c r="JJZ302" s="342"/>
      <c r="JKA302" s="342"/>
      <c r="JKB302" s="342"/>
      <c r="JKC302" s="342"/>
      <c r="JKD302" s="342"/>
      <c r="JKE302" s="342"/>
      <c r="JKF302" s="442"/>
      <c r="JKG302" s="423"/>
      <c r="JKH302" s="342"/>
      <c r="JKI302" s="342"/>
      <c r="JKJ302" s="342"/>
      <c r="JKK302" s="387"/>
      <c r="JKL302" s="342"/>
      <c r="JKM302" s="342"/>
      <c r="JKN302" s="342"/>
      <c r="JKO302" s="342"/>
      <c r="JKP302" s="342"/>
      <c r="JKQ302" s="342"/>
      <c r="JKR302" s="442"/>
      <c r="JKS302" s="423"/>
      <c r="JKT302" s="342"/>
      <c r="JKU302" s="342"/>
      <c r="JKV302" s="342"/>
      <c r="JKW302" s="387"/>
      <c r="JKX302" s="342"/>
      <c r="JKY302" s="342"/>
      <c r="JKZ302" s="342"/>
      <c r="JLA302" s="342"/>
      <c r="JLB302" s="342"/>
      <c r="JLC302" s="342"/>
      <c r="JLD302" s="442"/>
      <c r="JLE302" s="423"/>
      <c r="JLF302" s="342"/>
      <c r="JLG302" s="342"/>
      <c r="JLH302" s="342"/>
      <c r="JLI302" s="387"/>
      <c r="JLJ302" s="342"/>
      <c r="JLK302" s="342"/>
      <c r="JLL302" s="342"/>
      <c r="JLM302" s="342"/>
      <c r="JLN302" s="342"/>
      <c r="JLO302" s="342"/>
      <c r="JLP302" s="442"/>
      <c r="JLQ302" s="423"/>
      <c r="JLR302" s="342"/>
      <c r="JLS302" s="342"/>
      <c r="JLT302" s="342"/>
      <c r="JLU302" s="387"/>
      <c r="JLV302" s="342"/>
      <c r="JLW302" s="342"/>
      <c r="JLX302" s="342"/>
      <c r="JLY302" s="342"/>
      <c r="JLZ302" s="342"/>
      <c r="JMA302" s="342"/>
      <c r="JMB302" s="442"/>
      <c r="JMC302" s="423"/>
      <c r="JMD302" s="342"/>
      <c r="JME302" s="342"/>
      <c r="JMF302" s="342"/>
      <c r="JMG302" s="387"/>
      <c r="JMH302" s="342"/>
      <c r="JMI302" s="342"/>
      <c r="JMJ302" s="342"/>
      <c r="JMK302" s="342"/>
      <c r="JML302" s="342"/>
      <c r="JMM302" s="342"/>
      <c r="JMN302" s="442"/>
      <c r="JMO302" s="423"/>
      <c r="JMP302" s="342"/>
      <c r="JMQ302" s="342"/>
      <c r="JMR302" s="342"/>
      <c r="JMS302" s="387"/>
      <c r="JMT302" s="342"/>
      <c r="JMU302" s="342"/>
      <c r="JMV302" s="342"/>
      <c r="JMW302" s="342"/>
      <c r="JMX302" s="342"/>
      <c r="JMY302" s="342"/>
      <c r="JMZ302" s="442"/>
      <c r="JNA302" s="423"/>
      <c r="JNB302" s="342"/>
      <c r="JNC302" s="342"/>
      <c r="JND302" s="342"/>
      <c r="JNE302" s="387"/>
      <c r="JNF302" s="342"/>
      <c r="JNG302" s="342"/>
      <c r="JNH302" s="342"/>
      <c r="JNI302" s="342"/>
      <c r="JNJ302" s="342"/>
      <c r="JNK302" s="342"/>
      <c r="JNL302" s="442"/>
      <c r="JNM302" s="423"/>
      <c r="JNN302" s="342"/>
      <c r="JNO302" s="342"/>
      <c r="JNP302" s="342"/>
      <c r="JNQ302" s="387"/>
      <c r="JNR302" s="342"/>
      <c r="JNS302" s="342"/>
      <c r="JNT302" s="342"/>
      <c r="JNU302" s="342"/>
      <c r="JNV302" s="342"/>
      <c r="JNW302" s="342"/>
      <c r="JNX302" s="442"/>
      <c r="JNY302" s="423"/>
      <c r="JNZ302" s="342"/>
      <c r="JOA302" s="342"/>
      <c r="JOB302" s="342"/>
      <c r="JOC302" s="387"/>
      <c r="JOD302" s="342"/>
      <c r="JOE302" s="342"/>
      <c r="JOF302" s="342"/>
      <c r="JOG302" s="342"/>
      <c r="JOH302" s="342"/>
      <c r="JOI302" s="342"/>
      <c r="JOJ302" s="442"/>
      <c r="JOK302" s="423"/>
      <c r="JOL302" s="342"/>
      <c r="JOM302" s="342"/>
      <c r="JON302" s="342"/>
      <c r="JOO302" s="387"/>
      <c r="JOP302" s="342"/>
      <c r="JOQ302" s="342"/>
      <c r="JOR302" s="342"/>
      <c r="JOS302" s="342"/>
      <c r="JOT302" s="342"/>
      <c r="JOU302" s="342"/>
      <c r="JOV302" s="442"/>
      <c r="JOW302" s="423"/>
      <c r="JOX302" s="342"/>
      <c r="JOY302" s="342"/>
      <c r="JOZ302" s="342"/>
      <c r="JPA302" s="387"/>
      <c r="JPB302" s="342"/>
      <c r="JPC302" s="342"/>
      <c r="JPD302" s="342"/>
      <c r="JPE302" s="342"/>
      <c r="JPF302" s="342"/>
      <c r="JPG302" s="342"/>
      <c r="JPH302" s="442"/>
      <c r="JPI302" s="423"/>
      <c r="JPJ302" s="342"/>
      <c r="JPK302" s="342"/>
      <c r="JPL302" s="342"/>
      <c r="JPM302" s="387"/>
      <c r="JPN302" s="342"/>
      <c r="JPO302" s="342"/>
      <c r="JPP302" s="342"/>
      <c r="JPQ302" s="342"/>
      <c r="JPR302" s="342"/>
      <c r="JPS302" s="342"/>
      <c r="JPT302" s="442"/>
      <c r="JPU302" s="423"/>
      <c r="JPV302" s="342"/>
      <c r="JPW302" s="342"/>
      <c r="JPX302" s="342"/>
      <c r="JPY302" s="387"/>
      <c r="JPZ302" s="342"/>
      <c r="JQA302" s="342"/>
      <c r="JQB302" s="342"/>
      <c r="JQC302" s="342"/>
      <c r="JQD302" s="342"/>
      <c r="JQE302" s="342"/>
      <c r="JQF302" s="442"/>
      <c r="JQG302" s="423"/>
      <c r="JQH302" s="342"/>
      <c r="JQI302" s="342"/>
      <c r="JQJ302" s="342"/>
      <c r="JQK302" s="387"/>
      <c r="JQL302" s="342"/>
      <c r="JQM302" s="342"/>
      <c r="JQN302" s="342"/>
      <c r="JQO302" s="342"/>
      <c r="JQP302" s="342"/>
      <c r="JQQ302" s="342"/>
      <c r="JQR302" s="442"/>
      <c r="JQS302" s="423"/>
      <c r="JQT302" s="342"/>
      <c r="JQU302" s="342"/>
      <c r="JQV302" s="342"/>
      <c r="JQW302" s="387"/>
      <c r="JQX302" s="342"/>
      <c r="JQY302" s="342"/>
      <c r="JQZ302" s="342"/>
      <c r="JRA302" s="342"/>
      <c r="JRB302" s="342"/>
      <c r="JRC302" s="342"/>
      <c r="JRD302" s="442"/>
      <c r="JRE302" s="423"/>
      <c r="JRF302" s="342"/>
      <c r="JRG302" s="342"/>
      <c r="JRH302" s="342"/>
      <c r="JRI302" s="387"/>
      <c r="JRJ302" s="342"/>
      <c r="JRK302" s="342"/>
      <c r="JRL302" s="342"/>
      <c r="JRM302" s="342"/>
      <c r="JRN302" s="342"/>
      <c r="JRO302" s="342"/>
      <c r="JRP302" s="442"/>
      <c r="JRQ302" s="423"/>
      <c r="JRR302" s="342"/>
      <c r="JRS302" s="342"/>
      <c r="JRT302" s="342"/>
      <c r="JRU302" s="387"/>
      <c r="JRV302" s="342"/>
      <c r="JRW302" s="342"/>
      <c r="JRX302" s="342"/>
      <c r="JRY302" s="342"/>
      <c r="JRZ302" s="342"/>
      <c r="JSA302" s="342"/>
      <c r="JSB302" s="442"/>
      <c r="JSC302" s="423"/>
      <c r="JSD302" s="342"/>
      <c r="JSE302" s="342"/>
      <c r="JSF302" s="342"/>
      <c r="JSG302" s="387"/>
      <c r="JSH302" s="342"/>
      <c r="JSI302" s="342"/>
      <c r="JSJ302" s="342"/>
      <c r="JSK302" s="342"/>
      <c r="JSL302" s="342"/>
      <c r="JSM302" s="342"/>
      <c r="JSN302" s="442"/>
      <c r="JSO302" s="423"/>
      <c r="JSP302" s="342"/>
      <c r="JSQ302" s="342"/>
      <c r="JSR302" s="342"/>
      <c r="JSS302" s="387"/>
      <c r="JST302" s="342"/>
      <c r="JSU302" s="342"/>
      <c r="JSV302" s="342"/>
      <c r="JSW302" s="342"/>
      <c r="JSX302" s="342"/>
      <c r="JSY302" s="342"/>
      <c r="JSZ302" s="442"/>
      <c r="JTA302" s="423"/>
      <c r="JTB302" s="342"/>
      <c r="JTC302" s="342"/>
      <c r="JTD302" s="342"/>
      <c r="JTE302" s="387"/>
      <c r="JTF302" s="342"/>
      <c r="JTG302" s="342"/>
      <c r="JTH302" s="342"/>
      <c r="JTI302" s="342"/>
      <c r="JTJ302" s="342"/>
      <c r="JTK302" s="342"/>
      <c r="JTL302" s="442"/>
      <c r="JTM302" s="423"/>
      <c r="JTN302" s="342"/>
      <c r="JTO302" s="342"/>
      <c r="JTP302" s="342"/>
      <c r="JTQ302" s="387"/>
      <c r="JTR302" s="342"/>
      <c r="JTS302" s="342"/>
      <c r="JTT302" s="342"/>
      <c r="JTU302" s="342"/>
      <c r="JTV302" s="342"/>
      <c r="JTW302" s="342"/>
      <c r="JTX302" s="442"/>
      <c r="JTY302" s="423"/>
      <c r="JTZ302" s="342"/>
      <c r="JUA302" s="342"/>
      <c r="JUB302" s="342"/>
      <c r="JUC302" s="387"/>
      <c r="JUD302" s="342"/>
      <c r="JUE302" s="342"/>
      <c r="JUF302" s="342"/>
      <c r="JUG302" s="342"/>
      <c r="JUH302" s="342"/>
      <c r="JUI302" s="342"/>
      <c r="JUJ302" s="442"/>
      <c r="JUK302" s="423"/>
      <c r="JUL302" s="342"/>
      <c r="JUM302" s="342"/>
      <c r="JUN302" s="342"/>
      <c r="JUO302" s="387"/>
      <c r="JUP302" s="342"/>
      <c r="JUQ302" s="342"/>
      <c r="JUR302" s="342"/>
      <c r="JUS302" s="342"/>
      <c r="JUT302" s="342"/>
      <c r="JUU302" s="342"/>
      <c r="JUV302" s="442"/>
      <c r="JUW302" s="423"/>
      <c r="JUX302" s="342"/>
      <c r="JUY302" s="342"/>
      <c r="JUZ302" s="342"/>
      <c r="JVA302" s="387"/>
      <c r="JVB302" s="342"/>
      <c r="JVC302" s="342"/>
      <c r="JVD302" s="342"/>
      <c r="JVE302" s="342"/>
      <c r="JVF302" s="342"/>
      <c r="JVG302" s="342"/>
      <c r="JVH302" s="442"/>
      <c r="JVI302" s="423"/>
      <c r="JVJ302" s="342"/>
      <c r="JVK302" s="342"/>
      <c r="JVL302" s="342"/>
      <c r="JVM302" s="387"/>
      <c r="JVN302" s="342"/>
      <c r="JVO302" s="342"/>
      <c r="JVP302" s="342"/>
      <c r="JVQ302" s="342"/>
      <c r="JVR302" s="342"/>
      <c r="JVS302" s="342"/>
      <c r="JVT302" s="442"/>
      <c r="JVU302" s="423"/>
      <c r="JVV302" s="342"/>
      <c r="JVW302" s="342"/>
      <c r="JVX302" s="342"/>
      <c r="JVY302" s="387"/>
      <c r="JVZ302" s="342"/>
      <c r="JWA302" s="342"/>
      <c r="JWB302" s="342"/>
      <c r="JWC302" s="342"/>
      <c r="JWD302" s="342"/>
      <c r="JWE302" s="342"/>
      <c r="JWF302" s="442"/>
      <c r="JWG302" s="423"/>
      <c r="JWH302" s="342"/>
      <c r="JWI302" s="342"/>
      <c r="JWJ302" s="342"/>
      <c r="JWK302" s="387"/>
      <c r="JWL302" s="342"/>
      <c r="JWM302" s="342"/>
      <c r="JWN302" s="342"/>
      <c r="JWO302" s="342"/>
      <c r="JWP302" s="342"/>
      <c r="JWQ302" s="342"/>
      <c r="JWR302" s="442"/>
      <c r="JWS302" s="423"/>
      <c r="JWT302" s="342"/>
      <c r="JWU302" s="342"/>
      <c r="JWV302" s="342"/>
      <c r="JWW302" s="387"/>
      <c r="JWX302" s="342"/>
      <c r="JWY302" s="342"/>
      <c r="JWZ302" s="342"/>
      <c r="JXA302" s="342"/>
      <c r="JXB302" s="342"/>
      <c r="JXC302" s="342"/>
      <c r="JXD302" s="442"/>
      <c r="JXE302" s="423"/>
      <c r="JXF302" s="342"/>
      <c r="JXG302" s="342"/>
      <c r="JXH302" s="342"/>
      <c r="JXI302" s="387"/>
      <c r="JXJ302" s="342"/>
      <c r="JXK302" s="342"/>
      <c r="JXL302" s="342"/>
      <c r="JXM302" s="342"/>
      <c r="JXN302" s="342"/>
      <c r="JXO302" s="342"/>
      <c r="JXP302" s="442"/>
      <c r="JXQ302" s="423"/>
      <c r="JXR302" s="342"/>
      <c r="JXS302" s="342"/>
      <c r="JXT302" s="342"/>
      <c r="JXU302" s="387"/>
      <c r="JXV302" s="342"/>
      <c r="JXW302" s="342"/>
      <c r="JXX302" s="342"/>
      <c r="JXY302" s="342"/>
      <c r="JXZ302" s="342"/>
      <c r="JYA302" s="342"/>
      <c r="JYB302" s="442"/>
      <c r="JYC302" s="423"/>
      <c r="JYD302" s="342"/>
      <c r="JYE302" s="342"/>
      <c r="JYF302" s="342"/>
      <c r="JYG302" s="387"/>
      <c r="JYH302" s="342"/>
      <c r="JYI302" s="342"/>
      <c r="JYJ302" s="342"/>
      <c r="JYK302" s="342"/>
      <c r="JYL302" s="342"/>
      <c r="JYM302" s="342"/>
      <c r="JYN302" s="442"/>
      <c r="JYO302" s="423"/>
      <c r="JYP302" s="342"/>
      <c r="JYQ302" s="342"/>
      <c r="JYR302" s="342"/>
      <c r="JYS302" s="387"/>
      <c r="JYT302" s="342"/>
      <c r="JYU302" s="342"/>
      <c r="JYV302" s="342"/>
      <c r="JYW302" s="342"/>
      <c r="JYX302" s="342"/>
      <c r="JYY302" s="342"/>
      <c r="JYZ302" s="442"/>
      <c r="JZA302" s="423"/>
      <c r="JZB302" s="342"/>
      <c r="JZC302" s="342"/>
      <c r="JZD302" s="342"/>
      <c r="JZE302" s="387"/>
      <c r="JZF302" s="342"/>
      <c r="JZG302" s="342"/>
      <c r="JZH302" s="342"/>
      <c r="JZI302" s="342"/>
      <c r="JZJ302" s="342"/>
      <c r="JZK302" s="342"/>
      <c r="JZL302" s="442"/>
      <c r="JZM302" s="423"/>
      <c r="JZN302" s="342"/>
      <c r="JZO302" s="342"/>
      <c r="JZP302" s="342"/>
      <c r="JZQ302" s="387"/>
      <c r="JZR302" s="342"/>
      <c r="JZS302" s="342"/>
      <c r="JZT302" s="342"/>
      <c r="JZU302" s="342"/>
      <c r="JZV302" s="342"/>
      <c r="JZW302" s="342"/>
      <c r="JZX302" s="442"/>
      <c r="JZY302" s="423"/>
      <c r="JZZ302" s="342"/>
      <c r="KAA302" s="342"/>
      <c r="KAB302" s="342"/>
      <c r="KAC302" s="387"/>
      <c r="KAD302" s="342"/>
      <c r="KAE302" s="342"/>
      <c r="KAF302" s="342"/>
      <c r="KAG302" s="342"/>
      <c r="KAH302" s="342"/>
      <c r="KAI302" s="342"/>
      <c r="KAJ302" s="442"/>
      <c r="KAK302" s="423"/>
      <c r="KAL302" s="342"/>
      <c r="KAM302" s="342"/>
      <c r="KAN302" s="342"/>
      <c r="KAO302" s="387"/>
      <c r="KAP302" s="342"/>
      <c r="KAQ302" s="342"/>
      <c r="KAR302" s="342"/>
      <c r="KAS302" s="342"/>
      <c r="KAT302" s="342"/>
      <c r="KAU302" s="342"/>
      <c r="KAV302" s="442"/>
      <c r="KAW302" s="423"/>
      <c r="KAX302" s="342"/>
      <c r="KAY302" s="342"/>
      <c r="KAZ302" s="342"/>
      <c r="KBA302" s="387"/>
      <c r="KBB302" s="342"/>
      <c r="KBC302" s="342"/>
      <c r="KBD302" s="342"/>
      <c r="KBE302" s="342"/>
      <c r="KBF302" s="342"/>
      <c r="KBG302" s="342"/>
      <c r="KBH302" s="442"/>
      <c r="KBI302" s="423"/>
      <c r="KBJ302" s="342"/>
      <c r="KBK302" s="342"/>
      <c r="KBL302" s="342"/>
      <c r="KBM302" s="387"/>
      <c r="KBN302" s="342"/>
      <c r="KBO302" s="342"/>
      <c r="KBP302" s="342"/>
      <c r="KBQ302" s="342"/>
      <c r="KBR302" s="342"/>
      <c r="KBS302" s="342"/>
      <c r="KBT302" s="442"/>
      <c r="KBU302" s="423"/>
      <c r="KBV302" s="342"/>
      <c r="KBW302" s="342"/>
      <c r="KBX302" s="342"/>
      <c r="KBY302" s="387"/>
      <c r="KBZ302" s="342"/>
      <c r="KCA302" s="342"/>
      <c r="KCB302" s="342"/>
      <c r="KCC302" s="342"/>
      <c r="KCD302" s="342"/>
      <c r="KCE302" s="342"/>
      <c r="KCF302" s="442"/>
      <c r="KCG302" s="423"/>
      <c r="KCH302" s="342"/>
      <c r="KCI302" s="342"/>
      <c r="KCJ302" s="342"/>
      <c r="KCK302" s="387"/>
      <c r="KCL302" s="342"/>
      <c r="KCM302" s="342"/>
      <c r="KCN302" s="342"/>
      <c r="KCO302" s="342"/>
      <c r="KCP302" s="342"/>
      <c r="KCQ302" s="342"/>
      <c r="KCR302" s="442"/>
      <c r="KCS302" s="423"/>
      <c r="KCT302" s="342"/>
      <c r="KCU302" s="342"/>
      <c r="KCV302" s="342"/>
      <c r="KCW302" s="387"/>
      <c r="KCX302" s="342"/>
      <c r="KCY302" s="342"/>
      <c r="KCZ302" s="342"/>
      <c r="KDA302" s="342"/>
      <c r="KDB302" s="342"/>
      <c r="KDC302" s="342"/>
      <c r="KDD302" s="442"/>
      <c r="KDE302" s="423"/>
      <c r="KDF302" s="342"/>
      <c r="KDG302" s="342"/>
      <c r="KDH302" s="342"/>
      <c r="KDI302" s="387"/>
      <c r="KDJ302" s="342"/>
      <c r="KDK302" s="342"/>
      <c r="KDL302" s="342"/>
      <c r="KDM302" s="342"/>
      <c r="KDN302" s="342"/>
      <c r="KDO302" s="342"/>
      <c r="KDP302" s="442"/>
      <c r="KDQ302" s="423"/>
      <c r="KDR302" s="342"/>
      <c r="KDS302" s="342"/>
      <c r="KDT302" s="342"/>
      <c r="KDU302" s="387"/>
      <c r="KDV302" s="342"/>
      <c r="KDW302" s="342"/>
      <c r="KDX302" s="342"/>
      <c r="KDY302" s="342"/>
      <c r="KDZ302" s="342"/>
      <c r="KEA302" s="342"/>
      <c r="KEB302" s="442"/>
      <c r="KEC302" s="423"/>
      <c r="KED302" s="342"/>
      <c r="KEE302" s="342"/>
      <c r="KEF302" s="342"/>
      <c r="KEG302" s="387"/>
      <c r="KEH302" s="342"/>
      <c r="KEI302" s="342"/>
      <c r="KEJ302" s="342"/>
      <c r="KEK302" s="342"/>
      <c r="KEL302" s="342"/>
      <c r="KEM302" s="342"/>
      <c r="KEN302" s="442"/>
      <c r="KEO302" s="423"/>
      <c r="KEP302" s="342"/>
      <c r="KEQ302" s="342"/>
      <c r="KER302" s="342"/>
      <c r="KES302" s="387"/>
      <c r="KET302" s="342"/>
      <c r="KEU302" s="342"/>
      <c r="KEV302" s="342"/>
      <c r="KEW302" s="342"/>
      <c r="KEX302" s="342"/>
      <c r="KEY302" s="342"/>
      <c r="KEZ302" s="442"/>
      <c r="KFA302" s="423"/>
      <c r="KFB302" s="342"/>
      <c r="KFC302" s="342"/>
      <c r="KFD302" s="342"/>
      <c r="KFE302" s="387"/>
      <c r="KFF302" s="342"/>
      <c r="KFG302" s="342"/>
      <c r="KFH302" s="342"/>
      <c r="KFI302" s="342"/>
      <c r="KFJ302" s="342"/>
      <c r="KFK302" s="342"/>
      <c r="KFL302" s="442"/>
      <c r="KFM302" s="423"/>
      <c r="KFN302" s="342"/>
      <c r="KFO302" s="342"/>
      <c r="KFP302" s="342"/>
      <c r="KFQ302" s="387"/>
      <c r="KFR302" s="342"/>
      <c r="KFS302" s="342"/>
      <c r="KFT302" s="342"/>
      <c r="KFU302" s="342"/>
      <c r="KFV302" s="342"/>
      <c r="KFW302" s="342"/>
      <c r="KFX302" s="442"/>
      <c r="KFY302" s="423"/>
      <c r="KFZ302" s="342"/>
      <c r="KGA302" s="342"/>
      <c r="KGB302" s="342"/>
      <c r="KGC302" s="387"/>
      <c r="KGD302" s="342"/>
      <c r="KGE302" s="342"/>
      <c r="KGF302" s="342"/>
      <c r="KGG302" s="342"/>
      <c r="KGH302" s="342"/>
      <c r="KGI302" s="342"/>
      <c r="KGJ302" s="442"/>
      <c r="KGK302" s="423"/>
      <c r="KGL302" s="342"/>
      <c r="KGM302" s="342"/>
      <c r="KGN302" s="342"/>
      <c r="KGO302" s="387"/>
      <c r="KGP302" s="342"/>
      <c r="KGQ302" s="342"/>
      <c r="KGR302" s="342"/>
      <c r="KGS302" s="342"/>
      <c r="KGT302" s="342"/>
      <c r="KGU302" s="342"/>
      <c r="KGV302" s="442"/>
      <c r="KGW302" s="423"/>
      <c r="KGX302" s="342"/>
      <c r="KGY302" s="342"/>
      <c r="KGZ302" s="342"/>
      <c r="KHA302" s="387"/>
      <c r="KHB302" s="342"/>
      <c r="KHC302" s="342"/>
      <c r="KHD302" s="342"/>
      <c r="KHE302" s="342"/>
      <c r="KHF302" s="342"/>
      <c r="KHG302" s="342"/>
      <c r="KHH302" s="442"/>
      <c r="KHI302" s="423"/>
      <c r="KHJ302" s="342"/>
      <c r="KHK302" s="342"/>
      <c r="KHL302" s="342"/>
      <c r="KHM302" s="387"/>
      <c r="KHN302" s="342"/>
      <c r="KHO302" s="342"/>
      <c r="KHP302" s="342"/>
      <c r="KHQ302" s="342"/>
      <c r="KHR302" s="342"/>
      <c r="KHS302" s="342"/>
      <c r="KHT302" s="442"/>
      <c r="KHU302" s="423"/>
      <c r="KHV302" s="342"/>
      <c r="KHW302" s="342"/>
      <c r="KHX302" s="342"/>
      <c r="KHY302" s="387"/>
      <c r="KHZ302" s="342"/>
      <c r="KIA302" s="342"/>
      <c r="KIB302" s="342"/>
      <c r="KIC302" s="342"/>
      <c r="KID302" s="342"/>
      <c r="KIE302" s="342"/>
      <c r="KIF302" s="442"/>
      <c r="KIG302" s="423"/>
      <c r="KIH302" s="342"/>
      <c r="KII302" s="342"/>
      <c r="KIJ302" s="342"/>
      <c r="KIK302" s="387"/>
      <c r="KIL302" s="342"/>
      <c r="KIM302" s="342"/>
      <c r="KIN302" s="342"/>
      <c r="KIO302" s="342"/>
      <c r="KIP302" s="342"/>
      <c r="KIQ302" s="342"/>
      <c r="KIR302" s="442"/>
      <c r="KIS302" s="423"/>
      <c r="KIT302" s="342"/>
      <c r="KIU302" s="342"/>
      <c r="KIV302" s="342"/>
      <c r="KIW302" s="387"/>
      <c r="KIX302" s="342"/>
      <c r="KIY302" s="342"/>
      <c r="KIZ302" s="342"/>
      <c r="KJA302" s="342"/>
      <c r="KJB302" s="342"/>
      <c r="KJC302" s="342"/>
      <c r="KJD302" s="442"/>
      <c r="KJE302" s="423"/>
      <c r="KJF302" s="342"/>
      <c r="KJG302" s="342"/>
      <c r="KJH302" s="342"/>
      <c r="KJI302" s="387"/>
      <c r="KJJ302" s="342"/>
      <c r="KJK302" s="342"/>
      <c r="KJL302" s="342"/>
      <c r="KJM302" s="342"/>
      <c r="KJN302" s="342"/>
      <c r="KJO302" s="342"/>
      <c r="KJP302" s="442"/>
      <c r="KJQ302" s="423"/>
      <c r="KJR302" s="342"/>
      <c r="KJS302" s="342"/>
      <c r="KJT302" s="342"/>
      <c r="KJU302" s="387"/>
      <c r="KJV302" s="342"/>
      <c r="KJW302" s="342"/>
      <c r="KJX302" s="342"/>
      <c r="KJY302" s="342"/>
      <c r="KJZ302" s="342"/>
      <c r="KKA302" s="342"/>
      <c r="KKB302" s="442"/>
      <c r="KKC302" s="423"/>
      <c r="KKD302" s="342"/>
      <c r="KKE302" s="342"/>
      <c r="KKF302" s="342"/>
      <c r="KKG302" s="387"/>
      <c r="KKH302" s="342"/>
      <c r="KKI302" s="342"/>
      <c r="KKJ302" s="342"/>
      <c r="KKK302" s="342"/>
      <c r="KKL302" s="342"/>
      <c r="KKM302" s="342"/>
      <c r="KKN302" s="442"/>
      <c r="KKO302" s="423"/>
      <c r="KKP302" s="342"/>
      <c r="KKQ302" s="342"/>
      <c r="KKR302" s="342"/>
      <c r="KKS302" s="387"/>
      <c r="KKT302" s="342"/>
      <c r="KKU302" s="342"/>
      <c r="KKV302" s="342"/>
      <c r="KKW302" s="342"/>
      <c r="KKX302" s="342"/>
      <c r="KKY302" s="342"/>
      <c r="KKZ302" s="442"/>
      <c r="KLA302" s="423"/>
      <c r="KLB302" s="342"/>
      <c r="KLC302" s="342"/>
      <c r="KLD302" s="342"/>
      <c r="KLE302" s="387"/>
      <c r="KLF302" s="342"/>
      <c r="KLG302" s="342"/>
      <c r="KLH302" s="342"/>
      <c r="KLI302" s="342"/>
      <c r="KLJ302" s="342"/>
      <c r="KLK302" s="342"/>
      <c r="KLL302" s="442"/>
      <c r="KLM302" s="423"/>
      <c r="KLN302" s="342"/>
      <c r="KLO302" s="342"/>
      <c r="KLP302" s="342"/>
      <c r="KLQ302" s="387"/>
      <c r="KLR302" s="342"/>
      <c r="KLS302" s="342"/>
      <c r="KLT302" s="342"/>
      <c r="KLU302" s="342"/>
      <c r="KLV302" s="342"/>
      <c r="KLW302" s="342"/>
      <c r="KLX302" s="442"/>
      <c r="KLY302" s="423"/>
      <c r="KLZ302" s="342"/>
      <c r="KMA302" s="342"/>
      <c r="KMB302" s="342"/>
      <c r="KMC302" s="387"/>
      <c r="KMD302" s="342"/>
      <c r="KME302" s="342"/>
      <c r="KMF302" s="342"/>
      <c r="KMG302" s="342"/>
      <c r="KMH302" s="342"/>
      <c r="KMI302" s="342"/>
      <c r="KMJ302" s="442"/>
      <c r="KMK302" s="423"/>
      <c r="KML302" s="342"/>
      <c r="KMM302" s="342"/>
      <c r="KMN302" s="342"/>
      <c r="KMO302" s="387"/>
      <c r="KMP302" s="342"/>
      <c r="KMQ302" s="342"/>
      <c r="KMR302" s="342"/>
      <c r="KMS302" s="342"/>
      <c r="KMT302" s="342"/>
      <c r="KMU302" s="342"/>
      <c r="KMV302" s="442"/>
      <c r="KMW302" s="423"/>
      <c r="KMX302" s="342"/>
      <c r="KMY302" s="342"/>
      <c r="KMZ302" s="342"/>
      <c r="KNA302" s="387"/>
      <c r="KNB302" s="342"/>
      <c r="KNC302" s="342"/>
      <c r="KND302" s="342"/>
      <c r="KNE302" s="342"/>
      <c r="KNF302" s="342"/>
      <c r="KNG302" s="342"/>
      <c r="KNH302" s="442"/>
      <c r="KNI302" s="423"/>
      <c r="KNJ302" s="342"/>
      <c r="KNK302" s="342"/>
      <c r="KNL302" s="342"/>
      <c r="KNM302" s="387"/>
      <c r="KNN302" s="342"/>
      <c r="KNO302" s="342"/>
      <c r="KNP302" s="342"/>
      <c r="KNQ302" s="342"/>
      <c r="KNR302" s="342"/>
      <c r="KNS302" s="342"/>
      <c r="KNT302" s="442"/>
      <c r="KNU302" s="423"/>
      <c r="KNV302" s="342"/>
      <c r="KNW302" s="342"/>
      <c r="KNX302" s="342"/>
      <c r="KNY302" s="387"/>
      <c r="KNZ302" s="342"/>
      <c r="KOA302" s="342"/>
      <c r="KOB302" s="342"/>
      <c r="KOC302" s="342"/>
      <c r="KOD302" s="342"/>
      <c r="KOE302" s="342"/>
      <c r="KOF302" s="442"/>
      <c r="KOG302" s="423"/>
      <c r="KOH302" s="342"/>
      <c r="KOI302" s="342"/>
      <c r="KOJ302" s="342"/>
      <c r="KOK302" s="387"/>
      <c r="KOL302" s="342"/>
      <c r="KOM302" s="342"/>
      <c r="KON302" s="342"/>
      <c r="KOO302" s="342"/>
      <c r="KOP302" s="342"/>
      <c r="KOQ302" s="342"/>
      <c r="KOR302" s="442"/>
      <c r="KOS302" s="423"/>
      <c r="KOT302" s="342"/>
      <c r="KOU302" s="342"/>
      <c r="KOV302" s="342"/>
      <c r="KOW302" s="387"/>
      <c r="KOX302" s="342"/>
      <c r="KOY302" s="342"/>
      <c r="KOZ302" s="342"/>
      <c r="KPA302" s="342"/>
      <c r="KPB302" s="342"/>
      <c r="KPC302" s="342"/>
      <c r="KPD302" s="442"/>
      <c r="KPE302" s="423"/>
      <c r="KPF302" s="342"/>
      <c r="KPG302" s="342"/>
      <c r="KPH302" s="342"/>
      <c r="KPI302" s="387"/>
      <c r="KPJ302" s="342"/>
      <c r="KPK302" s="342"/>
      <c r="KPL302" s="342"/>
      <c r="KPM302" s="342"/>
      <c r="KPN302" s="342"/>
      <c r="KPO302" s="342"/>
      <c r="KPP302" s="442"/>
      <c r="KPQ302" s="423"/>
      <c r="KPR302" s="342"/>
      <c r="KPS302" s="342"/>
      <c r="KPT302" s="342"/>
      <c r="KPU302" s="387"/>
      <c r="KPV302" s="342"/>
      <c r="KPW302" s="342"/>
      <c r="KPX302" s="342"/>
      <c r="KPY302" s="342"/>
      <c r="KPZ302" s="342"/>
      <c r="KQA302" s="342"/>
      <c r="KQB302" s="442"/>
      <c r="KQC302" s="423"/>
      <c r="KQD302" s="342"/>
      <c r="KQE302" s="342"/>
      <c r="KQF302" s="342"/>
      <c r="KQG302" s="387"/>
      <c r="KQH302" s="342"/>
      <c r="KQI302" s="342"/>
      <c r="KQJ302" s="342"/>
      <c r="KQK302" s="342"/>
      <c r="KQL302" s="342"/>
      <c r="KQM302" s="342"/>
      <c r="KQN302" s="442"/>
      <c r="KQO302" s="423"/>
      <c r="KQP302" s="342"/>
      <c r="KQQ302" s="342"/>
      <c r="KQR302" s="342"/>
      <c r="KQS302" s="387"/>
      <c r="KQT302" s="342"/>
      <c r="KQU302" s="342"/>
      <c r="KQV302" s="342"/>
      <c r="KQW302" s="342"/>
      <c r="KQX302" s="342"/>
      <c r="KQY302" s="342"/>
      <c r="KQZ302" s="442"/>
      <c r="KRA302" s="423"/>
      <c r="KRB302" s="342"/>
      <c r="KRC302" s="342"/>
      <c r="KRD302" s="342"/>
      <c r="KRE302" s="387"/>
      <c r="KRF302" s="342"/>
      <c r="KRG302" s="342"/>
      <c r="KRH302" s="342"/>
      <c r="KRI302" s="342"/>
      <c r="KRJ302" s="342"/>
      <c r="KRK302" s="342"/>
      <c r="KRL302" s="442"/>
      <c r="KRM302" s="423"/>
      <c r="KRN302" s="342"/>
      <c r="KRO302" s="342"/>
      <c r="KRP302" s="342"/>
      <c r="KRQ302" s="387"/>
      <c r="KRR302" s="342"/>
      <c r="KRS302" s="342"/>
      <c r="KRT302" s="342"/>
      <c r="KRU302" s="342"/>
      <c r="KRV302" s="342"/>
      <c r="KRW302" s="342"/>
      <c r="KRX302" s="442"/>
      <c r="KRY302" s="423"/>
      <c r="KRZ302" s="342"/>
      <c r="KSA302" s="342"/>
      <c r="KSB302" s="342"/>
      <c r="KSC302" s="387"/>
      <c r="KSD302" s="342"/>
      <c r="KSE302" s="342"/>
      <c r="KSF302" s="342"/>
      <c r="KSG302" s="342"/>
      <c r="KSH302" s="342"/>
      <c r="KSI302" s="342"/>
      <c r="KSJ302" s="442"/>
      <c r="KSK302" s="423"/>
      <c r="KSL302" s="342"/>
      <c r="KSM302" s="342"/>
      <c r="KSN302" s="342"/>
      <c r="KSO302" s="387"/>
      <c r="KSP302" s="342"/>
      <c r="KSQ302" s="342"/>
      <c r="KSR302" s="342"/>
      <c r="KSS302" s="342"/>
      <c r="KST302" s="342"/>
      <c r="KSU302" s="342"/>
      <c r="KSV302" s="442"/>
      <c r="KSW302" s="423"/>
      <c r="KSX302" s="342"/>
      <c r="KSY302" s="342"/>
      <c r="KSZ302" s="342"/>
      <c r="KTA302" s="387"/>
      <c r="KTB302" s="342"/>
      <c r="KTC302" s="342"/>
      <c r="KTD302" s="342"/>
      <c r="KTE302" s="342"/>
      <c r="KTF302" s="342"/>
      <c r="KTG302" s="342"/>
      <c r="KTH302" s="442"/>
      <c r="KTI302" s="423"/>
      <c r="KTJ302" s="342"/>
      <c r="KTK302" s="342"/>
      <c r="KTL302" s="342"/>
      <c r="KTM302" s="387"/>
      <c r="KTN302" s="342"/>
      <c r="KTO302" s="342"/>
      <c r="KTP302" s="342"/>
      <c r="KTQ302" s="342"/>
      <c r="KTR302" s="342"/>
      <c r="KTS302" s="342"/>
      <c r="KTT302" s="442"/>
      <c r="KTU302" s="423"/>
      <c r="KTV302" s="342"/>
      <c r="KTW302" s="342"/>
      <c r="KTX302" s="342"/>
      <c r="KTY302" s="387"/>
      <c r="KTZ302" s="342"/>
      <c r="KUA302" s="342"/>
      <c r="KUB302" s="342"/>
      <c r="KUC302" s="342"/>
      <c r="KUD302" s="342"/>
      <c r="KUE302" s="342"/>
      <c r="KUF302" s="442"/>
      <c r="KUG302" s="423"/>
      <c r="KUH302" s="342"/>
      <c r="KUI302" s="342"/>
      <c r="KUJ302" s="342"/>
      <c r="KUK302" s="387"/>
      <c r="KUL302" s="342"/>
      <c r="KUM302" s="342"/>
      <c r="KUN302" s="342"/>
      <c r="KUO302" s="342"/>
      <c r="KUP302" s="342"/>
      <c r="KUQ302" s="342"/>
      <c r="KUR302" s="442"/>
      <c r="KUS302" s="423"/>
      <c r="KUT302" s="342"/>
      <c r="KUU302" s="342"/>
      <c r="KUV302" s="342"/>
      <c r="KUW302" s="387"/>
      <c r="KUX302" s="342"/>
      <c r="KUY302" s="342"/>
      <c r="KUZ302" s="342"/>
      <c r="KVA302" s="342"/>
      <c r="KVB302" s="342"/>
      <c r="KVC302" s="342"/>
      <c r="KVD302" s="442"/>
      <c r="KVE302" s="423"/>
      <c r="KVF302" s="342"/>
      <c r="KVG302" s="342"/>
      <c r="KVH302" s="342"/>
      <c r="KVI302" s="387"/>
      <c r="KVJ302" s="342"/>
      <c r="KVK302" s="342"/>
      <c r="KVL302" s="342"/>
      <c r="KVM302" s="342"/>
      <c r="KVN302" s="342"/>
      <c r="KVO302" s="342"/>
      <c r="KVP302" s="442"/>
      <c r="KVQ302" s="423"/>
      <c r="KVR302" s="342"/>
      <c r="KVS302" s="342"/>
      <c r="KVT302" s="342"/>
      <c r="KVU302" s="387"/>
      <c r="KVV302" s="342"/>
      <c r="KVW302" s="342"/>
      <c r="KVX302" s="342"/>
      <c r="KVY302" s="342"/>
      <c r="KVZ302" s="342"/>
      <c r="KWA302" s="342"/>
      <c r="KWB302" s="442"/>
      <c r="KWC302" s="423"/>
      <c r="KWD302" s="342"/>
      <c r="KWE302" s="342"/>
      <c r="KWF302" s="342"/>
      <c r="KWG302" s="387"/>
      <c r="KWH302" s="342"/>
      <c r="KWI302" s="342"/>
      <c r="KWJ302" s="342"/>
      <c r="KWK302" s="342"/>
      <c r="KWL302" s="342"/>
      <c r="KWM302" s="342"/>
      <c r="KWN302" s="442"/>
      <c r="KWO302" s="423"/>
      <c r="KWP302" s="342"/>
      <c r="KWQ302" s="342"/>
      <c r="KWR302" s="342"/>
      <c r="KWS302" s="387"/>
      <c r="KWT302" s="342"/>
      <c r="KWU302" s="342"/>
      <c r="KWV302" s="342"/>
      <c r="KWW302" s="342"/>
      <c r="KWX302" s="342"/>
      <c r="KWY302" s="342"/>
      <c r="KWZ302" s="442"/>
      <c r="KXA302" s="423"/>
      <c r="KXB302" s="342"/>
      <c r="KXC302" s="342"/>
      <c r="KXD302" s="342"/>
      <c r="KXE302" s="387"/>
      <c r="KXF302" s="342"/>
      <c r="KXG302" s="342"/>
      <c r="KXH302" s="342"/>
      <c r="KXI302" s="342"/>
      <c r="KXJ302" s="342"/>
      <c r="KXK302" s="342"/>
      <c r="KXL302" s="442"/>
      <c r="KXM302" s="423"/>
      <c r="KXN302" s="342"/>
      <c r="KXO302" s="342"/>
      <c r="KXP302" s="342"/>
      <c r="KXQ302" s="387"/>
      <c r="KXR302" s="342"/>
      <c r="KXS302" s="342"/>
      <c r="KXT302" s="342"/>
      <c r="KXU302" s="342"/>
      <c r="KXV302" s="342"/>
      <c r="KXW302" s="342"/>
      <c r="KXX302" s="442"/>
      <c r="KXY302" s="423"/>
      <c r="KXZ302" s="342"/>
      <c r="KYA302" s="342"/>
      <c r="KYB302" s="342"/>
      <c r="KYC302" s="387"/>
      <c r="KYD302" s="342"/>
      <c r="KYE302" s="342"/>
      <c r="KYF302" s="342"/>
      <c r="KYG302" s="342"/>
      <c r="KYH302" s="342"/>
      <c r="KYI302" s="342"/>
      <c r="KYJ302" s="442"/>
      <c r="KYK302" s="423"/>
      <c r="KYL302" s="342"/>
      <c r="KYM302" s="342"/>
      <c r="KYN302" s="342"/>
      <c r="KYO302" s="387"/>
      <c r="KYP302" s="342"/>
      <c r="KYQ302" s="342"/>
      <c r="KYR302" s="342"/>
      <c r="KYS302" s="342"/>
      <c r="KYT302" s="342"/>
      <c r="KYU302" s="342"/>
      <c r="KYV302" s="442"/>
      <c r="KYW302" s="423"/>
      <c r="KYX302" s="342"/>
      <c r="KYY302" s="342"/>
      <c r="KYZ302" s="342"/>
      <c r="KZA302" s="387"/>
      <c r="KZB302" s="342"/>
      <c r="KZC302" s="342"/>
      <c r="KZD302" s="342"/>
      <c r="KZE302" s="342"/>
      <c r="KZF302" s="342"/>
      <c r="KZG302" s="342"/>
      <c r="KZH302" s="442"/>
      <c r="KZI302" s="423"/>
      <c r="KZJ302" s="342"/>
      <c r="KZK302" s="342"/>
      <c r="KZL302" s="342"/>
      <c r="KZM302" s="387"/>
      <c r="KZN302" s="342"/>
      <c r="KZO302" s="342"/>
      <c r="KZP302" s="342"/>
      <c r="KZQ302" s="342"/>
      <c r="KZR302" s="342"/>
      <c r="KZS302" s="342"/>
      <c r="KZT302" s="442"/>
      <c r="KZU302" s="423"/>
      <c r="KZV302" s="342"/>
      <c r="KZW302" s="342"/>
      <c r="KZX302" s="342"/>
      <c r="KZY302" s="387"/>
      <c r="KZZ302" s="342"/>
      <c r="LAA302" s="342"/>
      <c r="LAB302" s="342"/>
      <c r="LAC302" s="342"/>
      <c r="LAD302" s="342"/>
      <c r="LAE302" s="342"/>
      <c r="LAF302" s="442"/>
      <c r="LAG302" s="423"/>
      <c r="LAH302" s="342"/>
      <c r="LAI302" s="342"/>
      <c r="LAJ302" s="342"/>
      <c r="LAK302" s="387"/>
      <c r="LAL302" s="342"/>
      <c r="LAM302" s="342"/>
      <c r="LAN302" s="342"/>
      <c r="LAO302" s="342"/>
      <c r="LAP302" s="342"/>
      <c r="LAQ302" s="342"/>
      <c r="LAR302" s="442"/>
      <c r="LAS302" s="423"/>
      <c r="LAT302" s="342"/>
      <c r="LAU302" s="342"/>
      <c r="LAV302" s="342"/>
      <c r="LAW302" s="387"/>
      <c r="LAX302" s="342"/>
      <c r="LAY302" s="342"/>
      <c r="LAZ302" s="342"/>
      <c r="LBA302" s="342"/>
      <c r="LBB302" s="342"/>
      <c r="LBC302" s="342"/>
      <c r="LBD302" s="442"/>
      <c r="LBE302" s="423"/>
      <c r="LBF302" s="342"/>
      <c r="LBG302" s="342"/>
      <c r="LBH302" s="342"/>
      <c r="LBI302" s="387"/>
      <c r="LBJ302" s="342"/>
      <c r="LBK302" s="342"/>
      <c r="LBL302" s="342"/>
      <c r="LBM302" s="342"/>
      <c r="LBN302" s="342"/>
      <c r="LBO302" s="342"/>
      <c r="LBP302" s="442"/>
      <c r="LBQ302" s="423"/>
      <c r="LBR302" s="342"/>
      <c r="LBS302" s="342"/>
      <c r="LBT302" s="342"/>
      <c r="LBU302" s="387"/>
      <c r="LBV302" s="342"/>
      <c r="LBW302" s="342"/>
      <c r="LBX302" s="342"/>
      <c r="LBY302" s="342"/>
      <c r="LBZ302" s="342"/>
      <c r="LCA302" s="342"/>
      <c r="LCB302" s="442"/>
      <c r="LCC302" s="423"/>
      <c r="LCD302" s="342"/>
      <c r="LCE302" s="342"/>
      <c r="LCF302" s="342"/>
      <c r="LCG302" s="387"/>
      <c r="LCH302" s="342"/>
      <c r="LCI302" s="342"/>
      <c r="LCJ302" s="342"/>
      <c r="LCK302" s="342"/>
      <c r="LCL302" s="342"/>
      <c r="LCM302" s="342"/>
      <c r="LCN302" s="442"/>
      <c r="LCO302" s="423"/>
      <c r="LCP302" s="342"/>
      <c r="LCQ302" s="342"/>
      <c r="LCR302" s="342"/>
      <c r="LCS302" s="387"/>
      <c r="LCT302" s="342"/>
      <c r="LCU302" s="342"/>
      <c r="LCV302" s="342"/>
      <c r="LCW302" s="342"/>
      <c r="LCX302" s="342"/>
      <c r="LCY302" s="342"/>
      <c r="LCZ302" s="442"/>
      <c r="LDA302" s="423"/>
      <c r="LDB302" s="342"/>
      <c r="LDC302" s="342"/>
      <c r="LDD302" s="342"/>
      <c r="LDE302" s="387"/>
      <c r="LDF302" s="342"/>
      <c r="LDG302" s="342"/>
      <c r="LDH302" s="342"/>
      <c r="LDI302" s="342"/>
      <c r="LDJ302" s="342"/>
      <c r="LDK302" s="342"/>
      <c r="LDL302" s="442"/>
      <c r="LDM302" s="423"/>
      <c r="LDN302" s="342"/>
      <c r="LDO302" s="342"/>
      <c r="LDP302" s="342"/>
      <c r="LDQ302" s="387"/>
      <c r="LDR302" s="342"/>
      <c r="LDS302" s="342"/>
      <c r="LDT302" s="342"/>
      <c r="LDU302" s="342"/>
      <c r="LDV302" s="342"/>
      <c r="LDW302" s="342"/>
      <c r="LDX302" s="442"/>
      <c r="LDY302" s="423"/>
      <c r="LDZ302" s="342"/>
      <c r="LEA302" s="342"/>
      <c r="LEB302" s="342"/>
      <c r="LEC302" s="387"/>
      <c r="LED302" s="342"/>
      <c r="LEE302" s="342"/>
      <c r="LEF302" s="342"/>
      <c r="LEG302" s="342"/>
      <c r="LEH302" s="342"/>
      <c r="LEI302" s="342"/>
      <c r="LEJ302" s="442"/>
      <c r="LEK302" s="423"/>
      <c r="LEL302" s="342"/>
      <c r="LEM302" s="342"/>
      <c r="LEN302" s="342"/>
      <c r="LEO302" s="387"/>
      <c r="LEP302" s="342"/>
      <c r="LEQ302" s="342"/>
      <c r="LER302" s="342"/>
      <c r="LES302" s="342"/>
      <c r="LET302" s="342"/>
      <c r="LEU302" s="342"/>
      <c r="LEV302" s="442"/>
      <c r="LEW302" s="423"/>
      <c r="LEX302" s="342"/>
      <c r="LEY302" s="342"/>
      <c r="LEZ302" s="342"/>
      <c r="LFA302" s="387"/>
      <c r="LFB302" s="342"/>
      <c r="LFC302" s="342"/>
      <c r="LFD302" s="342"/>
      <c r="LFE302" s="342"/>
      <c r="LFF302" s="342"/>
      <c r="LFG302" s="342"/>
      <c r="LFH302" s="442"/>
      <c r="LFI302" s="423"/>
      <c r="LFJ302" s="342"/>
      <c r="LFK302" s="342"/>
      <c r="LFL302" s="342"/>
      <c r="LFM302" s="387"/>
      <c r="LFN302" s="342"/>
      <c r="LFO302" s="342"/>
      <c r="LFP302" s="342"/>
      <c r="LFQ302" s="342"/>
      <c r="LFR302" s="342"/>
      <c r="LFS302" s="342"/>
      <c r="LFT302" s="442"/>
      <c r="LFU302" s="423"/>
      <c r="LFV302" s="342"/>
      <c r="LFW302" s="342"/>
      <c r="LFX302" s="342"/>
      <c r="LFY302" s="387"/>
      <c r="LFZ302" s="342"/>
      <c r="LGA302" s="342"/>
      <c r="LGB302" s="342"/>
      <c r="LGC302" s="342"/>
      <c r="LGD302" s="342"/>
      <c r="LGE302" s="342"/>
      <c r="LGF302" s="442"/>
      <c r="LGG302" s="423"/>
      <c r="LGH302" s="342"/>
      <c r="LGI302" s="342"/>
      <c r="LGJ302" s="342"/>
      <c r="LGK302" s="387"/>
      <c r="LGL302" s="342"/>
      <c r="LGM302" s="342"/>
      <c r="LGN302" s="342"/>
      <c r="LGO302" s="342"/>
      <c r="LGP302" s="342"/>
      <c r="LGQ302" s="342"/>
      <c r="LGR302" s="442"/>
      <c r="LGS302" s="423"/>
      <c r="LGT302" s="342"/>
      <c r="LGU302" s="342"/>
      <c r="LGV302" s="342"/>
      <c r="LGW302" s="387"/>
      <c r="LGX302" s="342"/>
      <c r="LGY302" s="342"/>
      <c r="LGZ302" s="342"/>
      <c r="LHA302" s="342"/>
      <c r="LHB302" s="342"/>
      <c r="LHC302" s="342"/>
      <c r="LHD302" s="442"/>
      <c r="LHE302" s="423"/>
      <c r="LHF302" s="342"/>
      <c r="LHG302" s="342"/>
      <c r="LHH302" s="342"/>
      <c r="LHI302" s="387"/>
      <c r="LHJ302" s="342"/>
      <c r="LHK302" s="342"/>
      <c r="LHL302" s="342"/>
      <c r="LHM302" s="342"/>
      <c r="LHN302" s="342"/>
      <c r="LHO302" s="342"/>
      <c r="LHP302" s="442"/>
      <c r="LHQ302" s="423"/>
      <c r="LHR302" s="342"/>
      <c r="LHS302" s="342"/>
      <c r="LHT302" s="342"/>
      <c r="LHU302" s="387"/>
      <c r="LHV302" s="342"/>
      <c r="LHW302" s="342"/>
      <c r="LHX302" s="342"/>
      <c r="LHY302" s="342"/>
      <c r="LHZ302" s="342"/>
      <c r="LIA302" s="342"/>
      <c r="LIB302" s="442"/>
      <c r="LIC302" s="423"/>
      <c r="LID302" s="342"/>
      <c r="LIE302" s="342"/>
      <c r="LIF302" s="342"/>
      <c r="LIG302" s="387"/>
      <c r="LIH302" s="342"/>
      <c r="LII302" s="342"/>
      <c r="LIJ302" s="342"/>
      <c r="LIK302" s="342"/>
      <c r="LIL302" s="342"/>
      <c r="LIM302" s="342"/>
      <c r="LIN302" s="442"/>
      <c r="LIO302" s="423"/>
      <c r="LIP302" s="342"/>
      <c r="LIQ302" s="342"/>
      <c r="LIR302" s="342"/>
      <c r="LIS302" s="387"/>
      <c r="LIT302" s="342"/>
      <c r="LIU302" s="342"/>
      <c r="LIV302" s="342"/>
      <c r="LIW302" s="342"/>
      <c r="LIX302" s="342"/>
      <c r="LIY302" s="342"/>
      <c r="LIZ302" s="442"/>
      <c r="LJA302" s="423"/>
      <c r="LJB302" s="342"/>
      <c r="LJC302" s="342"/>
      <c r="LJD302" s="342"/>
      <c r="LJE302" s="387"/>
      <c r="LJF302" s="342"/>
      <c r="LJG302" s="342"/>
      <c r="LJH302" s="342"/>
      <c r="LJI302" s="342"/>
      <c r="LJJ302" s="342"/>
      <c r="LJK302" s="342"/>
      <c r="LJL302" s="442"/>
      <c r="LJM302" s="423"/>
      <c r="LJN302" s="342"/>
      <c r="LJO302" s="342"/>
      <c r="LJP302" s="342"/>
      <c r="LJQ302" s="387"/>
      <c r="LJR302" s="342"/>
      <c r="LJS302" s="342"/>
      <c r="LJT302" s="342"/>
      <c r="LJU302" s="342"/>
      <c r="LJV302" s="342"/>
      <c r="LJW302" s="342"/>
      <c r="LJX302" s="442"/>
      <c r="LJY302" s="423"/>
      <c r="LJZ302" s="342"/>
      <c r="LKA302" s="342"/>
      <c r="LKB302" s="342"/>
      <c r="LKC302" s="387"/>
      <c r="LKD302" s="342"/>
      <c r="LKE302" s="342"/>
      <c r="LKF302" s="342"/>
      <c r="LKG302" s="342"/>
      <c r="LKH302" s="342"/>
      <c r="LKI302" s="342"/>
      <c r="LKJ302" s="442"/>
      <c r="LKK302" s="423"/>
      <c r="LKL302" s="342"/>
      <c r="LKM302" s="342"/>
      <c r="LKN302" s="342"/>
      <c r="LKO302" s="387"/>
      <c r="LKP302" s="342"/>
      <c r="LKQ302" s="342"/>
      <c r="LKR302" s="342"/>
      <c r="LKS302" s="342"/>
      <c r="LKT302" s="342"/>
      <c r="LKU302" s="342"/>
      <c r="LKV302" s="442"/>
      <c r="LKW302" s="423"/>
      <c r="LKX302" s="342"/>
      <c r="LKY302" s="342"/>
      <c r="LKZ302" s="342"/>
      <c r="LLA302" s="387"/>
      <c r="LLB302" s="342"/>
      <c r="LLC302" s="342"/>
      <c r="LLD302" s="342"/>
      <c r="LLE302" s="342"/>
      <c r="LLF302" s="342"/>
      <c r="LLG302" s="342"/>
      <c r="LLH302" s="442"/>
      <c r="LLI302" s="423"/>
      <c r="LLJ302" s="342"/>
      <c r="LLK302" s="342"/>
      <c r="LLL302" s="342"/>
      <c r="LLM302" s="387"/>
      <c r="LLN302" s="342"/>
      <c r="LLO302" s="342"/>
      <c r="LLP302" s="342"/>
      <c r="LLQ302" s="342"/>
      <c r="LLR302" s="342"/>
      <c r="LLS302" s="342"/>
      <c r="LLT302" s="442"/>
      <c r="LLU302" s="423"/>
      <c r="LLV302" s="342"/>
      <c r="LLW302" s="342"/>
      <c r="LLX302" s="342"/>
      <c r="LLY302" s="387"/>
      <c r="LLZ302" s="342"/>
      <c r="LMA302" s="342"/>
      <c r="LMB302" s="342"/>
      <c r="LMC302" s="342"/>
      <c r="LMD302" s="342"/>
      <c r="LME302" s="342"/>
      <c r="LMF302" s="442"/>
      <c r="LMG302" s="423"/>
      <c r="LMH302" s="342"/>
      <c r="LMI302" s="342"/>
      <c r="LMJ302" s="342"/>
      <c r="LMK302" s="387"/>
      <c r="LML302" s="342"/>
      <c r="LMM302" s="342"/>
      <c r="LMN302" s="342"/>
      <c r="LMO302" s="342"/>
      <c r="LMP302" s="342"/>
      <c r="LMQ302" s="342"/>
      <c r="LMR302" s="442"/>
      <c r="LMS302" s="423"/>
      <c r="LMT302" s="342"/>
      <c r="LMU302" s="342"/>
      <c r="LMV302" s="342"/>
      <c r="LMW302" s="387"/>
      <c r="LMX302" s="342"/>
      <c r="LMY302" s="342"/>
      <c r="LMZ302" s="342"/>
      <c r="LNA302" s="342"/>
      <c r="LNB302" s="342"/>
      <c r="LNC302" s="342"/>
      <c r="LND302" s="442"/>
      <c r="LNE302" s="423"/>
      <c r="LNF302" s="342"/>
      <c r="LNG302" s="342"/>
      <c r="LNH302" s="342"/>
      <c r="LNI302" s="387"/>
      <c r="LNJ302" s="342"/>
      <c r="LNK302" s="342"/>
      <c r="LNL302" s="342"/>
      <c r="LNM302" s="342"/>
      <c r="LNN302" s="342"/>
      <c r="LNO302" s="342"/>
      <c r="LNP302" s="442"/>
      <c r="LNQ302" s="423"/>
      <c r="LNR302" s="342"/>
      <c r="LNS302" s="342"/>
      <c r="LNT302" s="342"/>
      <c r="LNU302" s="387"/>
      <c r="LNV302" s="342"/>
      <c r="LNW302" s="342"/>
      <c r="LNX302" s="342"/>
      <c r="LNY302" s="342"/>
      <c r="LNZ302" s="342"/>
      <c r="LOA302" s="342"/>
      <c r="LOB302" s="442"/>
      <c r="LOC302" s="423"/>
      <c r="LOD302" s="342"/>
      <c r="LOE302" s="342"/>
      <c r="LOF302" s="342"/>
      <c r="LOG302" s="387"/>
      <c r="LOH302" s="342"/>
      <c r="LOI302" s="342"/>
      <c r="LOJ302" s="342"/>
      <c r="LOK302" s="342"/>
      <c r="LOL302" s="342"/>
      <c r="LOM302" s="342"/>
      <c r="LON302" s="442"/>
      <c r="LOO302" s="423"/>
      <c r="LOP302" s="342"/>
      <c r="LOQ302" s="342"/>
      <c r="LOR302" s="342"/>
      <c r="LOS302" s="387"/>
      <c r="LOT302" s="342"/>
      <c r="LOU302" s="342"/>
      <c r="LOV302" s="342"/>
      <c r="LOW302" s="342"/>
      <c r="LOX302" s="342"/>
      <c r="LOY302" s="342"/>
      <c r="LOZ302" s="442"/>
      <c r="LPA302" s="423"/>
      <c r="LPB302" s="342"/>
      <c r="LPC302" s="342"/>
      <c r="LPD302" s="342"/>
      <c r="LPE302" s="387"/>
      <c r="LPF302" s="342"/>
      <c r="LPG302" s="342"/>
      <c r="LPH302" s="342"/>
      <c r="LPI302" s="342"/>
      <c r="LPJ302" s="342"/>
      <c r="LPK302" s="342"/>
      <c r="LPL302" s="442"/>
      <c r="LPM302" s="423"/>
      <c r="LPN302" s="342"/>
      <c r="LPO302" s="342"/>
      <c r="LPP302" s="342"/>
      <c r="LPQ302" s="387"/>
      <c r="LPR302" s="342"/>
      <c r="LPS302" s="342"/>
      <c r="LPT302" s="342"/>
      <c r="LPU302" s="342"/>
      <c r="LPV302" s="342"/>
      <c r="LPW302" s="342"/>
      <c r="LPX302" s="442"/>
      <c r="LPY302" s="423"/>
      <c r="LPZ302" s="342"/>
      <c r="LQA302" s="342"/>
      <c r="LQB302" s="342"/>
      <c r="LQC302" s="387"/>
      <c r="LQD302" s="342"/>
      <c r="LQE302" s="342"/>
      <c r="LQF302" s="342"/>
      <c r="LQG302" s="342"/>
      <c r="LQH302" s="342"/>
      <c r="LQI302" s="342"/>
      <c r="LQJ302" s="442"/>
      <c r="LQK302" s="423"/>
      <c r="LQL302" s="342"/>
      <c r="LQM302" s="342"/>
      <c r="LQN302" s="342"/>
      <c r="LQO302" s="387"/>
      <c r="LQP302" s="342"/>
      <c r="LQQ302" s="342"/>
      <c r="LQR302" s="342"/>
      <c r="LQS302" s="342"/>
      <c r="LQT302" s="342"/>
      <c r="LQU302" s="342"/>
      <c r="LQV302" s="442"/>
      <c r="LQW302" s="423"/>
      <c r="LQX302" s="342"/>
      <c r="LQY302" s="342"/>
      <c r="LQZ302" s="342"/>
      <c r="LRA302" s="387"/>
      <c r="LRB302" s="342"/>
      <c r="LRC302" s="342"/>
      <c r="LRD302" s="342"/>
      <c r="LRE302" s="342"/>
      <c r="LRF302" s="342"/>
      <c r="LRG302" s="342"/>
      <c r="LRH302" s="442"/>
      <c r="LRI302" s="423"/>
      <c r="LRJ302" s="342"/>
      <c r="LRK302" s="342"/>
      <c r="LRL302" s="342"/>
      <c r="LRM302" s="387"/>
      <c r="LRN302" s="342"/>
      <c r="LRO302" s="342"/>
      <c r="LRP302" s="342"/>
      <c r="LRQ302" s="342"/>
      <c r="LRR302" s="342"/>
      <c r="LRS302" s="342"/>
      <c r="LRT302" s="442"/>
      <c r="LRU302" s="423"/>
      <c r="LRV302" s="342"/>
      <c r="LRW302" s="342"/>
      <c r="LRX302" s="342"/>
      <c r="LRY302" s="387"/>
      <c r="LRZ302" s="342"/>
      <c r="LSA302" s="342"/>
      <c r="LSB302" s="342"/>
      <c r="LSC302" s="342"/>
      <c r="LSD302" s="342"/>
      <c r="LSE302" s="342"/>
      <c r="LSF302" s="442"/>
      <c r="LSG302" s="423"/>
      <c r="LSH302" s="342"/>
      <c r="LSI302" s="342"/>
      <c r="LSJ302" s="342"/>
      <c r="LSK302" s="387"/>
      <c r="LSL302" s="342"/>
      <c r="LSM302" s="342"/>
      <c r="LSN302" s="342"/>
      <c r="LSO302" s="342"/>
      <c r="LSP302" s="342"/>
      <c r="LSQ302" s="342"/>
      <c r="LSR302" s="442"/>
      <c r="LSS302" s="423"/>
      <c r="LST302" s="342"/>
      <c r="LSU302" s="342"/>
      <c r="LSV302" s="342"/>
      <c r="LSW302" s="387"/>
      <c r="LSX302" s="342"/>
      <c r="LSY302" s="342"/>
      <c r="LSZ302" s="342"/>
      <c r="LTA302" s="342"/>
      <c r="LTB302" s="342"/>
      <c r="LTC302" s="342"/>
      <c r="LTD302" s="442"/>
      <c r="LTE302" s="423"/>
      <c r="LTF302" s="342"/>
      <c r="LTG302" s="342"/>
      <c r="LTH302" s="342"/>
      <c r="LTI302" s="387"/>
      <c r="LTJ302" s="342"/>
      <c r="LTK302" s="342"/>
      <c r="LTL302" s="342"/>
      <c r="LTM302" s="342"/>
      <c r="LTN302" s="342"/>
      <c r="LTO302" s="342"/>
      <c r="LTP302" s="442"/>
      <c r="LTQ302" s="423"/>
      <c r="LTR302" s="342"/>
      <c r="LTS302" s="342"/>
      <c r="LTT302" s="342"/>
      <c r="LTU302" s="387"/>
      <c r="LTV302" s="342"/>
      <c r="LTW302" s="342"/>
      <c r="LTX302" s="342"/>
      <c r="LTY302" s="342"/>
      <c r="LTZ302" s="342"/>
      <c r="LUA302" s="342"/>
      <c r="LUB302" s="442"/>
      <c r="LUC302" s="423"/>
      <c r="LUD302" s="342"/>
      <c r="LUE302" s="342"/>
      <c r="LUF302" s="342"/>
      <c r="LUG302" s="387"/>
      <c r="LUH302" s="342"/>
      <c r="LUI302" s="342"/>
      <c r="LUJ302" s="342"/>
      <c r="LUK302" s="342"/>
      <c r="LUL302" s="342"/>
      <c r="LUM302" s="342"/>
      <c r="LUN302" s="442"/>
      <c r="LUO302" s="423"/>
      <c r="LUP302" s="342"/>
      <c r="LUQ302" s="342"/>
      <c r="LUR302" s="342"/>
      <c r="LUS302" s="387"/>
      <c r="LUT302" s="342"/>
      <c r="LUU302" s="342"/>
      <c r="LUV302" s="342"/>
      <c r="LUW302" s="342"/>
      <c r="LUX302" s="342"/>
      <c r="LUY302" s="342"/>
      <c r="LUZ302" s="442"/>
      <c r="LVA302" s="423"/>
      <c r="LVB302" s="342"/>
      <c r="LVC302" s="342"/>
      <c r="LVD302" s="342"/>
      <c r="LVE302" s="387"/>
      <c r="LVF302" s="342"/>
      <c r="LVG302" s="342"/>
      <c r="LVH302" s="342"/>
      <c r="LVI302" s="342"/>
      <c r="LVJ302" s="342"/>
      <c r="LVK302" s="342"/>
      <c r="LVL302" s="442"/>
      <c r="LVM302" s="423"/>
      <c r="LVN302" s="342"/>
      <c r="LVO302" s="342"/>
      <c r="LVP302" s="342"/>
      <c r="LVQ302" s="387"/>
      <c r="LVR302" s="342"/>
      <c r="LVS302" s="342"/>
      <c r="LVT302" s="342"/>
      <c r="LVU302" s="342"/>
      <c r="LVV302" s="342"/>
      <c r="LVW302" s="342"/>
      <c r="LVX302" s="442"/>
      <c r="LVY302" s="423"/>
      <c r="LVZ302" s="342"/>
      <c r="LWA302" s="342"/>
      <c r="LWB302" s="342"/>
      <c r="LWC302" s="387"/>
      <c r="LWD302" s="342"/>
      <c r="LWE302" s="342"/>
      <c r="LWF302" s="342"/>
      <c r="LWG302" s="342"/>
      <c r="LWH302" s="342"/>
      <c r="LWI302" s="342"/>
      <c r="LWJ302" s="442"/>
      <c r="LWK302" s="423"/>
      <c r="LWL302" s="342"/>
      <c r="LWM302" s="342"/>
      <c r="LWN302" s="342"/>
      <c r="LWO302" s="387"/>
      <c r="LWP302" s="342"/>
      <c r="LWQ302" s="342"/>
      <c r="LWR302" s="342"/>
      <c r="LWS302" s="342"/>
      <c r="LWT302" s="342"/>
      <c r="LWU302" s="342"/>
      <c r="LWV302" s="442"/>
      <c r="LWW302" s="423"/>
      <c r="LWX302" s="342"/>
      <c r="LWY302" s="342"/>
      <c r="LWZ302" s="342"/>
      <c r="LXA302" s="387"/>
      <c r="LXB302" s="342"/>
      <c r="LXC302" s="342"/>
      <c r="LXD302" s="342"/>
      <c r="LXE302" s="342"/>
      <c r="LXF302" s="342"/>
      <c r="LXG302" s="342"/>
      <c r="LXH302" s="442"/>
      <c r="LXI302" s="423"/>
      <c r="LXJ302" s="342"/>
      <c r="LXK302" s="342"/>
      <c r="LXL302" s="342"/>
      <c r="LXM302" s="387"/>
      <c r="LXN302" s="342"/>
      <c r="LXO302" s="342"/>
      <c r="LXP302" s="342"/>
      <c r="LXQ302" s="342"/>
      <c r="LXR302" s="342"/>
      <c r="LXS302" s="342"/>
      <c r="LXT302" s="442"/>
      <c r="LXU302" s="423"/>
      <c r="LXV302" s="342"/>
      <c r="LXW302" s="342"/>
      <c r="LXX302" s="342"/>
      <c r="LXY302" s="387"/>
      <c r="LXZ302" s="342"/>
      <c r="LYA302" s="342"/>
      <c r="LYB302" s="342"/>
      <c r="LYC302" s="342"/>
      <c r="LYD302" s="342"/>
      <c r="LYE302" s="342"/>
      <c r="LYF302" s="442"/>
      <c r="LYG302" s="423"/>
      <c r="LYH302" s="342"/>
      <c r="LYI302" s="342"/>
      <c r="LYJ302" s="342"/>
      <c r="LYK302" s="387"/>
      <c r="LYL302" s="342"/>
      <c r="LYM302" s="342"/>
      <c r="LYN302" s="342"/>
      <c r="LYO302" s="342"/>
      <c r="LYP302" s="342"/>
      <c r="LYQ302" s="342"/>
      <c r="LYR302" s="442"/>
      <c r="LYS302" s="423"/>
      <c r="LYT302" s="342"/>
      <c r="LYU302" s="342"/>
      <c r="LYV302" s="342"/>
      <c r="LYW302" s="387"/>
      <c r="LYX302" s="342"/>
      <c r="LYY302" s="342"/>
      <c r="LYZ302" s="342"/>
      <c r="LZA302" s="342"/>
      <c r="LZB302" s="342"/>
      <c r="LZC302" s="342"/>
      <c r="LZD302" s="442"/>
      <c r="LZE302" s="423"/>
      <c r="LZF302" s="342"/>
      <c r="LZG302" s="342"/>
      <c r="LZH302" s="342"/>
      <c r="LZI302" s="387"/>
      <c r="LZJ302" s="342"/>
      <c r="LZK302" s="342"/>
      <c r="LZL302" s="342"/>
      <c r="LZM302" s="342"/>
      <c r="LZN302" s="342"/>
      <c r="LZO302" s="342"/>
      <c r="LZP302" s="442"/>
      <c r="LZQ302" s="423"/>
      <c r="LZR302" s="342"/>
      <c r="LZS302" s="342"/>
      <c r="LZT302" s="342"/>
      <c r="LZU302" s="387"/>
      <c r="LZV302" s="342"/>
      <c r="LZW302" s="342"/>
      <c r="LZX302" s="342"/>
      <c r="LZY302" s="342"/>
      <c r="LZZ302" s="342"/>
      <c r="MAA302" s="342"/>
      <c r="MAB302" s="442"/>
      <c r="MAC302" s="423"/>
      <c r="MAD302" s="342"/>
      <c r="MAE302" s="342"/>
      <c r="MAF302" s="342"/>
      <c r="MAG302" s="387"/>
      <c r="MAH302" s="342"/>
      <c r="MAI302" s="342"/>
      <c r="MAJ302" s="342"/>
      <c r="MAK302" s="342"/>
      <c r="MAL302" s="342"/>
      <c r="MAM302" s="342"/>
      <c r="MAN302" s="442"/>
      <c r="MAO302" s="423"/>
      <c r="MAP302" s="342"/>
      <c r="MAQ302" s="342"/>
      <c r="MAR302" s="342"/>
      <c r="MAS302" s="387"/>
      <c r="MAT302" s="342"/>
      <c r="MAU302" s="342"/>
      <c r="MAV302" s="342"/>
      <c r="MAW302" s="342"/>
      <c r="MAX302" s="342"/>
      <c r="MAY302" s="342"/>
      <c r="MAZ302" s="442"/>
      <c r="MBA302" s="423"/>
      <c r="MBB302" s="342"/>
      <c r="MBC302" s="342"/>
      <c r="MBD302" s="342"/>
      <c r="MBE302" s="387"/>
      <c r="MBF302" s="342"/>
      <c r="MBG302" s="342"/>
      <c r="MBH302" s="342"/>
      <c r="MBI302" s="342"/>
      <c r="MBJ302" s="342"/>
      <c r="MBK302" s="342"/>
      <c r="MBL302" s="442"/>
      <c r="MBM302" s="423"/>
      <c r="MBN302" s="342"/>
      <c r="MBO302" s="342"/>
      <c r="MBP302" s="342"/>
      <c r="MBQ302" s="387"/>
      <c r="MBR302" s="342"/>
      <c r="MBS302" s="342"/>
      <c r="MBT302" s="342"/>
      <c r="MBU302" s="342"/>
      <c r="MBV302" s="342"/>
      <c r="MBW302" s="342"/>
      <c r="MBX302" s="442"/>
      <c r="MBY302" s="423"/>
      <c r="MBZ302" s="342"/>
      <c r="MCA302" s="342"/>
      <c r="MCB302" s="342"/>
      <c r="MCC302" s="387"/>
      <c r="MCD302" s="342"/>
      <c r="MCE302" s="342"/>
      <c r="MCF302" s="342"/>
      <c r="MCG302" s="342"/>
      <c r="MCH302" s="342"/>
      <c r="MCI302" s="342"/>
      <c r="MCJ302" s="442"/>
      <c r="MCK302" s="423"/>
      <c r="MCL302" s="342"/>
      <c r="MCM302" s="342"/>
      <c r="MCN302" s="342"/>
      <c r="MCO302" s="387"/>
      <c r="MCP302" s="342"/>
      <c r="MCQ302" s="342"/>
      <c r="MCR302" s="342"/>
      <c r="MCS302" s="342"/>
      <c r="MCT302" s="342"/>
      <c r="MCU302" s="342"/>
      <c r="MCV302" s="442"/>
      <c r="MCW302" s="423"/>
      <c r="MCX302" s="342"/>
      <c r="MCY302" s="342"/>
      <c r="MCZ302" s="342"/>
      <c r="MDA302" s="387"/>
      <c r="MDB302" s="342"/>
      <c r="MDC302" s="342"/>
      <c r="MDD302" s="342"/>
      <c r="MDE302" s="342"/>
      <c r="MDF302" s="342"/>
      <c r="MDG302" s="342"/>
      <c r="MDH302" s="442"/>
      <c r="MDI302" s="423"/>
      <c r="MDJ302" s="342"/>
      <c r="MDK302" s="342"/>
      <c r="MDL302" s="342"/>
      <c r="MDM302" s="387"/>
      <c r="MDN302" s="342"/>
      <c r="MDO302" s="342"/>
      <c r="MDP302" s="342"/>
      <c r="MDQ302" s="342"/>
      <c r="MDR302" s="342"/>
      <c r="MDS302" s="342"/>
      <c r="MDT302" s="442"/>
      <c r="MDU302" s="423"/>
      <c r="MDV302" s="342"/>
      <c r="MDW302" s="342"/>
      <c r="MDX302" s="342"/>
      <c r="MDY302" s="387"/>
      <c r="MDZ302" s="342"/>
      <c r="MEA302" s="342"/>
      <c r="MEB302" s="342"/>
      <c r="MEC302" s="342"/>
      <c r="MED302" s="342"/>
      <c r="MEE302" s="342"/>
      <c r="MEF302" s="442"/>
      <c r="MEG302" s="423"/>
      <c r="MEH302" s="342"/>
      <c r="MEI302" s="342"/>
      <c r="MEJ302" s="342"/>
      <c r="MEK302" s="387"/>
      <c r="MEL302" s="342"/>
      <c r="MEM302" s="342"/>
      <c r="MEN302" s="342"/>
      <c r="MEO302" s="342"/>
      <c r="MEP302" s="342"/>
      <c r="MEQ302" s="342"/>
      <c r="MER302" s="442"/>
      <c r="MES302" s="423"/>
      <c r="MET302" s="342"/>
      <c r="MEU302" s="342"/>
      <c r="MEV302" s="342"/>
      <c r="MEW302" s="387"/>
      <c r="MEX302" s="342"/>
      <c r="MEY302" s="342"/>
      <c r="MEZ302" s="342"/>
      <c r="MFA302" s="342"/>
      <c r="MFB302" s="342"/>
      <c r="MFC302" s="342"/>
      <c r="MFD302" s="442"/>
      <c r="MFE302" s="423"/>
      <c r="MFF302" s="342"/>
      <c r="MFG302" s="342"/>
      <c r="MFH302" s="342"/>
      <c r="MFI302" s="387"/>
      <c r="MFJ302" s="342"/>
      <c r="MFK302" s="342"/>
      <c r="MFL302" s="342"/>
      <c r="MFM302" s="342"/>
      <c r="MFN302" s="342"/>
      <c r="MFO302" s="342"/>
      <c r="MFP302" s="442"/>
      <c r="MFQ302" s="423"/>
      <c r="MFR302" s="342"/>
      <c r="MFS302" s="342"/>
      <c r="MFT302" s="342"/>
      <c r="MFU302" s="387"/>
      <c r="MFV302" s="342"/>
      <c r="MFW302" s="342"/>
      <c r="MFX302" s="342"/>
      <c r="MFY302" s="342"/>
      <c r="MFZ302" s="342"/>
      <c r="MGA302" s="342"/>
      <c r="MGB302" s="442"/>
      <c r="MGC302" s="423"/>
      <c r="MGD302" s="342"/>
      <c r="MGE302" s="342"/>
      <c r="MGF302" s="342"/>
      <c r="MGG302" s="387"/>
      <c r="MGH302" s="342"/>
      <c r="MGI302" s="342"/>
      <c r="MGJ302" s="342"/>
      <c r="MGK302" s="342"/>
      <c r="MGL302" s="342"/>
      <c r="MGM302" s="342"/>
      <c r="MGN302" s="442"/>
      <c r="MGO302" s="423"/>
      <c r="MGP302" s="342"/>
      <c r="MGQ302" s="342"/>
      <c r="MGR302" s="342"/>
      <c r="MGS302" s="387"/>
      <c r="MGT302" s="342"/>
      <c r="MGU302" s="342"/>
      <c r="MGV302" s="342"/>
      <c r="MGW302" s="342"/>
      <c r="MGX302" s="342"/>
      <c r="MGY302" s="342"/>
      <c r="MGZ302" s="442"/>
      <c r="MHA302" s="423"/>
      <c r="MHB302" s="342"/>
      <c r="MHC302" s="342"/>
      <c r="MHD302" s="342"/>
      <c r="MHE302" s="387"/>
      <c r="MHF302" s="342"/>
      <c r="MHG302" s="342"/>
      <c r="MHH302" s="342"/>
      <c r="MHI302" s="342"/>
      <c r="MHJ302" s="342"/>
      <c r="MHK302" s="342"/>
      <c r="MHL302" s="442"/>
      <c r="MHM302" s="423"/>
      <c r="MHN302" s="342"/>
      <c r="MHO302" s="342"/>
      <c r="MHP302" s="342"/>
      <c r="MHQ302" s="387"/>
      <c r="MHR302" s="342"/>
      <c r="MHS302" s="342"/>
      <c r="MHT302" s="342"/>
      <c r="MHU302" s="342"/>
      <c r="MHV302" s="342"/>
      <c r="MHW302" s="342"/>
      <c r="MHX302" s="442"/>
      <c r="MHY302" s="423"/>
      <c r="MHZ302" s="342"/>
      <c r="MIA302" s="342"/>
      <c r="MIB302" s="342"/>
      <c r="MIC302" s="387"/>
      <c r="MID302" s="342"/>
      <c r="MIE302" s="342"/>
      <c r="MIF302" s="342"/>
      <c r="MIG302" s="342"/>
      <c r="MIH302" s="342"/>
      <c r="MII302" s="342"/>
      <c r="MIJ302" s="442"/>
      <c r="MIK302" s="423"/>
      <c r="MIL302" s="342"/>
      <c r="MIM302" s="342"/>
      <c r="MIN302" s="342"/>
      <c r="MIO302" s="387"/>
      <c r="MIP302" s="342"/>
      <c r="MIQ302" s="342"/>
      <c r="MIR302" s="342"/>
      <c r="MIS302" s="342"/>
      <c r="MIT302" s="342"/>
      <c r="MIU302" s="342"/>
      <c r="MIV302" s="442"/>
      <c r="MIW302" s="423"/>
      <c r="MIX302" s="342"/>
      <c r="MIY302" s="342"/>
      <c r="MIZ302" s="342"/>
      <c r="MJA302" s="387"/>
      <c r="MJB302" s="342"/>
      <c r="MJC302" s="342"/>
      <c r="MJD302" s="342"/>
      <c r="MJE302" s="342"/>
      <c r="MJF302" s="342"/>
      <c r="MJG302" s="342"/>
      <c r="MJH302" s="442"/>
      <c r="MJI302" s="423"/>
      <c r="MJJ302" s="342"/>
      <c r="MJK302" s="342"/>
      <c r="MJL302" s="342"/>
      <c r="MJM302" s="387"/>
      <c r="MJN302" s="342"/>
      <c r="MJO302" s="342"/>
      <c r="MJP302" s="342"/>
      <c r="MJQ302" s="342"/>
      <c r="MJR302" s="342"/>
      <c r="MJS302" s="342"/>
      <c r="MJT302" s="442"/>
      <c r="MJU302" s="423"/>
      <c r="MJV302" s="342"/>
      <c r="MJW302" s="342"/>
      <c r="MJX302" s="342"/>
      <c r="MJY302" s="387"/>
      <c r="MJZ302" s="342"/>
      <c r="MKA302" s="342"/>
      <c r="MKB302" s="342"/>
      <c r="MKC302" s="342"/>
      <c r="MKD302" s="342"/>
      <c r="MKE302" s="342"/>
      <c r="MKF302" s="442"/>
      <c r="MKG302" s="423"/>
      <c r="MKH302" s="342"/>
      <c r="MKI302" s="342"/>
      <c r="MKJ302" s="342"/>
      <c r="MKK302" s="387"/>
      <c r="MKL302" s="342"/>
      <c r="MKM302" s="342"/>
      <c r="MKN302" s="342"/>
      <c r="MKO302" s="342"/>
      <c r="MKP302" s="342"/>
      <c r="MKQ302" s="342"/>
      <c r="MKR302" s="442"/>
      <c r="MKS302" s="423"/>
      <c r="MKT302" s="342"/>
      <c r="MKU302" s="342"/>
      <c r="MKV302" s="342"/>
      <c r="MKW302" s="387"/>
      <c r="MKX302" s="342"/>
      <c r="MKY302" s="342"/>
      <c r="MKZ302" s="342"/>
      <c r="MLA302" s="342"/>
      <c r="MLB302" s="342"/>
      <c r="MLC302" s="342"/>
      <c r="MLD302" s="442"/>
      <c r="MLE302" s="423"/>
      <c r="MLF302" s="342"/>
      <c r="MLG302" s="342"/>
      <c r="MLH302" s="342"/>
      <c r="MLI302" s="387"/>
      <c r="MLJ302" s="342"/>
      <c r="MLK302" s="342"/>
      <c r="MLL302" s="342"/>
      <c r="MLM302" s="342"/>
      <c r="MLN302" s="342"/>
      <c r="MLO302" s="342"/>
      <c r="MLP302" s="442"/>
      <c r="MLQ302" s="423"/>
      <c r="MLR302" s="342"/>
      <c r="MLS302" s="342"/>
      <c r="MLT302" s="342"/>
      <c r="MLU302" s="387"/>
      <c r="MLV302" s="342"/>
      <c r="MLW302" s="342"/>
      <c r="MLX302" s="342"/>
      <c r="MLY302" s="342"/>
      <c r="MLZ302" s="342"/>
      <c r="MMA302" s="342"/>
      <c r="MMB302" s="442"/>
      <c r="MMC302" s="423"/>
      <c r="MMD302" s="342"/>
      <c r="MME302" s="342"/>
      <c r="MMF302" s="342"/>
      <c r="MMG302" s="387"/>
      <c r="MMH302" s="342"/>
      <c r="MMI302" s="342"/>
      <c r="MMJ302" s="342"/>
      <c r="MMK302" s="342"/>
      <c r="MML302" s="342"/>
      <c r="MMM302" s="342"/>
      <c r="MMN302" s="442"/>
      <c r="MMO302" s="423"/>
      <c r="MMP302" s="342"/>
      <c r="MMQ302" s="342"/>
      <c r="MMR302" s="342"/>
      <c r="MMS302" s="387"/>
      <c r="MMT302" s="342"/>
      <c r="MMU302" s="342"/>
      <c r="MMV302" s="342"/>
      <c r="MMW302" s="342"/>
      <c r="MMX302" s="342"/>
      <c r="MMY302" s="342"/>
      <c r="MMZ302" s="442"/>
      <c r="MNA302" s="423"/>
      <c r="MNB302" s="342"/>
      <c r="MNC302" s="342"/>
      <c r="MND302" s="342"/>
      <c r="MNE302" s="387"/>
      <c r="MNF302" s="342"/>
      <c r="MNG302" s="342"/>
      <c r="MNH302" s="342"/>
      <c r="MNI302" s="342"/>
      <c r="MNJ302" s="342"/>
      <c r="MNK302" s="342"/>
      <c r="MNL302" s="442"/>
      <c r="MNM302" s="423"/>
      <c r="MNN302" s="342"/>
      <c r="MNO302" s="342"/>
      <c r="MNP302" s="342"/>
      <c r="MNQ302" s="387"/>
      <c r="MNR302" s="342"/>
      <c r="MNS302" s="342"/>
      <c r="MNT302" s="342"/>
      <c r="MNU302" s="342"/>
      <c r="MNV302" s="342"/>
      <c r="MNW302" s="342"/>
      <c r="MNX302" s="442"/>
      <c r="MNY302" s="423"/>
      <c r="MNZ302" s="342"/>
      <c r="MOA302" s="342"/>
      <c r="MOB302" s="342"/>
      <c r="MOC302" s="387"/>
      <c r="MOD302" s="342"/>
      <c r="MOE302" s="342"/>
      <c r="MOF302" s="342"/>
      <c r="MOG302" s="342"/>
      <c r="MOH302" s="342"/>
      <c r="MOI302" s="342"/>
      <c r="MOJ302" s="442"/>
      <c r="MOK302" s="423"/>
      <c r="MOL302" s="342"/>
      <c r="MOM302" s="342"/>
      <c r="MON302" s="342"/>
      <c r="MOO302" s="387"/>
      <c r="MOP302" s="342"/>
      <c r="MOQ302" s="342"/>
      <c r="MOR302" s="342"/>
      <c r="MOS302" s="342"/>
      <c r="MOT302" s="342"/>
      <c r="MOU302" s="342"/>
      <c r="MOV302" s="442"/>
      <c r="MOW302" s="423"/>
      <c r="MOX302" s="342"/>
      <c r="MOY302" s="342"/>
      <c r="MOZ302" s="342"/>
      <c r="MPA302" s="387"/>
      <c r="MPB302" s="342"/>
      <c r="MPC302" s="342"/>
      <c r="MPD302" s="342"/>
      <c r="MPE302" s="342"/>
      <c r="MPF302" s="342"/>
      <c r="MPG302" s="342"/>
      <c r="MPH302" s="442"/>
      <c r="MPI302" s="423"/>
      <c r="MPJ302" s="342"/>
      <c r="MPK302" s="342"/>
      <c r="MPL302" s="342"/>
      <c r="MPM302" s="387"/>
      <c r="MPN302" s="342"/>
      <c r="MPO302" s="342"/>
      <c r="MPP302" s="342"/>
      <c r="MPQ302" s="342"/>
      <c r="MPR302" s="342"/>
      <c r="MPS302" s="342"/>
      <c r="MPT302" s="442"/>
      <c r="MPU302" s="423"/>
      <c r="MPV302" s="342"/>
      <c r="MPW302" s="342"/>
      <c r="MPX302" s="342"/>
      <c r="MPY302" s="387"/>
      <c r="MPZ302" s="342"/>
      <c r="MQA302" s="342"/>
      <c r="MQB302" s="342"/>
      <c r="MQC302" s="342"/>
      <c r="MQD302" s="342"/>
      <c r="MQE302" s="342"/>
      <c r="MQF302" s="442"/>
      <c r="MQG302" s="423"/>
      <c r="MQH302" s="342"/>
      <c r="MQI302" s="342"/>
      <c r="MQJ302" s="342"/>
      <c r="MQK302" s="387"/>
      <c r="MQL302" s="342"/>
      <c r="MQM302" s="342"/>
      <c r="MQN302" s="342"/>
      <c r="MQO302" s="342"/>
      <c r="MQP302" s="342"/>
      <c r="MQQ302" s="342"/>
      <c r="MQR302" s="442"/>
      <c r="MQS302" s="423"/>
      <c r="MQT302" s="342"/>
      <c r="MQU302" s="342"/>
      <c r="MQV302" s="342"/>
      <c r="MQW302" s="387"/>
      <c r="MQX302" s="342"/>
      <c r="MQY302" s="342"/>
      <c r="MQZ302" s="342"/>
      <c r="MRA302" s="342"/>
      <c r="MRB302" s="342"/>
      <c r="MRC302" s="342"/>
      <c r="MRD302" s="442"/>
      <c r="MRE302" s="423"/>
      <c r="MRF302" s="342"/>
      <c r="MRG302" s="342"/>
      <c r="MRH302" s="342"/>
      <c r="MRI302" s="387"/>
      <c r="MRJ302" s="342"/>
      <c r="MRK302" s="342"/>
      <c r="MRL302" s="342"/>
      <c r="MRM302" s="342"/>
      <c r="MRN302" s="342"/>
      <c r="MRO302" s="342"/>
      <c r="MRP302" s="442"/>
      <c r="MRQ302" s="423"/>
      <c r="MRR302" s="342"/>
      <c r="MRS302" s="342"/>
      <c r="MRT302" s="342"/>
      <c r="MRU302" s="387"/>
      <c r="MRV302" s="342"/>
      <c r="MRW302" s="342"/>
      <c r="MRX302" s="342"/>
      <c r="MRY302" s="342"/>
      <c r="MRZ302" s="342"/>
      <c r="MSA302" s="342"/>
      <c r="MSB302" s="442"/>
      <c r="MSC302" s="423"/>
      <c r="MSD302" s="342"/>
      <c r="MSE302" s="342"/>
      <c r="MSF302" s="342"/>
      <c r="MSG302" s="387"/>
      <c r="MSH302" s="342"/>
      <c r="MSI302" s="342"/>
      <c r="MSJ302" s="342"/>
      <c r="MSK302" s="342"/>
      <c r="MSL302" s="342"/>
      <c r="MSM302" s="342"/>
      <c r="MSN302" s="442"/>
      <c r="MSO302" s="423"/>
      <c r="MSP302" s="342"/>
      <c r="MSQ302" s="342"/>
      <c r="MSR302" s="342"/>
      <c r="MSS302" s="387"/>
      <c r="MST302" s="342"/>
      <c r="MSU302" s="342"/>
      <c r="MSV302" s="342"/>
      <c r="MSW302" s="342"/>
      <c r="MSX302" s="342"/>
      <c r="MSY302" s="342"/>
      <c r="MSZ302" s="442"/>
      <c r="MTA302" s="423"/>
      <c r="MTB302" s="342"/>
      <c r="MTC302" s="342"/>
      <c r="MTD302" s="342"/>
      <c r="MTE302" s="387"/>
      <c r="MTF302" s="342"/>
      <c r="MTG302" s="342"/>
      <c r="MTH302" s="342"/>
      <c r="MTI302" s="342"/>
      <c r="MTJ302" s="342"/>
      <c r="MTK302" s="342"/>
      <c r="MTL302" s="442"/>
      <c r="MTM302" s="423"/>
      <c r="MTN302" s="342"/>
      <c r="MTO302" s="342"/>
      <c r="MTP302" s="342"/>
      <c r="MTQ302" s="387"/>
      <c r="MTR302" s="342"/>
      <c r="MTS302" s="342"/>
      <c r="MTT302" s="342"/>
      <c r="MTU302" s="342"/>
      <c r="MTV302" s="342"/>
      <c r="MTW302" s="342"/>
      <c r="MTX302" s="442"/>
      <c r="MTY302" s="423"/>
      <c r="MTZ302" s="342"/>
      <c r="MUA302" s="342"/>
      <c r="MUB302" s="342"/>
      <c r="MUC302" s="387"/>
      <c r="MUD302" s="342"/>
      <c r="MUE302" s="342"/>
      <c r="MUF302" s="342"/>
      <c r="MUG302" s="342"/>
      <c r="MUH302" s="342"/>
      <c r="MUI302" s="342"/>
      <c r="MUJ302" s="442"/>
      <c r="MUK302" s="423"/>
      <c r="MUL302" s="342"/>
      <c r="MUM302" s="342"/>
      <c r="MUN302" s="342"/>
      <c r="MUO302" s="387"/>
      <c r="MUP302" s="342"/>
      <c r="MUQ302" s="342"/>
      <c r="MUR302" s="342"/>
      <c r="MUS302" s="342"/>
      <c r="MUT302" s="342"/>
      <c r="MUU302" s="342"/>
      <c r="MUV302" s="442"/>
      <c r="MUW302" s="423"/>
      <c r="MUX302" s="342"/>
      <c r="MUY302" s="342"/>
      <c r="MUZ302" s="342"/>
      <c r="MVA302" s="387"/>
      <c r="MVB302" s="342"/>
      <c r="MVC302" s="342"/>
      <c r="MVD302" s="342"/>
      <c r="MVE302" s="342"/>
      <c r="MVF302" s="342"/>
      <c r="MVG302" s="342"/>
      <c r="MVH302" s="442"/>
      <c r="MVI302" s="423"/>
      <c r="MVJ302" s="342"/>
      <c r="MVK302" s="342"/>
      <c r="MVL302" s="342"/>
      <c r="MVM302" s="387"/>
      <c r="MVN302" s="342"/>
      <c r="MVO302" s="342"/>
      <c r="MVP302" s="342"/>
      <c r="MVQ302" s="342"/>
      <c r="MVR302" s="342"/>
      <c r="MVS302" s="342"/>
      <c r="MVT302" s="442"/>
      <c r="MVU302" s="423"/>
      <c r="MVV302" s="342"/>
      <c r="MVW302" s="342"/>
      <c r="MVX302" s="342"/>
      <c r="MVY302" s="387"/>
      <c r="MVZ302" s="342"/>
      <c r="MWA302" s="342"/>
      <c r="MWB302" s="342"/>
      <c r="MWC302" s="342"/>
      <c r="MWD302" s="342"/>
      <c r="MWE302" s="342"/>
      <c r="MWF302" s="442"/>
      <c r="MWG302" s="423"/>
      <c r="MWH302" s="342"/>
      <c r="MWI302" s="342"/>
      <c r="MWJ302" s="342"/>
      <c r="MWK302" s="387"/>
      <c r="MWL302" s="342"/>
      <c r="MWM302" s="342"/>
      <c r="MWN302" s="342"/>
      <c r="MWO302" s="342"/>
      <c r="MWP302" s="342"/>
      <c r="MWQ302" s="342"/>
      <c r="MWR302" s="442"/>
      <c r="MWS302" s="423"/>
      <c r="MWT302" s="342"/>
      <c r="MWU302" s="342"/>
      <c r="MWV302" s="342"/>
      <c r="MWW302" s="387"/>
      <c r="MWX302" s="342"/>
      <c r="MWY302" s="342"/>
      <c r="MWZ302" s="342"/>
      <c r="MXA302" s="342"/>
      <c r="MXB302" s="342"/>
      <c r="MXC302" s="342"/>
      <c r="MXD302" s="442"/>
      <c r="MXE302" s="423"/>
      <c r="MXF302" s="342"/>
      <c r="MXG302" s="342"/>
      <c r="MXH302" s="342"/>
      <c r="MXI302" s="387"/>
      <c r="MXJ302" s="342"/>
      <c r="MXK302" s="342"/>
      <c r="MXL302" s="342"/>
      <c r="MXM302" s="342"/>
      <c r="MXN302" s="342"/>
      <c r="MXO302" s="342"/>
      <c r="MXP302" s="442"/>
      <c r="MXQ302" s="423"/>
      <c r="MXR302" s="342"/>
      <c r="MXS302" s="342"/>
      <c r="MXT302" s="342"/>
      <c r="MXU302" s="387"/>
      <c r="MXV302" s="342"/>
      <c r="MXW302" s="342"/>
      <c r="MXX302" s="342"/>
      <c r="MXY302" s="342"/>
      <c r="MXZ302" s="342"/>
      <c r="MYA302" s="342"/>
      <c r="MYB302" s="442"/>
      <c r="MYC302" s="423"/>
      <c r="MYD302" s="342"/>
      <c r="MYE302" s="342"/>
      <c r="MYF302" s="342"/>
      <c r="MYG302" s="387"/>
      <c r="MYH302" s="342"/>
      <c r="MYI302" s="342"/>
      <c r="MYJ302" s="342"/>
      <c r="MYK302" s="342"/>
      <c r="MYL302" s="342"/>
      <c r="MYM302" s="342"/>
      <c r="MYN302" s="442"/>
      <c r="MYO302" s="423"/>
      <c r="MYP302" s="342"/>
      <c r="MYQ302" s="342"/>
      <c r="MYR302" s="342"/>
      <c r="MYS302" s="387"/>
      <c r="MYT302" s="342"/>
      <c r="MYU302" s="342"/>
      <c r="MYV302" s="342"/>
      <c r="MYW302" s="342"/>
      <c r="MYX302" s="342"/>
      <c r="MYY302" s="342"/>
      <c r="MYZ302" s="442"/>
      <c r="MZA302" s="423"/>
      <c r="MZB302" s="342"/>
      <c r="MZC302" s="342"/>
      <c r="MZD302" s="342"/>
      <c r="MZE302" s="387"/>
      <c r="MZF302" s="342"/>
      <c r="MZG302" s="342"/>
      <c r="MZH302" s="342"/>
      <c r="MZI302" s="342"/>
      <c r="MZJ302" s="342"/>
      <c r="MZK302" s="342"/>
      <c r="MZL302" s="442"/>
      <c r="MZM302" s="423"/>
      <c r="MZN302" s="342"/>
      <c r="MZO302" s="342"/>
      <c r="MZP302" s="342"/>
      <c r="MZQ302" s="387"/>
      <c r="MZR302" s="342"/>
      <c r="MZS302" s="342"/>
      <c r="MZT302" s="342"/>
      <c r="MZU302" s="342"/>
      <c r="MZV302" s="342"/>
      <c r="MZW302" s="342"/>
      <c r="MZX302" s="442"/>
      <c r="MZY302" s="423"/>
      <c r="MZZ302" s="342"/>
      <c r="NAA302" s="342"/>
      <c r="NAB302" s="342"/>
      <c r="NAC302" s="387"/>
      <c r="NAD302" s="342"/>
      <c r="NAE302" s="342"/>
      <c r="NAF302" s="342"/>
      <c r="NAG302" s="342"/>
      <c r="NAH302" s="342"/>
      <c r="NAI302" s="342"/>
      <c r="NAJ302" s="442"/>
      <c r="NAK302" s="423"/>
      <c r="NAL302" s="342"/>
      <c r="NAM302" s="342"/>
      <c r="NAN302" s="342"/>
      <c r="NAO302" s="387"/>
      <c r="NAP302" s="342"/>
      <c r="NAQ302" s="342"/>
      <c r="NAR302" s="342"/>
      <c r="NAS302" s="342"/>
      <c r="NAT302" s="342"/>
      <c r="NAU302" s="342"/>
      <c r="NAV302" s="442"/>
      <c r="NAW302" s="423"/>
      <c r="NAX302" s="342"/>
      <c r="NAY302" s="342"/>
      <c r="NAZ302" s="342"/>
      <c r="NBA302" s="387"/>
      <c r="NBB302" s="342"/>
      <c r="NBC302" s="342"/>
      <c r="NBD302" s="342"/>
      <c r="NBE302" s="342"/>
      <c r="NBF302" s="342"/>
      <c r="NBG302" s="342"/>
      <c r="NBH302" s="442"/>
      <c r="NBI302" s="423"/>
      <c r="NBJ302" s="342"/>
      <c r="NBK302" s="342"/>
      <c r="NBL302" s="342"/>
      <c r="NBM302" s="387"/>
      <c r="NBN302" s="342"/>
      <c r="NBO302" s="342"/>
      <c r="NBP302" s="342"/>
      <c r="NBQ302" s="342"/>
      <c r="NBR302" s="342"/>
      <c r="NBS302" s="342"/>
      <c r="NBT302" s="442"/>
      <c r="NBU302" s="423"/>
      <c r="NBV302" s="342"/>
      <c r="NBW302" s="342"/>
      <c r="NBX302" s="342"/>
      <c r="NBY302" s="387"/>
      <c r="NBZ302" s="342"/>
      <c r="NCA302" s="342"/>
      <c r="NCB302" s="342"/>
      <c r="NCC302" s="342"/>
      <c r="NCD302" s="342"/>
      <c r="NCE302" s="342"/>
      <c r="NCF302" s="442"/>
      <c r="NCG302" s="423"/>
      <c r="NCH302" s="342"/>
      <c r="NCI302" s="342"/>
      <c r="NCJ302" s="342"/>
      <c r="NCK302" s="387"/>
      <c r="NCL302" s="342"/>
      <c r="NCM302" s="342"/>
      <c r="NCN302" s="342"/>
      <c r="NCO302" s="342"/>
      <c r="NCP302" s="342"/>
      <c r="NCQ302" s="342"/>
      <c r="NCR302" s="442"/>
      <c r="NCS302" s="423"/>
      <c r="NCT302" s="342"/>
      <c r="NCU302" s="342"/>
      <c r="NCV302" s="342"/>
      <c r="NCW302" s="387"/>
      <c r="NCX302" s="342"/>
      <c r="NCY302" s="342"/>
      <c r="NCZ302" s="342"/>
      <c r="NDA302" s="342"/>
      <c r="NDB302" s="342"/>
      <c r="NDC302" s="342"/>
      <c r="NDD302" s="442"/>
      <c r="NDE302" s="423"/>
      <c r="NDF302" s="342"/>
      <c r="NDG302" s="342"/>
      <c r="NDH302" s="342"/>
      <c r="NDI302" s="387"/>
      <c r="NDJ302" s="342"/>
      <c r="NDK302" s="342"/>
      <c r="NDL302" s="342"/>
      <c r="NDM302" s="342"/>
      <c r="NDN302" s="342"/>
      <c r="NDO302" s="342"/>
      <c r="NDP302" s="442"/>
      <c r="NDQ302" s="423"/>
      <c r="NDR302" s="342"/>
      <c r="NDS302" s="342"/>
      <c r="NDT302" s="342"/>
      <c r="NDU302" s="387"/>
      <c r="NDV302" s="342"/>
      <c r="NDW302" s="342"/>
      <c r="NDX302" s="342"/>
      <c r="NDY302" s="342"/>
      <c r="NDZ302" s="342"/>
      <c r="NEA302" s="342"/>
      <c r="NEB302" s="442"/>
      <c r="NEC302" s="423"/>
      <c r="NED302" s="342"/>
      <c r="NEE302" s="342"/>
      <c r="NEF302" s="342"/>
      <c r="NEG302" s="387"/>
      <c r="NEH302" s="342"/>
      <c r="NEI302" s="342"/>
      <c r="NEJ302" s="342"/>
      <c r="NEK302" s="342"/>
      <c r="NEL302" s="342"/>
      <c r="NEM302" s="342"/>
      <c r="NEN302" s="442"/>
      <c r="NEO302" s="423"/>
      <c r="NEP302" s="342"/>
      <c r="NEQ302" s="342"/>
      <c r="NER302" s="342"/>
      <c r="NES302" s="387"/>
      <c r="NET302" s="342"/>
      <c r="NEU302" s="342"/>
      <c r="NEV302" s="342"/>
      <c r="NEW302" s="342"/>
      <c r="NEX302" s="342"/>
      <c r="NEY302" s="342"/>
      <c r="NEZ302" s="442"/>
      <c r="NFA302" s="423"/>
      <c r="NFB302" s="342"/>
      <c r="NFC302" s="342"/>
      <c r="NFD302" s="342"/>
      <c r="NFE302" s="387"/>
      <c r="NFF302" s="342"/>
      <c r="NFG302" s="342"/>
      <c r="NFH302" s="342"/>
      <c r="NFI302" s="342"/>
      <c r="NFJ302" s="342"/>
      <c r="NFK302" s="342"/>
      <c r="NFL302" s="442"/>
      <c r="NFM302" s="423"/>
      <c r="NFN302" s="342"/>
      <c r="NFO302" s="342"/>
      <c r="NFP302" s="342"/>
      <c r="NFQ302" s="387"/>
      <c r="NFR302" s="342"/>
      <c r="NFS302" s="342"/>
      <c r="NFT302" s="342"/>
      <c r="NFU302" s="342"/>
      <c r="NFV302" s="342"/>
      <c r="NFW302" s="342"/>
      <c r="NFX302" s="442"/>
      <c r="NFY302" s="423"/>
      <c r="NFZ302" s="342"/>
      <c r="NGA302" s="342"/>
      <c r="NGB302" s="342"/>
      <c r="NGC302" s="387"/>
      <c r="NGD302" s="342"/>
      <c r="NGE302" s="342"/>
      <c r="NGF302" s="342"/>
      <c r="NGG302" s="342"/>
      <c r="NGH302" s="342"/>
      <c r="NGI302" s="342"/>
      <c r="NGJ302" s="442"/>
      <c r="NGK302" s="423"/>
      <c r="NGL302" s="342"/>
      <c r="NGM302" s="342"/>
      <c r="NGN302" s="342"/>
      <c r="NGO302" s="387"/>
      <c r="NGP302" s="342"/>
      <c r="NGQ302" s="342"/>
      <c r="NGR302" s="342"/>
      <c r="NGS302" s="342"/>
      <c r="NGT302" s="342"/>
      <c r="NGU302" s="342"/>
      <c r="NGV302" s="442"/>
      <c r="NGW302" s="423"/>
      <c r="NGX302" s="342"/>
      <c r="NGY302" s="342"/>
      <c r="NGZ302" s="342"/>
      <c r="NHA302" s="387"/>
      <c r="NHB302" s="342"/>
      <c r="NHC302" s="342"/>
      <c r="NHD302" s="342"/>
      <c r="NHE302" s="342"/>
      <c r="NHF302" s="342"/>
      <c r="NHG302" s="342"/>
      <c r="NHH302" s="442"/>
      <c r="NHI302" s="423"/>
      <c r="NHJ302" s="342"/>
      <c r="NHK302" s="342"/>
      <c r="NHL302" s="342"/>
      <c r="NHM302" s="387"/>
      <c r="NHN302" s="342"/>
      <c r="NHO302" s="342"/>
      <c r="NHP302" s="342"/>
      <c r="NHQ302" s="342"/>
      <c r="NHR302" s="342"/>
      <c r="NHS302" s="342"/>
      <c r="NHT302" s="442"/>
      <c r="NHU302" s="423"/>
      <c r="NHV302" s="342"/>
      <c r="NHW302" s="342"/>
      <c r="NHX302" s="342"/>
      <c r="NHY302" s="387"/>
      <c r="NHZ302" s="342"/>
      <c r="NIA302" s="342"/>
      <c r="NIB302" s="342"/>
      <c r="NIC302" s="342"/>
      <c r="NID302" s="342"/>
      <c r="NIE302" s="342"/>
      <c r="NIF302" s="442"/>
      <c r="NIG302" s="423"/>
      <c r="NIH302" s="342"/>
      <c r="NII302" s="342"/>
      <c r="NIJ302" s="342"/>
      <c r="NIK302" s="387"/>
      <c r="NIL302" s="342"/>
      <c r="NIM302" s="342"/>
      <c r="NIN302" s="342"/>
      <c r="NIO302" s="342"/>
      <c r="NIP302" s="342"/>
      <c r="NIQ302" s="342"/>
      <c r="NIR302" s="442"/>
      <c r="NIS302" s="423"/>
      <c r="NIT302" s="342"/>
      <c r="NIU302" s="342"/>
      <c r="NIV302" s="342"/>
      <c r="NIW302" s="387"/>
      <c r="NIX302" s="342"/>
      <c r="NIY302" s="342"/>
      <c r="NIZ302" s="342"/>
      <c r="NJA302" s="342"/>
      <c r="NJB302" s="342"/>
      <c r="NJC302" s="342"/>
      <c r="NJD302" s="442"/>
      <c r="NJE302" s="423"/>
      <c r="NJF302" s="342"/>
      <c r="NJG302" s="342"/>
      <c r="NJH302" s="342"/>
      <c r="NJI302" s="387"/>
      <c r="NJJ302" s="342"/>
      <c r="NJK302" s="342"/>
      <c r="NJL302" s="342"/>
      <c r="NJM302" s="342"/>
      <c r="NJN302" s="342"/>
      <c r="NJO302" s="342"/>
      <c r="NJP302" s="442"/>
      <c r="NJQ302" s="423"/>
      <c r="NJR302" s="342"/>
      <c r="NJS302" s="342"/>
      <c r="NJT302" s="342"/>
      <c r="NJU302" s="387"/>
      <c r="NJV302" s="342"/>
      <c r="NJW302" s="342"/>
      <c r="NJX302" s="342"/>
      <c r="NJY302" s="342"/>
      <c r="NJZ302" s="342"/>
      <c r="NKA302" s="342"/>
      <c r="NKB302" s="442"/>
      <c r="NKC302" s="423"/>
      <c r="NKD302" s="342"/>
      <c r="NKE302" s="342"/>
      <c r="NKF302" s="342"/>
      <c r="NKG302" s="387"/>
      <c r="NKH302" s="342"/>
      <c r="NKI302" s="342"/>
      <c r="NKJ302" s="342"/>
      <c r="NKK302" s="342"/>
      <c r="NKL302" s="342"/>
      <c r="NKM302" s="342"/>
      <c r="NKN302" s="442"/>
      <c r="NKO302" s="423"/>
      <c r="NKP302" s="342"/>
      <c r="NKQ302" s="342"/>
      <c r="NKR302" s="342"/>
      <c r="NKS302" s="387"/>
      <c r="NKT302" s="342"/>
      <c r="NKU302" s="342"/>
      <c r="NKV302" s="342"/>
      <c r="NKW302" s="342"/>
      <c r="NKX302" s="342"/>
      <c r="NKY302" s="342"/>
      <c r="NKZ302" s="442"/>
      <c r="NLA302" s="423"/>
      <c r="NLB302" s="342"/>
      <c r="NLC302" s="342"/>
      <c r="NLD302" s="342"/>
      <c r="NLE302" s="387"/>
      <c r="NLF302" s="342"/>
      <c r="NLG302" s="342"/>
      <c r="NLH302" s="342"/>
      <c r="NLI302" s="342"/>
      <c r="NLJ302" s="342"/>
      <c r="NLK302" s="342"/>
      <c r="NLL302" s="442"/>
      <c r="NLM302" s="423"/>
      <c r="NLN302" s="342"/>
      <c r="NLO302" s="342"/>
      <c r="NLP302" s="342"/>
      <c r="NLQ302" s="387"/>
      <c r="NLR302" s="342"/>
      <c r="NLS302" s="342"/>
      <c r="NLT302" s="342"/>
      <c r="NLU302" s="342"/>
      <c r="NLV302" s="342"/>
      <c r="NLW302" s="342"/>
      <c r="NLX302" s="442"/>
      <c r="NLY302" s="423"/>
      <c r="NLZ302" s="342"/>
      <c r="NMA302" s="342"/>
      <c r="NMB302" s="342"/>
      <c r="NMC302" s="387"/>
      <c r="NMD302" s="342"/>
      <c r="NME302" s="342"/>
      <c r="NMF302" s="342"/>
      <c r="NMG302" s="342"/>
      <c r="NMH302" s="342"/>
      <c r="NMI302" s="342"/>
      <c r="NMJ302" s="442"/>
      <c r="NMK302" s="423"/>
      <c r="NML302" s="342"/>
      <c r="NMM302" s="342"/>
      <c r="NMN302" s="342"/>
      <c r="NMO302" s="387"/>
      <c r="NMP302" s="342"/>
      <c r="NMQ302" s="342"/>
      <c r="NMR302" s="342"/>
      <c r="NMS302" s="342"/>
      <c r="NMT302" s="342"/>
      <c r="NMU302" s="342"/>
      <c r="NMV302" s="442"/>
      <c r="NMW302" s="423"/>
      <c r="NMX302" s="342"/>
      <c r="NMY302" s="342"/>
      <c r="NMZ302" s="342"/>
      <c r="NNA302" s="387"/>
      <c r="NNB302" s="342"/>
      <c r="NNC302" s="342"/>
      <c r="NND302" s="342"/>
      <c r="NNE302" s="342"/>
      <c r="NNF302" s="342"/>
      <c r="NNG302" s="342"/>
      <c r="NNH302" s="442"/>
      <c r="NNI302" s="423"/>
      <c r="NNJ302" s="342"/>
      <c r="NNK302" s="342"/>
      <c r="NNL302" s="342"/>
      <c r="NNM302" s="387"/>
      <c r="NNN302" s="342"/>
      <c r="NNO302" s="342"/>
      <c r="NNP302" s="342"/>
      <c r="NNQ302" s="342"/>
      <c r="NNR302" s="342"/>
      <c r="NNS302" s="342"/>
      <c r="NNT302" s="442"/>
      <c r="NNU302" s="423"/>
      <c r="NNV302" s="342"/>
      <c r="NNW302" s="342"/>
      <c r="NNX302" s="342"/>
      <c r="NNY302" s="387"/>
      <c r="NNZ302" s="342"/>
      <c r="NOA302" s="342"/>
      <c r="NOB302" s="342"/>
      <c r="NOC302" s="342"/>
      <c r="NOD302" s="342"/>
      <c r="NOE302" s="342"/>
      <c r="NOF302" s="442"/>
      <c r="NOG302" s="423"/>
      <c r="NOH302" s="342"/>
      <c r="NOI302" s="342"/>
      <c r="NOJ302" s="342"/>
      <c r="NOK302" s="387"/>
      <c r="NOL302" s="342"/>
      <c r="NOM302" s="342"/>
      <c r="NON302" s="342"/>
      <c r="NOO302" s="342"/>
      <c r="NOP302" s="342"/>
      <c r="NOQ302" s="342"/>
      <c r="NOR302" s="442"/>
      <c r="NOS302" s="423"/>
      <c r="NOT302" s="342"/>
      <c r="NOU302" s="342"/>
      <c r="NOV302" s="342"/>
      <c r="NOW302" s="387"/>
      <c r="NOX302" s="342"/>
      <c r="NOY302" s="342"/>
      <c r="NOZ302" s="342"/>
      <c r="NPA302" s="342"/>
      <c r="NPB302" s="342"/>
      <c r="NPC302" s="342"/>
      <c r="NPD302" s="442"/>
      <c r="NPE302" s="423"/>
      <c r="NPF302" s="342"/>
      <c r="NPG302" s="342"/>
      <c r="NPH302" s="342"/>
      <c r="NPI302" s="387"/>
      <c r="NPJ302" s="342"/>
      <c r="NPK302" s="342"/>
      <c r="NPL302" s="342"/>
      <c r="NPM302" s="342"/>
      <c r="NPN302" s="342"/>
      <c r="NPO302" s="342"/>
      <c r="NPP302" s="442"/>
      <c r="NPQ302" s="423"/>
      <c r="NPR302" s="342"/>
      <c r="NPS302" s="342"/>
      <c r="NPT302" s="342"/>
      <c r="NPU302" s="387"/>
      <c r="NPV302" s="342"/>
      <c r="NPW302" s="342"/>
      <c r="NPX302" s="342"/>
      <c r="NPY302" s="342"/>
      <c r="NPZ302" s="342"/>
      <c r="NQA302" s="342"/>
      <c r="NQB302" s="442"/>
      <c r="NQC302" s="423"/>
      <c r="NQD302" s="342"/>
      <c r="NQE302" s="342"/>
      <c r="NQF302" s="342"/>
      <c r="NQG302" s="387"/>
      <c r="NQH302" s="342"/>
      <c r="NQI302" s="342"/>
      <c r="NQJ302" s="342"/>
      <c r="NQK302" s="342"/>
      <c r="NQL302" s="342"/>
      <c r="NQM302" s="342"/>
      <c r="NQN302" s="442"/>
      <c r="NQO302" s="423"/>
      <c r="NQP302" s="342"/>
      <c r="NQQ302" s="342"/>
      <c r="NQR302" s="342"/>
      <c r="NQS302" s="387"/>
      <c r="NQT302" s="342"/>
      <c r="NQU302" s="342"/>
      <c r="NQV302" s="342"/>
      <c r="NQW302" s="342"/>
      <c r="NQX302" s="342"/>
      <c r="NQY302" s="342"/>
      <c r="NQZ302" s="442"/>
      <c r="NRA302" s="423"/>
      <c r="NRB302" s="342"/>
      <c r="NRC302" s="342"/>
      <c r="NRD302" s="342"/>
      <c r="NRE302" s="387"/>
      <c r="NRF302" s="342"/>
      <c r="NRG302" s="342"/>
      <c r="NRH302" s="342"/>
      <c r="NRI302" s="342"/>
      <c r="NRJ302" s="342"/>
      <c r="NRK302" s="342"/>
      <c r="NRL302" s="442"/>
      <c r="NRM302" s="423"/>
      <c r="NRN302" s="342"/>
      <c r="NRO302" s="342"/>
      <c r="NRP302" s="342"/>
      <c r="NRQ302" s="387"/>
      <c r="NRR302" s="342"/>
      <c r="NRS302" s="342"/>
      <c r="NRT302" s="342"/>
      <c r="NRU302" s="342"/>
      <c r="NRV302" s="342"/>
      <c r="NRW302" s="342"/>
      <c r="NRX302" s="442"/>
      <c r="NRY302" s="423"/>
      <c r="NRZ302" s="342"/>
      <c r="NSA302" s="342"/>
      <c r="NSB302" s="342"/>
      <c r="NSC302" s="387"/>
      <c r="NSD302" s="342"/>
      <c r="NSE302" s="342"/>
      <c r="NSF302" s="342"/>
      <c r="NSG302" s="342"/>
      <c r="NSH302" s="342"/>
      <c r="NSI302" s="342"/>
      <c r="NSJ302" s="442"/>
      <c r="NSK302" s="423"/>
      <c r="NSL302" s="342"/>
      <c r="NSM302" s="342"/>
      <c r="NSN302" s="342"/>
      <c r="NSO302" s="387"/>
      <c r="NSP302" s="342"/>
      <c r="NSQ302" s="342"/>
      <c r="NSR302" s="342"/>
      <c r="NSS302" s="342"/>
      <c r="NST302" s="342"/>
      <c r="NSU302" s="342"/>
      <c r="NSV302" s="442"/>
      <c r="NSW302" s="423"/>
      <c r="NSX302" s="342"/>
      <c r="NSY302" s="342"/>
      <c r="NSZ302" s="342"/>
      <c r="NTA302" s="387"/>
      <c r="NTB302" s="342"/>
      <c r="NTC302" s="342"/>
      <c r="NTD302" s="342"/>
      <c r="NTE302" s="342"/>
      <c r="NTF302" s="342"/>
      <c r="NTG302" s="342"/>
      <c r="NTH302" s="442"/>
      <c r="NTI302" s="423"/>
      <c r="NTJ302" s="342"/>
      <c r="NTK302" s="342"/>
      <c r="NTL302" s="342"/>
      <c r="NTM302" s="387"/>
      <c r="NTN302" s="342"/>
      <c r="NTO302" s="342"/>
      <c r="NTP302" s="342"/>
      <c r="NTQ302" s="342"/>
      <c r="NTR302" s="342"/>
      <c r="NTS302" s="342"/>
      <c r="NTT302" s="442"/>
      <c r="NTU302" s="423"/>
      <c r="NTV302" s="342"/>
      <c r="NTW302" s="342"/>
      <c r="NTX302" s="342"/>
      <c r="NTY302" s="387"/>
      <c r="NTZ302" s="342"/>
      <c r="NUA302" s="342"/>
      <c r="NUB302" s="342"/>
      <c r="NUC302" s="342"/>
      <c r="NUD302" s="342"/>
      <c r="NUE302" s="342"/>
      <c r="NUF302" s="442"/>
      <c r="NUG302" s="423"/>
      <c r="NUH302" s="342"/>
      <c r="NUI302" s="342"/>
      <c r="NUJ302" s="342"/>
      <c r="NUK302" s="387"/>
      <c r="NUL302" s="342"/>
      <c r="NUM302" s="342"/>
      <c r="NUN302" s="342"/>
      <c r="NUO302" s="342"/>
      <c r="NUP302" s="342"/>
      <c r="NUQ302" s="342"/>
      <c r="NUR302" s="442"/>
      <c r="NUS302" s="423"/>
      <c r="NUT302" s="342"/>
      <c r="NUU302" s="342"/>
      <c r="NUV302" s="342"/>
      <c r="NUW302" s="387"/>
      <c r="NUX302" s="342"/>
      <c r="NUY302" s="342"/>
      <c r="NUZ302" s="342"/>
      <c r="NVA302" s="342"/>
      <c r="NVB302" s="342"/>
      <c r="NVC302" s="342"/>
      <c r="NVD302" s="442"/>
      <c r="NVE302" s="423"/>
      <c r="NVF302" s="342"/>
      <c r="NVG302" s="342"/>
      <c r="NVH302" s="342"/>
      <c r="NVI302" s="387"/>
      <c r="NVJ302" s="342"/>
      <c r="NVK302" s="342"/>
      <c r="NVL302" s="342"/>
      <c r="NVM302" s="342"/>
      <c r="NVN302" s="342"/>
      <c r="NVO302" s="342"/>
      <c r="NVP302" s="442"/>
      <c r="NVQ302" s="423"/>
      <c r="NVR302" s="342"/>
      <c r="NVS302" s="342"/>
      <c r="NVT302" s="342"/>
      <c r="NVU302" s="387"/>
      <c r="NVV302" s="342"/>
      <c r="NVW302" s="342"/>
      <c r="NVX302" s="342"/>
      <c r="NVY302" s="342"/>
      <c r="NVZ302" s="342"/>
      <c r="NWA302" s="342"/>
      <c r="NWB302" s="442"/>
      <c r="NWC302" s="423"/>
      <c r="NWD302" s="342"/>
      <c r="NWE302" s="342"/>
      <c r="NWF302" s="342"/>
      <c r="NWG302" s="387"/>
      <c r="NWH302" s="342"/>
      <c r="NWI302" s="342"/>
      <c r="NWJ302" s="342"/>
      <c r="NWK302" s="342"/>
      <c r="NWL302" s="342"/>
      <c r="NWM302" s="342"/>
      <c r="NWN302" s="442"/>
      <c r="NWO302" s="423"/>
      <c r="NWP302" s="342"/>
      <c r="NWQ302" s="342"/>
      <c r="NWR302" s="342"/>
      <c r="NWS302" s="387"/>
      <c r="NWT302" s="342"/>
      <c r="NWU302" s="342"/>
      <c r="NWV302" s="342"/>
      <c r="NWW302" s="342"/>
      <c r="NWX302" s="342"/>
      <c r="NWY302" s="342"/>
      <c r="NWZ302" s="442"/>
      <c r="NXA302" s="423"/>
      <c r="NXB302" s="342"/>
      <c r="NXC302" s="342"/>
      <c r="NXD302" s="342"/>
      <c r="NXE302" s="387"/>
      <c r="NXF302" s="342"/>
      <c r="NXG302" s="342"/>
      <c r="NXH302" s="342"/>
      <c r="NXI302" s="342"/>
      <c r="NXJ302" s="342"/>
      <c r="NXK302" s="342"/>
      <c r="NXL302" s="442"/>
      <c r="NXM302" s="423"/>
      <c r="NXN302" s="342"/>
      <c r="NXO302" s="342"/>
      <c r="NXP302" s="342"/>
      <c r="NXQ302" s="387"/>
      <c r="NXR302" s="342"/>
      <c r="NXS302" s="342"/>
      <c r="NXT302" s="342"/>
      <c r="NXU302" s="342"/>
      <c r="NXV302" s="342"/>
      <c r="NXW302" s="342"/>
      <c r="NXX302" s="442"/>
      <c r="NXY302" s="423"/>
      <c r="NXZ302" s="342"/>
      <c r="NYA302" s="342"/>
      <c r="NYB302" s="342"/>
      <c r="NYC302" s="387"/>
      <c r="NYD302" s="342"/>
      <c r="NYE302" s="342"/>
      <c r="NYF302" s="342"/>
      <c r="NYG302" s="342"/>
      <c r="NYH302" s="342"/>
      <c r="NYI302" s="342"/>
      <c r="NYJ302" s="442"/>
      <c r="NYK302" s="423"/>
      <c r="NYL302" s="342"/>
      <c r="NYM302" s="342"/>
      <c r="NYN302" s="342"/>
      <c r="NYO302" s="387"/>
      <c r="NYP302" s="342"/>
      <c r="NYQ302" s="342"/>
      <c r="NYR302" s="342"/>
      <c r="NYS302" s="342"/>
      <c r="NYT302" s="342"/>
      <c r="NYU302" s="342"/>
      <c r="NYV302" s="442"/>
      <c r="NYW302" s="423"/>
      <c r="NYX302" s="342"/>
      <c r="NYY302" s="342"/>
      <c r="NYZ302" s="342"/>
      <c r="NZA302" s="387"/>
      <c r="NZB302" s="342"/>
      <c r="NZC302" s="342"/>
      <c r="NZD302" s="342"/>
      <c r="NZE302" s="342"/>
      <c r="NZF302" s="342"/>
      <c r="NZG302" s="342"/>
      <c r="NZH302" s="442"/>
      <c r="NZI302" s="423"/>
      <c r="NZJ302" s="342"/>
      <c r="NZK302" s="342"/>
      <c r="NZL302" s="342"/>
      <c r="NZM302" s="387"/>
      <c r="NZN302" s="342"/>
      <c r="NZO302" s="342"/>
      <c r="NZP302" s="342"/>
      <c r="NZQ302" s="342"/>
      <c r="NZR302" s="342"/>
      <c r="NZS302" s="342"/>
      <c r="NZT302" s="442"/>
      <c r="NZU302" s="423"/>
      <c r="NZV302" s="342"/>
      <c r="NZW302" s="342"/>
      <c r="NZX302" s="342"/>
      <c r="NZY302" s="387"/>
      <c r="NZZ302" s="342"/>
      <c r="OAA302" s="342"/>
      <c r="OAB302" s="342"/>
      <c r="OAC302" s="342"/>
      <c r="OAD302" s="342"/>
      <c r="OAE302" s="342"/>
      <c r="OAF302" s="442"/>
      <c r="OAG302" s="423"/>
      <c r="OAH302" s="342"/>
      <c r="OAI302" s="342"/>
      <c r="OAJ302" s="342"/>
      <c r="OAK302" s="387"/>
      <c r="OAL302" s="342"/>
      <c r="OAM302" s="342"/>
      <c r="OAN302" s="342"/>
      <c r="OAO302" s="342"/>
      <c r="OAP302" s="342"/>
      <c r="OAQ302" s="342"/>
      <c r="OAR302" s="442"/>
      <c r="OAS302" s="423"/>
      <c r="OAT302" s="342"/>
      <c r="OAU302" s="342"/>
      <c r="OAV302" s="342"/>
      <c r="OAW302" s="387"/>
      <c r="OAX302" s="342"/>
      <c r="OAY302" s="342"/>
      <c r="OAZ302" s="342"/>
      <c r="OBA302" s="342"/>
      <c r="OBB302" s="342"/>
      <c r="OBC302" s="342"/>
      <c r="OBD302" s="442"/>
      <c r="OBE302" s="423"/>
      <c r="OBF302" s="342"/>
      <c r="OBG302" s="342"/>
      <c r="OBH302" s="342"/>
      <c r="OBI302" s="387"/>
      <c r="OBJ302" s="342"/>
      <c r="OBK302" s="342"/>
      <c r="OBL302" s="342"/>
      <c r="OBM302" s="342"/>
      <c r="OBN302" s="342"/>
      <c r="OBO302" s="342"/>
      <c r="OBP302" s="442"/>
      <c r="OBQ302" s="423"/>
      <c r="OBR302" s="342"/>
      <c r="OBS302" s="342"/>
      <c r="OBT302" s="342"/>
      <c r="OBU302" s="387"/>
      <c r="OBV302" s="342"/>
      <c r="OBW302" s="342"/>
      <c r="OBX302" s="342"/>
      <c r="OBY302" s="342"/>
      <c r="OBZ302" s="342"/>
      <c r="OCA302" s="342"/>
      <c r="OCB302" s="442"/>
      <c r="OCC302" s="423"/>
      <c r="OCD302" s="342"/>
      <c r="OCE302" s="342"/>
      <c r="OCF302" s="342"/>
      <c r="OCG302" s="387"/>
      <c r="OCH302" s="342"/>
      <c r="OCI302" s="342"/>
      <c r="OCJ302" s="342"/>
      <c r="OCK302" s="342"/>
      <c r="OCL302" s="342"/>
      <c r="OCM302" s="342"/>
      <c r="OCN302" s="442"/>
      <c r="OCO302" s="423"/>
      <c r="OCP302" s="342"/>
      <c r="OCQ302" s="342"/>
      <c r="OCR302" s="342"/>
      <c r="OCS302" s="387"/>
      <c r="OCT302" s="342"/>
      <c r="OCU302" s="342"/>
      <c r="OCV302" s="342"/>
      <c r="OCW302" s="342"/>
      <c r="OCX302" s="342"/>
      <c r="OCY302" s="342"/>
      <c r="OCZ302" s="442"/>
      <c r="ODA302" s="423"/>
      <c r="ODB302" s="342"/>
      <c r="ODC302" s="342"/>
      <c r="ODD302" s="342"/>
      <c r="ODE302" s="387"/>
      <c r="ODF302" s="342"/>
      <c r="ODG302" s="342"/>
      <c r="ODH302" s="342"/>
      <c r="ODI302" s="342"/>
      <c r="ODJ302" s="342"/>
      <c r="ODK302" s="342"/>
      <c r="ODL302" s="442"/>
      <c r="ODM302" s="423"/>
      <c r="ODN302" s="342"/>
      <c r="ODO302" s="342"/>
      <c r="ODP302" s="342"/>
      <c r="ODQ302" s="387"/>
      <c r="ODR302" s="342"/>
      <c r="ODS302" s="342"/>
      <c r="ODT302" s="342"/>
      <c r="ODU302" s="342"/>
      <c r="ODV302" s="342"/>
      <c r="ODW302" s="342"/>
      <c r="ODX302" s="442"/>
      <c r="ODY302" s="423"/>
      <c r="ODZ302" s="342"/>
      <c r="OEA302" s="342"/>
      <c r="OEB302" s="342"/>
      <c r="OEC302" s="387"/>
      <c r="OED302" s="342"/>
      <c r="OEE302" s="342"/>
      <c r="OEF302" s="342"/>
      <c r="OEG302" s="342"/>
      <c r="OEH302" s="342"/>
      <c r="OEI302" s="342"/>
      <c r="OEJ302" s="442"/>
      <c r="OEK302" s="423"/>
      <c r="OEL302" s="342"/>
      <c r="OEM302" s="342"/>
      <c r="OEN302" s="342"/>
      <c r="OEO302" s="387"/>
      <c r="OEP302" s="342"/>
      <c r="OEQ302" s="342"/>
      <c r="OER302" s="342"/>
      <c r="OES302" s="342"/>
      <c r="OET302" s="342"/>
      <c r="OEU302" s="342"/>
      <c r="OEV302" s="442"/>
      <c r="OEW302" s="423"/>
      <c r="OEX302" s="342"/>
      <c r="OEY302" s="342"/>
      <c r="OEZ302" s="342"/>
      <c r="OFA302" s="387"/>
      <c r="OFB302" s="342"/>
      <c r="OFC302" s="342"/>
      <c r="OFD302" s="342"/>
      <c r="OFE302" s="342"/>
      <c r="OFF302" s="342"/>
      <c r="OFG302" s="342"/>
      <c r="OFH302" s="442"/>
      <c r="OFI302" s="423"/>
      <c r="OFJ302" s="342"/>
      <c r="OFK302" s="342"/>
      <c r="OFL302" s="342"/>
      <c r="OFM302" s="387"/>
      <c r="OFN302" s="342"/>
      <c r="OFO302" s="342"/>
      <c r="OFP302" s="342"/>
      <c r="OFQ302" s="342"/>
      <c r="OFR302" s="342"/>
      <c r="OFS302" s="342"/>
      <c r="OFT302" s="442"/>
      <c r="OFU302" s="423"/>
      <c r="OFV302" s="342"/>
      <c r="OFW302" s="342"/>
      <c r="OFX302" s="342"/>
      <c r="OFY302" s="387"/>
      <c r="OFZ302" s="342"/>
      <c r="OGA302" s="342"/>
      <c r="OGB302" s="342"/>
      <c r="OGC302" s="342"/>
      <c r="OGD302" s="342"/>
      <c r="OGE302" s="342"/>
      <c r="OGF302" s="442"/>
      <c r="OGG302" s="423"/>
      <c r="OGH302" s="342"/>
      <c r="OGI302" s="342"/>
      <c r="OGJ302" s="342"/>
      <c r="OGK302" s="387"/>
      <c r="OGL302" s="342"/>
      <c r="OGM302" s="342"/>
      <c r="OGN302" s="342"/>
      <c r="OGO302" s="342"/>
      <c r="OGP302" s="342"/>
      <c r="OGQ302" s="342"/>
      <c r="OGR302" s="442"/>
      <c r="OGS302" s="423"/>
      <c r="OGT302" s="342"/>
      <c r="OGU302" s="342"/>
      <c r="OGV302" s="342"/>
      <c r="OGW302" s="387"/>
      <c r="OGX302" s="342"/>
      <c r="OGY302" s="342"/>
      <c r="OGZ302" s="342"/>
      <c r="OHA302" s="342"/>
      <c r="OHB302" s="342"/>
      <c r="OHC302" s="342"/>
      <c r="OHD302" s="442"/>
      <c r="OHE302" s="423"/>
      <c r="OHF302" s="342"/>
      <c r="OHG302" s="342"/>
      <c r="OHH302" s="342"/>
      <c r="OHI302" s="387"/>
      <c r="OHJ302" s="342"/>
      <c r="OHK302" s="342"/>
      <c r="OHL302" s="342"/>
      <c r="OHM302" s="342"/>
      <c r="OHN302" s="342"/>
      <c r="OHO302" s="342"/>
      <c r="OHP302" s="442"/>
      <c r="OHQ302" s="423"/>
      <c r="OHR302" s="342"/>
      <c r="OHS302" s="342"/>
      <c r="OHT302" s="342"/>
      <c r="OHU302" s="387"/>
      <c r="OHV302" s="342"/>
      <c r="OHW302" s="342"/>
      <c r="OHX302" s="342"/>
      <c r="OHY302" s="342"/>
      <c r="OHZ302" s="342"/>
      <c r="OIA302" s="342"/>
      <c r="OIB302" s="442"/>
      <c r="OIC302" s="423"/>
      <c r="OID302" s="342"/>
      <c r="OIE302" s="342"/>
      <c r="OIF302" s="342"/>
      <c r="OIG302" s="387"/>
      <c r="OIH302" s="342"/>
      <c r="OII302" s="342"/>
      <c r="OIJ302" s="342"/>
      <c r="OIK302" s="342"/>
      <c r="OIL302" s="342"/>
      <c r="OIM302" s="342"/>
      <c r="OIN302" s="442"/>
      <c r="OIO302" s="423"/>
      <c r="OIP302" s="342"/>
      <c r="OIQ302" s="342"/>
      <c r="OIR302" s="342"/>
      <c r="OIS302" s="387"/>
      <c r="OIT302" s="342"/>
      <c r="OIU302" s="342"/>
      <c r="OIV302" s="342"/>
      <c r="OIW302" s="342"/>
      <c r="OIX302" s="342"/>
      <c r="OIY302" s="342"/>
      <c r="OIZ302" s="442"/>
      <c r="OJA302" s="423"/>
      <c r="OJB302" s="342"/>
      <c r="OJC302" s="342"/>
      <c r="OJD302" s="342"/>
      <c r="OJE302" s="387"/>
      <c r="OJF302" s="342"/>
      <c r="OJG302" s="342"/>
      <c r="OJH302" s="342"/>
      <c r="OJI302" s="342"/>
      <c r="OJJ302" s="342"/>
      <c r="OJK302" s="342"/>
      <c r="OJL302" s="442"/>
      <c r="OJM302" s="423"/>
      <c r="OJN302" s="342"/>
      <c r="OJO302" s="342"/>
      <c r="OJP302" s="342"/>
      <c r="OJQ302" s="387"/>
      <c r="OJR302" s="342"/>
      <c r="OJS302" s="342"/>
      <c r="OJT302" s="342"/>
      <c r="OJU302" s="342"/>
      <c r="OJV302" s="342"/>
      <c r="OJW302" s="342"/>
      <c r="OJX302" s="442"/>
      <c r="OJY302" s="423"/>
      <c r="OJZ302" s="342"/>
      <c r="OKA302" s="342"/>
      <c r="OKB302" s="342"/>
      <c r="OKC302" s="387"/>
      <c r="OKD302" s="342"/>
      <c r="OKE302" s="342"/>
      <c r="OKF302" s="342"/>
      <c r="OKG302" s="342"/>
      <c r="OKH302" s="342"/>
      <c r="OKI302" s="342"/>
      <c r="OKJ302" s="442"/>
      <c r="OKK302" s="423"/>
      <c r="OKL302" s="342"/>
      <c r="OKM302" s="342"/>
      <c r="OKN302" s="342"/>
      <c r="OKO302" s="387"/>
      <c r="OKP302" s="342"/>
      <c r="OKQ302" s="342"/>
      <c r="OKR302" s="342"/>
      <c r="OKS302" s="342"/>
      <c r="OKT302" s="342"/>
      <c r="OKU302" s="342"/>
      <c r="OKV302" s="442"/>
      <c r="OKW302" s="423"/>
      <c r="OKX302" s="342"/>
      <c r="OKY302" s="342"/>
      <c r="OKZ302" s="342"/>
      <c r="OLA302" s="387"/>
      <c r="OLB302" s="342"/>
      <c r="OLC302" s="342"/>
      <c r="OLD302" s="342"/>
      <c r="OLE302" s="342"/>
      <c r="OLF302" s="342"/>
      <c r="OLG302" s="342"/>
      <c r="OLH302" s="442"/>
      <c r="OLI302" s="423"/>
      <c r="OLJ302" s="342"/>
      <c r="OLK302" s="342"/>
      <c r="OLL302" s="342"/>
      <c r="OLM302" s="387"/>
      <c r="OLN302" s="342"/>
      <c r="OLO302" s="342"/>
      <c r="OLP302" s="342"/>
      <c r="OLQ302" s="342"/>
      <c r="OLR302" s="342"/>
      <c r="OLS302" s="342"/>
      <c r="OLT302" s="442"/>
      <c r="OLU302" s="423"/>
      <c r="OLV302" s="342"/>
      <c r="OLW302" s="342"/>
      <c r="OLX302" s="342"/>
      <c r="OLY302" s="387"/>
      <c r="OLZ302" s="342"/>
      <c r="OMA302" s="342"/>
      <c r="OMB302" s="342"/>
      <c r="OMC302" s="342"/>
      <c r="OMD302" s="342"/>
      <c r="OME302" s="342"/>
      <c r="OMF302" s="442"/>
      <c r="OMG302" s="423"/>
      <c r="OMH302" s="342"/>
      <c r="OMI302" s="342"/>
      <c r="OMJ302" s="342"/>
      <c r="OMK302" s="387"/>
      <c r="OML302" s="342"/>
      <c r="OMM302" s="342"/>
      <c r="OMN302" s="342"/>
      <c r="OMO302" s="342"/>
      <c r="OMP302" s="342"/>
      <c r="OMQ302" s="342"/>
      <c r="OMR302" s="442"/>
      <c r="OMS302" s="423"/>
      <c r="OMT302" s="342"/>
      <c r="OMU302" s="342"/>
      <c r="OMV302" s="342"/>
      <c r="OMW302" s="387"/>
      <c r="OMX302" s="342"/>
      <c r="OMY302" s="342"/>
      <c r="OMZ302" s="342"/>
      <c r="ONA302" s="342"/>
      <c r="ONB302" s="342"/>
      <c r="ONC302" s="342"/>
      <c r="OND302" s="442"/>
      <c r="ONE302" s="423"/>
      <c r="ONF302" s="342"/>
      <c r="ONG302" s="342"/>
      <c r="ONH302" s="342"/>
      <c r="ONI302" s="387"/>
      <c r="ONJ302" s="342"/>
      <c r="ONK302" s="342"/>
      <c r="ONL302" s="342"/>
      <c r="ONM302" s="342"/>
      <c r="ONN302" s="342"/>
      <c r="ONO302" s="342"/>
      <c r="ONP302" s="442"/>
      <c r="ONQ302" s="423"/>
      <c r="ONR302" s="342"/>
      <c r="ONS302" s="342"/>
      <c r="ONT302" s="342"/>
      <c r="ONU302" s="387"/>
      <c r="ONV302" s="342"/>
      <c r="ONW302" s="342"/>
      <c r="ONX302" s="342"/>
      <c r="ONY302" s="342"/>
      <c r="ONZ302" s="342"/>
      <c r="OOA302" s="342"/>
      <c r="OOB302" s="442"/>
      <c r="OOC302" s="423"/>
      <c r="OOD302" s="342"/>
      <c r="OOE302" s="342"/>
      <c r="OOF302" s="342"/>
      <c r="OOG302" s="387"/>
      <c r="OOH302" s="342"/>
      <c r="OOI302" s="342"/>
      <c r="OOJ302" s="342"/>
      <c r="OOK302" s="342"/>
      <c r="OOL302" s="342"/>
      <c r="OOM302" s="342"/>
      <c r="OON302" s="442"/>
      <c r="OOO302" s="423"/>
      <c r="OOP302" s="342"/>
      <c r="OOQ302" s="342"/>
      <c r="OOR302" s="342"/>
      <c r="OOS302" s="387"/>
      <c r="OOT302" s="342"/>
      <c r="OOU302" s="342"/>
      <c r="OOV302" s="342"/>
      <c r="OOW302" s="342"/>
      <c r="OOX302" s="342"/>
      <c r="OOY302" s="342"/>
      <c r="OOZ302" s="442"/>
      <c r="OPA302" s="423"/>
      <c r="OPB302" s="342"/>
      <c r="OPC302" s="342"/>
      <c r="OPD302" s="342"/>
      <c r="OPE302" s="387"/>
      <c r="OPF302" s="342"/>
      <c r="OPG302" s="342"/>
      <c r="OPH302" s="342"/>
      <c r="OPI302" s="342"/>
      <c r="OPJ302" s="342"/>
      <c r="OPK302" s="342"/>
      <c r="OPL302" s="442"/>
      <c r="OPM302" s="423"/>
      <c r="OPN302" s="342"/>
      <c r="OPO302" s="342"/>
      <c r="OPP302" s="342"/>
      <c r="OPQ302" s="387"/>
      <c r="OPR302" s="342"/>
      <c r="OPS302" s="342"/>
      <c r="OPT302" s="342"/>
      <c r="OPU302" s="342"/>
      <c r="OPV302" s="342"/>
      <c r="OPW302" s="342"/>
      <c r="OPX302" s="442"/>
      <c r="OPY302" s="423"/>
      <c r="OPZ302" s="342"/>
      <c r="OQA302" s="342"/>
      <c r="OQB302" s="342"/>
      <c r="OQC302" s="387"/>
      <c r="OQD302" s="342"/>
      <c r="OQE302" s="342"/>
      <c r="OQF302" s="342"/>
      <c r="OQG302" s="342"/>
      <c r="OQH302" s="342"/>
      <c r="OQI302" s="342"/>
      <c r="OQJ302" s="442"/>
      <c r="OQK302" s="423"/>
      <c r="OQL302" s="342"/>
      <c r="OQM302" s="342"/>
      <c r="OQN302" s="342"/>
      <c r="OQO302" s="387"/>
      <c r="OQP302" s="342"/>
      <c r="OQQ302" s="342"/>
      <c r="OQR302" s="342"/>
      <c r="OQS302" s="342"/>
      <c r="OQT302" s="342"/>
      <c r="OQU302" s="342"/>
      <c r="OQV302" s="442"/>
      <c r="OQW302" s="423"/>
      <c r="OQX302" s="342"/>
      <c r="OQY302" s="342"/>
      <c r="OQZ302" s="342"/>
      <c r="ORA302" s="387"/>
      <c r="ORB302" s="342"/>
      <c r="ORC302" s="342"/>
      <c r="ORD302" s="342"/>
      <c r="ORE302" s="342"/>
      <c r="ORF302" s="342"/>
      <c r="ORG302" s="342"/>
      <c r="ORH302" s="442"/>
      <c r="ORI302" s="423"/>
      <c r="ORJ302" s="342"/>
      <c r="ORK302" s="342"/>
      <c r="ORL302" s="342"/>
      <c r="ORM302" s="387"/>
      <c r="ORN302" s="342"/>
      <c r="ORO302" s="342"/>
      <c r="ORP302" s="342"/>
      <c r="ORQ302" s="342"/>
      <c r="ORR302" s="342"/>
      <c r="ORS302" s="342"/>
      <c r="ORT302" s="442"/>
      <c r="ORU302" s="423"/>
      <c r="ORV302" s="342"/>
      <c r="ORW302" s="342"/>
      <c r="ORX302" s="342"/>
      <c r="ORY302" s="387"/>
      <c r="ORZ302" s="342"/>
      <c r="OSA302" s="342"/>
      <c r="OSB302" s="342"/>
      <c r="OSC302" s="342"/>
      <c r="OSD302" s="342"/>
      <c r="OSE302" s="342"/>
      <c r="OSF302" s="442"/>
      <c r="OSG302" s="423"/>
      <c r="OSH302" s="342"/>
      <c r="OSI302" s="342"/>
      <c r="OSJ302" s="342"/>
      <c r="OSK302" s="387"/>
      <c r="OSL302" s="342"/>
      <c r="OSM302" s="342"/>
      <c r="OSN302" s="342"/>
      <c r="OSO302" s="342"/>
      <c r="OSP302" s="342"/>
      <c r="OSQ302" s="342"/>
      <c r="OSR302" s="442"/>
      <c r="OSS302" s="423"/>
      <c r="OST302" s="342"/>
      <c r="OSU302" s="342"/>
      <c r="OSV302" s="342"/>
      <c r="OSW302" s="387"/>
      <c r="OSX302" s="342"/>
      <c r="OSY302" s="342"/>
      <c r="OSZ302" s="342"/>
      <c r="OTA302" s="342"/>
      <c r="OTB302" s="342"/>
      <c r="OTC302" s="342"/>
      <c r="OTD302" s="442"/>
      <c r="OTE302" s="423"/>
      <c r="OTF302" s="342"/>
      <c r="OTG302" s="342"/>
      <c r="OTH302" s="342"/>
      <c r="OTI302" s="387"/>
      <c r="OTJ302" s="342"/>
      <c r="OTK302" s="342"/>
      <c r="OTL302" s="342"/>
      <c r="OTM302" s="342"/>
      <c r="OTN302" s="342"/>
      <c r="OTO302" s="342"/>
      <c r="OTP302" s="442"/>
      <c r="OTQ302" s="423"/>
      <c r="OTR302" s="342"/>
      <c r="OTS302" s="342"/>
      <c r="OTT302" s="342"/>
      <c r="OTU302" s="387"/>
      <c r="OTV302" s="342"/>
      <c r="OTW302" s="342"/>
      <c r="OTX302" s="342"/>
      <c r="OTY302" s="342"/>
      <c r="OTZ302" s="342"/>
      <c r="OUA302" s="342"/>
      <c r="OUB302" s="442"/>
      <c r="OUC302" s="423"/>
      <c r="OUD302" s="342"/>
      <c r="OUE302" s="342"/>
      <c r="OUF302" s="342"/>
      <c r="OUG302" s="387"/>
      <c r="OUH302" s="342"/>
      <c r="OUI302" s="342"/>
      <c r="OUJ302" s="342"/>
      <c r="OUK302" s="342"/>
      <c r="OUL302" s="342"/>
      <c r="OUM302" s="342"/>
      <c r="OUN302" s="442"/>
      <c r="OUO302" s="423"/>
      <c r="OUP302" s="342"/>
      <c r="OUQ302" s="342"/>
      <c r="OUR302" s="342"/>
      <c r="OUS302" s="387"/>
      <c r="OUT302" s="342"/>
      <c r="OUU302" s="342"/>
      <c r="OUV302" s="342"/>
      <c r="OUW302" s="342"/>
      <c r="OUX302" s="342"/>
      <c r="OUY302" s="342"/>
      <c r="OUZ302" s="442"/>
      <c r="OVA302" s="423"/>
      <c r="OVB302" s="342"/>
      <c r="OVC302" s="342"/>
      <c r="OVD302" s="342"/>
      <c r="OVE302" s="387"/>
      <c r="OVF302" s="342"/>
      <c r="OVG302" s="342"/>
      <c r="OVH302" s="342"/>
      <c r="OVI302" s="342"/>
      <c r="OVJ302" s="342"/>
      <c r="OVK302" s="342"/>
      <c r="OVL302" s="442"/>
      <c r="OVM302" s="423"/>
      <c r="OVN302" s="342"/>
      <c r="OVO302" s="342"/>
      <c r="OVP302" s="342"/>
      <c r="OVQ302" s="387"/>
      <c r="OVR302" s="342"/>
      <c r="OVS302" s="342"/>
      <c r="OVT302" s="342"/>
      <c r="OVU302" s="342"/>
      <c r="OVV302" s="342"/>
      <c r="OVW302" s="342"/>
      <c r="OVX302" s="442"/>
      <c r="OVY302" s="423"/>
      <c r="OVZ302" s="342"/>
      <c r="OWA302" s="342"/>
      <c r="OWB302" s="342"/>
      <c r="OWC302" s="387"/>
      <c r="OWD302" s="342"/>
      <c r="OWE302" s="342"/>
      <c r="OWF302" s="342"/>
      <c r="OWG302" s="342"/>
      <c r="OWH302" s="342"/>
      <c r="OWI302" s="342"/>
      <c r="OWJ302" s="442"/>
      <c r="OWK302" s="423"/>
      <c r="OWL302" s="342"/>
      <c r="OWM302" s="342"/>
      <c r="OWN302" s="342"/>
      <c r="OWO302" s="387"/>
      <c r="OWP302" s="342"/>
      <c r="OWQ302" s="342"/>
      <c r="OWR302" s="342"/>
      <c r="OWS302" s="342"/>
      <c r="OWT302" s="342"/>
      <c r="OWU302" s="342"/>
      <c r="OWV302" s="442"/>
      <c r="OWW302" s="423"/>
      <c r="OWX302" s="342"/>
      <c r="OWY302" s="342"/>
      <c r="OWZ302" s="342"/>
      <c r="OXA302" s="387"/>
      <c r="OXB302" s="342"/>
      <c r="OXC302" s="342"/>
      <c r="OXD302" s="342"/>
      <c r="OXE302" s="342"/>
      <c r="OXF302" s="342"/>
      <c r="OXG302" s="342"/>
      <c r="OXH302" s="442"/>
      <c r="OXI302" s="423"/>
      <c r="OXJ302" s="342"/>
      <c r="OXK302" s="342"/>
      <c r="OXL302" s="342"/>
      <c r="OXM302" s="387"/>
      <c r="OXN302" s="342"/>
      <c r="OXO302" s="342"/>
      <c r="OXP302" s="342"/>
      <c r="OXQ302" s="342"/>
      <c r="OXR302" s="342"/>
      <c r="OXS302" s="342"/>
      <c r="OXT302" s="442"/>
      <c r="OXU302" s="423"/>
      <c r="OXV302" s="342"/>
      <c r="OXW302" s="342"/>
      <c r="OXX302" s="342"/>
      <c r="OXY302" s="387"/>
      <c r="OXZ302" s="342"/>
      <c r="OYA302" s="342"/>
      <c r="OYB302" s="342"/>
      <c r="OYC302" s="342"/>
      <c r="OYD302" s="342"/>
      <c r="OYE302" s="342"/>
      <c r="OYF302" s="442"/>
      <c r="OYG302" s="423"/>
      <c r="OYH302" s="342"/>
      <c r="OYI302" s="342"/>
      <c r="OYJ302" s="342"/>
      <c r="OYK302" s="387"/>
      <c r="OYL302" s="342"/>
      <c r="OYM302" s="342"/>
      <c r="OYN302" s="342"/>
      <c r="OYO302" s="342"/>
      <c r="OYP302" s="342"/>
      <c r="OYQ302" s="342"/>
      <c r="OYR302" s="442"/>
      <c r="OYS302" s="423"/>
      <c r="OYT302" s="342"/>
      <c r="OYU302" s="342"/>
      <c r="OYV302" s="342"/>
      <c r="OYW302" s="387"/>
      <c r="OYX302" s="342"/>
      <c r="OYY302" s="342"/>
      <c r="OYZ302" s="342"/>
      <c r="OZA302" s="342"/>
      <c r="OZB302" s="342"/>
      <c r="OZC302" s="342"/>
      <c r="OZD302" s="442"/>
      <c r="OZE302" s="423"/>
      <c r="OZF302" s="342"/>
      <c r="OZG302" s="342"/>
      <c r="OZH302" s="342"/>
      <c r="OZI302" s="387"/>
      <c r="OZJ302" s="342"/>
      <c r="OZK302" s="342"/>
      <c r="OZL302" s="342"/>
      <c r="OZM302" s="342"/>
      <c r="OZN302" s="342"/>
      <c r="OZO302" s="342"/>
      <c r="OZP302" s="442"/>
      <c r="OZQ302" s="423"/>
      <c r="OZR302" s="342"/>
      <c r="OZS302" s="342"/>
      <c r="OZT302" s="342"/>
      <c r="OZU302" s="387"/>
      <c r="OZV302" s="342"/>
      <c r="OZW302" s="342"/>
      <c r="OZX302" s="342"/>
      <c r="OZY302" s="342"/>
      <c r="OZZ302" s="342"/>
      <c r="PAA302" s="342"/>
      <c r="PAB302" s="442"/>
      <c r="PAC302" s="423"/>
      <c r="PAD302" s="342"/>
      <c r="PAE302" s="342"/>
      <c r="PAF302" s="342"/>
      <c r="PAG302" s="387"/>
      <c r="PAH302" s="342"/>
      <c r="PAI302" s="342"/>
      <c r="PAJ302" s="342"/>
      <c r="PAK302" s="342"/>
      <c r="PAL302" s="342"/>
      <c r="PAM302" s="342"/>
      <c r="PAN302" s="442"/>
      <c r="PAO302" s="423"/>
      <c r="PAP302" s="342"/>
      <c r="PAQ302" s="342"/>
      <c r="PAR302" s="342"/>
      <c r="PAS302" s="387"/>
      <c r="PAT302" s="342"/>
      <c r="PAU302" s="342"/>
      <c r="PAV302" s="342"/>
      <c r="PAW302" s="342"/>
      <c r="PAX302" s="342"/>
      <c r="PAY302" s="342"/>
      <c r="PAZ302" s="442"/>
      <c r="PBA302" s="423"/>
      <c r="PBB302" s="342"/>
      <c r="PBC302" s="342"/>
      <c r="PBD302" s="342"/>
      <c r="PBE302" s="387"/>
      <c r="PBF302" s="342"/>
      <c r="PBG302" s="342"/>
      <c r="PBH302" s="342"/>
      <c r="PBI302" s="342"/>
      <c r="PBJ302" s="342"/>
      <c r="PBK302" s="342"/>
      <c r="PBL302" s="442"/>
      <c r="PBM302" s="423"/>
      <c r="PBN302" s="342"/>
      <c r="PBO302" s="342"/>
      <c r="PBP302" s="342"/>
      <c r="PBQ302" s="387"/>
      <c r="PBR302" s="342"/>
      <c r="PBS302" s="342"/>
      <c r="PBT302" s="342"/>
      <c r="PBU302" s="342"/>
      <c r="PBV302" s="342"/>
      <c r="PBW302" s="342"/>
      <c r="PBX302" s="442"/>
      <c r="PBY302" s="423"/>
      <c r="PBZ302" s="342"/>
      <c r="PCA302" s="342"/>
      <c r="PCB302" s="342"/>
      <c r="PCC302" s="387"/>
      <c r="PCD302" s="342"/>
      <c r="PCE302" s="342"/>
      <c r="PCF302" s="342"/>
      <c r="PCG302" s="342"/>
      <c r="PCH302" s="342"/>
      <c r="PCI302" s="342"/>
      <c r="PCJ302" s="442"/>
      <c r="PCK302" s="423"/>
      <c r="PCL302" s="342"/>
      <c r="PCM302" s="342"/>
      <c r="PCN302" s="342"/>
      <c r="PCO302" s="387"/>
      <c r="PCP302" s="342"/>
      <c r="PCQ302" s="342"/>
      <c r="PCR302" s="342"/>
      <c r="PCS302" s="342"/>
      <c r="PCT302" s="342"/>
      <c r="PCU302" s="342"/>
      <c r="PCV302" s="442"/>
      <c r="PCW302" s="423"/>
      <c r="PCX302" s="342"/>
      <c r="PCY302" s="342"/>
      <c r="PCZ302" s="342"/>
      <c r="PDA302" s="387"/>
      <c r="PDB302" s="342"/>
      <c r="PDC302" s="342"/>
      <c r="PDD302" s="342"/>
      <c r="PDE302" s="342"/>
      <c r="PDF302" s="342"/>
      <c r="PDG302" s="342"/>
      <c r="PDH302" s="442"/>
      <c r="PDI302" s="423"/>
      <c r="PDJ302" s="342"/>
      <c r="PDK302" s="342"/>
      <c r="PDL302" s="342"/>
      <c r="PDM302" s="387"/>
      <c r="PDN302" s="342"/>
      <c r="PDO302" s="342"/>
      <c r="PDP302" s="342"/>
      <c r="PDQ302" s="342"/>
      <c r="PDR302" s="342"/>
      <c r="PDS302" s="342"/>
      <c r="PDT302" s="442"/>
      <c r="PDU302" s="423"/>
      <c r="PDV302" s="342"/>
      <c r="PDW302" s="342"/>
      <c r="PDX302" s="342"/>
      <c r="PDY302" s="387"/>
      <c r="PDZ302" s="342"/>
      <c r="PEA302" s="342"/>
      <c r="PEB302" s="342"/>
      <c r="PEC302" s="342"/>
      <c r="PED302" s="342"/>
      <c r="PEE302" s="342"/>
      <c r="PEF302" s="442"/>
      <c r="PEG302" s="423"/>
      <c r="PEH302" s="342"/>
      <c r="PEI302" s="342"/>
      <c r="PEJ302" s="342"/>
      <c r="PEK302" s="387"/>
      <c r="PEL302" s="342"/>
      <c r="PEM302" s="342"/>
      <c r="PEN302" s="342"/>
      <c r="PEO302" s="342"/>
      <c r="PEP302" s="342"/>
      <c r="PEQ302" s="342"/>
      <c r="PER302" s="442"/>
      <c r="PES302" s="423"/>
      <c r="PET302" s="342"/>
      <c r="PEU302" s="342"/>
      <c r="PEV302" s="342"/>
      <c r="PEW302" s="387"/>
      <c r="PEX302" s="342"/>
      <c r="PEY302" s="342"/>
      <c r="PEZ302" s="342"/>
      <c r="PFA302" s="342"/>
      <c r="PFB302" s="342"/>
      <c r="PFC302" s="342"/>
      <c r="PFD302" s="442"/>
      <c r="PFE302" s="423"/>
      <c r="PFF302" s="342"/>
      <c r="PFG302" s="342"/>
      <c r="PFH302" s="342"/>
      <c r="PFI302" s="387"/>
      <c r="PFJ302" s="342"/>
      <c r="PFK302" s="342"/>
      <c r="PFL302" s="342"/>
      <c r="PFM302" s="342"/>
      <c r="PFN302" s="342"/>
      <c r="PFO302" s="342"/>
      <c r="PFP302" s="442"/>
      <c r="PFQ302" s="423"/>
      <c r="PFR302" s="342"/>
      <c r="PFS302" s="342"/>
      <c r="PFT302" s="342"/>
      <c r="PFU302" s="387"/>
      <c r="PFV302" s="342"/>
      <c r="PFW302" s="342"/>
      <c r="PFX302" s="342"/>
      <c r="PFY302" s="342"/>
      <c r="PFZ302" s="342"/>
      <c r="PGA302" s="342"/>
      <c r="PGB302" s="442"/>
      <c r="PGC302" s="423"/>
      <c r="PGD302" s="342"/>
      <c r="PGE302" s="342"/>
      <c r="PGF302" s="342"/>
      <c r="PGG302" s="387"/>
      <c r="PGH302" s="342"/>
      <c r="PGI302" s="342"/>
      <c r="PGJ302" s="342"/>
      <c r="PGK302" s="342"/>
      <c r="PGL302" s="342"/>
      <c r="PGM302" s="342"/>
      <c r="PGN302" s="442"/>
      <c r="PGO302" s="423"/>
      <c r="PGP302" s="342"/>
      <c r="PGQ302" s="342"/>
      <c r="PGR302" s="342"/>
      <c r="PGS302" s="387"/>
      <c r="PGT302" s="342"/>
      <c r="PGU302" s="342"/>
      <c r="PGV302" s="342"/>
      <c r="PGW302" s="342"/>
      <c r="PGX302" s="342"/>
      <c r="PGY302" s="342"/>
      <c r="PGZ302" s="442"/>
      <c r="PHA302" s="423"/>
      <c r="PHB302" s="342"/>
      <c r="PHC302" s="342"/>
      <c r="PHD302" s="342"/>
      <c r="PHE302" s="387"/>
      <c r="PHF302" s="342"/>
      <c r="PHG302" s="342"/>
      <c r="PHH302" s="342"/>
      <c r="PHI302" s="342"/>
      <c r="PHJ302" s="342"/>
      <c r="PHK302" s="342"/>
      <c r="PHL302" s="442"/>
      <c r="PHM302" s="423"/>
      <c r="PHN302" s="342"/>
      <c r="PHO302" s="342"/>
      <c r="PHP302" s="342"/>
      <c r="PHQ302" s="387"/>
      <c r="PHR302" s="342"/>
      <c r="PHS302" s="342"/>
      <c r="PHT302" s="342"/>
      <c r="PHU302" s="342"/>
      <c r="PHV302" s="342"/>
      <c r="PHW302" s="342"/>
      <c r="PHX302" s="442"/>
      <c r="PHY302" s="423"/>
      <c r="PHZ302" s="342"/>
      <c r="PIA302" s="342"/>
      <c r="PIB302" s="342"/>
      <c r="PIC302" s="387"/>
      <c r="PID302" s="342"/>
      <c r="PIE302" s="342"/>
      <c r="PIF302" s="342"/>
      <c r="PIG302" s="342"/>
      <c r="PIH302" s="342"/>
      <c r="PII302" s="342"/>
      <c r="PIJ302" s="442"/>
      <c r="PIK302" s="423"/>
      <c r="PIL302" s="342"/>
      <c r="PIM302" s="342"/>
      <c r="PIN302" s="342"/>
      <c r="PIO302" s="387"/>
      <c r="PIP302" s="342"/>
      <c r="PIQ302" s="342"/>
      <c r="PIR302" s="342"/>
      <c r="PIS302" s="342"/>
      <c r="PIT302" s="342"/>
      <c r="PIU302" s="342"/>
      <c r="PIV302" s="442"/>
      <c r="PIW302" s="423"/>
      <c r="PIX302" s="342"/>
      <c r="PIY302" s="342"/>
      <c r="PIZ302" s="342"/>
      <c r="PJA302" s="387"/>
      <c r="PJB302" s="342"/>
      <c r="PJC302" s="342"/>
      <c r="PJD302" s="342"/>
      <c r="PJE302" s="342"/>
      <c r="PJF302" s="342"/>
      <c r="PJG302" s="342"/>
      <c r="PJH302" s="442"/>
      <c r="PJI302" s="423"/>
      <c r="PJJ302" s="342"/>
      <c r="PJK302" s="342"/>
      <c r="PJL302" s="342"/>
      <c r="PJM302" s="387"/>
      <c r="PJN302" s="342"/>
      <c r="PJO302" s="342"/>
      <c r="PJP302" s="342"/>
      <c r="PJQ302" s="342"/>
      <c r="PJR302" s="342"/>
      <c r="PJS302" s="342"/>
      <c r="PJT302" s="442"/>
      <c r="PJU302" s="423"/>
      <c r="PJV302" s="342"/>
      <c r="PJW302" s="342"/>
      <c r="PJX302" s="342"/>
      <c r="PJY302" s="387"/>
      <c r="PJZ302" s="342"/>
      <c r="PKA302" s="342"/>
      <c r="PKB302" s="342"/>
      <c r="PKC302" s="342"/>
      <c r="PKD302" s="342"/>
      <c r="PKE302" s="342"/>
      <c r="PKF302" s="442"/>
      <c r="PKG302" s="423"/>
      <c r="PKH302" s="342"/>
      <c r="PKI302" s="342"/>
      <c r="PKJ302" s="342"/>
      <c r="PKK302" s="387"/>
      <c r="PKL302" s="342"/>
      <c r="PKM302" s="342"/>
      <c r="PKN302" s="342"/>
      <c r="PKO302" s="342"/>
      <c r="PKP302" s="342"/>
      <c r="PKQ302" s="342"/>
      <c r="PKR302" s="442"/>
      <c r="PKS302" s="423"/>
      <c r="PKT302" s="342"/>
      <c r="PKU302" s="342"/>
      <c r="PKV302" s="342"/>
      <c r="PKW302" s="387"/>
      <c r="PKX302" s="342"/>
      <c r="PKY302" s="342"/>
      <c r="PKZ302" s="342"/>
      <c r="PLA302" s="342"/>
      <c r="PLB302" s="342"/>
      <c r="PLC302" s="342"/>
      <c r="PLD302" s="442"/>
      <c r="PLE302" s="423"/>
      <c r="PLF302" s="342"/>
      <c r="PLG302" s="342"/>
      <c r="PLH302" s="342"/>
      <c r="PLI302" s="387"/>
      <c r="PLJ302" s="342"/>
      <c r="PLK302" s="342"/>
      <c r="PLL302" s="342"/>
      <c r="PLM302" s="342"/>
      <c r="PLN302" s="342"/>
      <c r="PLO302" s="342"/>
      <c r="PLP302" s="442"/>
      <c r="PLQ302" s="423"/>
      <c r="PLR302" s="342"/>
      <c r="PLS302" s="342"/>
      <c r="PLT302" s="342"/>
      <c r="PLU302" s="387"/>
      <c r="PLV302" s="342"/>
      <c r="PLW302" s="342"/>
      <c r="PLX302" s="342"/>
      <c r="PLY302" s="342"/>
      <c r="PLZ302" s="342"/>
      <c r="PMA302" s="342"/>
      <c r="PMB302" s="442"/>
      <c r="PMC302" s="423"/>
      <c r="PMD302" s="342"/>
      <c r="PME302" s="342"/>
      <c r="PMF302" s="342"/>
      <c r="PMG302" s="387"/>
      <c r="PMH302" s="342"/>
      <c r="PMI302" s="342"/>
      <c r="PMJ302" s="342"/>
      <c r="PMK302" s="342"/>
      <c r="PML302" s="342"/>
      <c r="PMM302" s="342"/>
      <c r="PMN302" s="442"/>
      <c r="PMO302" s="423"/>
      <c r="PMP302" s="342"/>
      <c r="PMQ302" s="342"/>
      <c r="PMR302" s="342"/>
      <c r="PMS302" s="387"/>
      <c r="PMT302" s="342"/>
      <c r="PMU302" s="342"/>
      <c r="PMV302" s="342"/>
      <c r="PMW302" s="342"/>
      <c r="PMX302" s="342"/>
      <c r="PMY302" s="342"/>
      <c r="PMZ302" s="442"/>
      <c r="PNA302" s="423"/>
      <c r="PNB302" s="342"/>
      <c r="PNC302" s="342"/>
      <c r="PND302" s="342"/>
      <c r="PNE302" s="387"/>
      <c r="PNF302" s="342"/>
      <c r="PNG302" s="342"/>
      <c r="PNH302" s="342"/>
      <c r="PNI302" s="342"/>
      <c r="PNJ302" s="342"/>
      <c r="PNK302" s="342"/>
      <c r="PNL302" s="442"/>
      <c r="PNM302" s="423"/>
      <c r="PNN302" s="342"/>
      <c r="PNO302" s="342"/>
      <c r="PNP302" s="342"/>
      <c r="PNQ302" s="387"/>
      <c r="PNR302" s="342"/>
      <c r="PNS302" s="342"/>
      <c r="PNT302" s="342"/>
      <c r="PNU302" s="342"/>
      <c r="PNV302" s="342"/>
      <c r="PNW302" s="342"/>
      <c r="PNX302" s="442"/>
      <c r="PNY302" s="423"/>
      <c r="PNZ302" s="342"/>
      <c r="POA302" s="342"/>
      <c r="POB302" s="342"/>
      <c r="POC302" s="387"/>
      <c r="POD302" s="342"/>
      <c r="POE302" s="342"/>
      <c r="POF302" s="342"/>
      <c r="POG302" s="342"/>
      <c r="POH302" s="342"/>
      <c r="POI302" s="342"/>
      <c r="POJ302" s="442"/>
      <c r="POK302" s="423"/>
      <c r="POL302" s="342"/>
      <c r="POM302" s="342"/>
      <c r="PON302" s="342"/>
      <c r="POO302" s="387"/>
      <c r="POP302" s="342"/>
      <c r="POQ302" s="342"/>
      <c r="POR302" s="342"/>
      <c r="POS302" s="342"/>
      <c r="POT302" s="342"/>
      <c r="POU302" s="342"/>
      <c r="POV302" s="442"/>
      <c r="POW302" s="423"/>
      <c r="POX302" s="342"/>
      <c r="POY302" s="342"/>
      <c r="POZ302" s="342"/>
      <c r="PPA302" s="387"/>
      <c r="PPB302" s="342"/>
      <c r="PPC302" s="342"/>
      <c r="PPD302" s="342"/>
      <c r="PPE302" s="342"/>
      <c r="PPF302" s="342"/>
      <c r="PPG302" s="342"/>
      <c r="PPH302" s="442"/>
      <c r="PPI302" s="423"/>
      <c r="PPJ302" s="342"/>
      <c r="PPK302" s="342"/>
      <c r="PPL302" s="342"/>
      <c r="PPM302" s="387"/>
      <c r="PPN302" s="342"/>
      <c r="PPO302" s="342"/>
      <c r="PPP302" s="342"/>
      <c r="PPQ302" s="342"/>
      <c r="PPR302" s="342"/>
      <c r="PPS302" s="342"/>
      <c r="PPT302" s="442"/>
      <c r="PPU302" s="423"/>
      <c r="PPV302" s="342"/>
      <c r="PPW302" s="342"/>
      <c r="PPX302" s="342"/>
      <c r="PPY302" s="387"/>
      <c r="PPZ302" s="342"/>
      <c r="PQA302" s="342"/>
      <c r="PQB302" s="342"/>
      <c r="PQC302" s="342"/>
      <c r="PQD302" s="342"/>
      <c r="PQE302" s="342"/>
      <c r="PQF302" s="442"/>
      <c r="PQG302" s="423"/>
      <c r="PQH302" s="342"/>
      <c r="PQI302" s="342"/>
      <c r="PQJ302" s="342"/>
      <c r="PQK302" s="387"/>
      <c r="PQL302" s="342"/>
      <c r="PQM302" s="342"/>
      <c r="PQN302" s="342"/>
      <c r="PQO302" s="342"/>
      <c r="PQP302" s="342"/>
      <c r="PQQ302" s="342"/>
      <c r="PQR302" s="442"/>
      <c r="PQS302" s="423"/>
      <c r="PQT302" s="342"/>
      <c r="PQU302" s="342"/>
      <c r="PQV302" s="342"/>
      <c r="PQW302" s="387"/>
      <c r="PQX302" s="342"/>
      <c r="PQY302" s="342"/>
      <c r="PQZ302" s="342"/>
      <c r="PRA302" s="342"/>
      <c r="PRB302" s="342"/>
      <c r="PRC302" s="342"/>
      <c r="PRD302" s="442"/>
      <c r="PRE302" s="423"/>
      <c r="PRF302" s="342"/>
      <c r="PRG302" s="342"/>
      <c r="PRH302" s="342"/>
      <c r="PRI302" s="387"/>
      <c r="PRJ302" s="342"/>
      <c r="PRK302" s="342"/>
      <c r="PRL302" s="342"/>
      <c r="PRM302" s="342"/>
      <c r="PRN302" s="342"/>
      <c r="PRO302" s="342"/>
      <c r="PRP302" s="442"/>
      <c r="PRQ302" s="423"/>
      <c r="PRR302" s="342"/>
      <c r="PRS302" s="342"/>
      <c r="PRT302" s="342"/>
      <c r="PRU302" s="387"/>
      <c r="PRV302" s="342"/>
      <c r="PRW302" s="342"/>
      <c r="PRX302" s="342"/>
      <c r="PRY302" s="342"/>
      <c r="PRZ302" s="342"/>
      <c r="PSA302" s="342"/>
      <c r="PSB302" s="442"/>
      <c r="PSC302" s="423"/>
      <c r="PSD302" s="342"/>
      <c r="PSE302" s="342"/>
      <c r="PSF302" s="342"/>
      <c r="PSG302" s="387"/>
      <c r="PSH302" s="342"/>
      <c r="PSI302" s="342"/>
      <c r="PSJ302" s="342"/>
      <c r="PSK302" s="342"/>
      <c r="PSL302" s="342"/>
      <c r="PSM302" s="342"/>
      <c r="PSN302" s="442"/>
      <c r="PSO302" s="423"/>
      <c r="PSP302" s="342"/>
      <c r="PSQ302" s="342"/>
      <c r="PSR302" s="342"/>
      <c r="PSS302" s="387"/>
      <c r="PST302" s="342"/>
      <c r="PSU302" s="342"/>
      <c r="PSV302" s="342"/>
      <c r="PSW302" s="342"/>
      <c r="PSX302" s="342"/>
      <c r="PSY302" s="342"/>
      <c r="PSZ302" s="442"/>
      <c r="PTA302" s="423"/>
      <c r="PTB302" s="342"/>
      <c r="PTC302" s="342"/>
      <c r="PTD302" s="342"/>
      <c r="PTE302" s="387"/>
      <c r="PTF302" s="342"/>
      <c r="PTG302" s="342"/>
      <c r="PTH302" s="342"/>
      <c r="PTI302" s="342"/>
      <c r="PTJ302" s="342"/>
      <c r="PTK302" s="342"/>
      <c r="PTL302" s="442"/>
      <c r="PTM302" s="423"/>
      <c r="PTN302" s="342"/>
      <c r="PTO302" s="342"/>
      <c r="PTP302" s="342"/>
      <c r="PTQ302" s="387"/>
      <c r="PTR302" s="342"/>
      <c r="PTS302" s="342"/>
      <c r="PTT302" s="342"/>
      <c r="PTU302" s="342"/>
      <c r="PTV302" s="342"/>
      <c r="PTW302" s="342"/>
      <c r="PTX302" s="442"/>
      <c r="PTY302" s="423"/>
      <c r="PTZ302" s="342"/>
      <c r="PUA302" s="342"/>
      <c r="PUB302" s="342"/>
      <c r="PUC302" s="387"/>
      <c r="PUD302" s="342"/>
      <c r="PUE302" s="342"/>
      <c r="PUF302" s="342"/>
      <c r="PUG302" s="342"/>
      <c r="PUH302" s="342"/>
      <c r="PUI302" s="342"/>
      <c r="PUJ302" s="442"/>
      <c r="PUK302" s="423"/>
      <c r="PUL302" s="342"/>
      <c r="PUM302" s="342"/>
      <c r="PUN302" s="342"/>
      <c r="PUO302" s="387"/>
      <c r="PUP302" s="342"/>
      <c r="PUQ302" s="342"/>
      <c r="PUR302" s="342"/>
      <c r="PUS302" s="342"/>
      <c r="PUT302" s="342"/>
      <c r="PUU302" s="342"/>
      <c r="PUV302" s="442"/>
      <c r="PUW302" s="423"/>
      <c r="PUX302" s="342"/>
      <c r="PUY302" s="342"/>
      <c r="PUZ302" s="342"/>
      <c r="PVA302" s="387"/>
      <c r="PVB302" s="342"/>
      <c r="PVC302" s="342"/>
      <c r="PVD302" s="342"/>
      <c r="PVE302" s="342"/>
      <c r="PVF302" s="342"/>
      <c r="PVG302" s="342"/>
      <c r="PVH302" s="442"/>
      <c r="PVI302" s="423"/>
      <c r="PVJ302" s="342"/>
      <c r="PVK302" s="342"/>
      <c r="PVL302" s="342"/>
      <c r="PVM302" s="387"/>
      <c r="PVN302" s="342"/>
      <c r="PVO302" s="342"/>
      <c r="PVP302" s="342"/>
      <c r="PVQ302" s="342"/>
      <c r="PVR302" s="342"/>
      <c r="PVS302" s="342"/>
      <c r="PVT302" s="442"/>
      <c r="PVU302" s="423"/>
      <c r="PVV302" s="342"/>
      <c r="PVW302" s="342"/>
      <c r="PVX302" s="342"/>
      <c r="PVY302" s="387"/>
      <c r="PVZ302" s="342"/>
      <c r="PWA302" s="342"/>
      <c r="PWB302" s="342"/>
      <c r="PWC302" s="342"/>
      <c r="PWD302" s="342"/>
      <c r="PWE302" s="342"/>
      <c r="PWF302" s="442"/>
      <c r="PWG302" s="423"/>
      <c r="PWH302" s="342"/>
      <c r="PWI302" s="342"/>
      <c r="PWJ302" s="342"/>
      <c r="PWK302" s="387"/>
      <c r="PWL302" s="342"/>
      <c r="PWM302" s="342"/>
      <c r="PWN302" s="342"/>
      <c r="PWO302" s="342"/>
      <c r="PWP302" s="342"/>
      <c r="PWQ302" s="342"/>
      <c r="PWR302" s="442"/>
      <c r="PWS302" s="423"/>
      <c r="PWT302" s="342"/>
      <c r="PWU302" s="342"/>
      <c r="PWV302" s="342"/>
      <c r="PWW302" s="387"/>
      <c r="PWX302" s="342"/>
      <c r="PWY302" s="342"/>
      <c r="PWZ302" s="342"/>
      <c r="PXA302" s="342"/>
      <c r="PXB302" s="342"/>
      <c r="PXC302" s="342"/>
      <c r="PXD302" s="442"/>
      <c r="PXE302" s="423"/>
      <c r="PXF302" s="342"/>
      <c r="PXG302" s="342"/>
      <c r="PXH302" s="342"/>
      <c r="PXI302" s="387"/>
      <c r="PXJ302" s="342"/>
      <c r="PXK302" s="342"/>
      <c r="PXL302" s="342"/>
      <c r="PXM302" s="342"/>
      <c r="PXN302" s="342"/>
      <c r="PXO302" s="342"/>
      <c r="PXP302" s="442"/>
      <c r="PXQ302" s="423"/>
      <c r="PXR302" s="342"/>
      <c r="PXS302" s="342"/>
      <c r="PXT302" s="342"/>
      <c r="PXU302" s="387"/>
      <c r="PXV302" s="342"/>
      <c r="PXW302" s="342"/>
      <c r="PXX302" s="342"/>
      <c r="PXY302" s="342"/>
      <c r="PXZ302" s="342"/>
      <c r="PYA302" s="342"/>
      <c r="PYB302" s="442"/>
      <c r="PYC302" s="423"/>
      <c r="PYD302" s="342"/>
      <c r="PYE302" s="342"/>
      <c r="PYF302" s="342"/>
      <c r="PYG302" s="387"/>
      <c r="PYH302" s="342"/>
      <c r="PYI302" s="342"/>
      <c r="PYJ302" s="342"/>
      <c r="PYK302" s="342"/>
      <c r="PYL302" s="342"/>
      <c r="PYM302" s="342"/>
      <c r="PYN302" s="442"/>
      <c r="PYO302" s="423"/>
      <c r="PYP302" s="342"/>
      <c r="PYQ302" s="342"/>
      <c r="PYR302" s="342"/>
      <c r="PYS302" s="387"/>
      <c r="PYT302" s="342"/>
      <c r="PYU302" s="342"/>
      <c r="PYV302" s="342"/>
      <c r="PYW302" s="342"/>
      <c r="PYX302" s="342"/>
      <c r="PYY302" s="342"/>
      <c r="PYZ302" s="442"/>
      <c r="PZA302" s="423"/>
      <c r="PZB302" s="342"/>
      <c r="PZC302" s="342"/>
      <c r="PZD302" s="342"/>
      <c r="PZE302" s="387"/>
      <c r="PZF302" s="342"/>
      <c r="PZG302" s="342"/>
      <c r="PZH302" s="342"/>
      <c r="PZI302" s="342"/>
      <c r="PZJ302" s="342"/>
      <c r="PZK302" s="342"/>
      <c r="PZL302" s="442"/>
      <c r="PZM302" s="423"/>
      <c r="PZN302" s="342"/>
      <c r="PZO302" s="342"/>
      <c r="PZP302" s="342"/>
      <c r="PZQ302" s="387"/>
      <c r="PZR302" s="342"/>
      <c r="PZS302" s="342"/>
      <c r="PZT302" s="342"/>
      <c r="PZU302" s="342"/>
      <c r="PZV302" s="342"/>
      <c r="PZW302" s="342"/>
      <c r="PZX302" s="442"/>
      <c r="PZY302" s="423"/>
      <c r="PZZ302" s="342"/>
      <c r="QAA302" s="342"/>
      <c r="QAB302" s="342"/>
      <c r="QAC302" s="387"/>
      <c r="QAD302" s="342"/>
      <c r="QAE302" s="342"/>
      <c r="QAF302" s="342"/>
      <c r="QAG302" s="342"/>
      <c r="QAH302" s="342"/>
      <c r="QAI302" s="342"/>
      <c r="QAJ302" s="442"/>
      <c r="QAK302" s="423"/>
      <c r="QAL302" s="342"/>
      <c r="QAM302" s="342"/>
      <c r="QAN302" s="342"/>
      <c r="QAO302" s="387"/>
      <c r="QAP302" s="342"/>
      <c r="QAQ302" s="342"/>
      <c r="QAR302" s="342"/>
      <c r="QAS302" s="342"/>
      <c r="QAT302" s="342"/>
      <c r="QAU302" s="342"/>
      <c r="QAV302" s="442"/>
      <c r="QAW302" s="423"/>
      <c r="QAX302" s="342"/>
      <c r="QAY302" s="342"/>
      <c r="QAZ302" s="342"/>
      <c r="QBA302" s="387"/>
      <c r="QBB302" s="342"/>
      <c r="QBC302" s="342"/>
      <c r="QBD302" s="342"/>
      <c r="QBE302" s="342"/>
      <c r="QBF302" s="342"/>
      <c r="QBG302" s="342"/>
      <c r="QBH302" s="442"/>
      <c r="QBI302" s="423"/>
      <c r="QBJ302" s="342"/>
      <c r="QBK302" s="342"/>
      <c r="QBL302" s="342"/>
      <c r="QBM302" s="387"/>
      <c r="QBN302" s="342"/>
      <c r="QBO302" s="342"/>
      <c r="QBP302" s="342"/>
      <c r="QBQ302" s="342"/>
      <c r="QBR302" s="342"/>
      <c r="QBS302" s="342"/>
      <c r="QBT302" s="442"/>
      <c r="QBU302" s="423"/>
      <c r="QBV302" s="342"/>
      <c r="QBW302" s="342"/>
      <c r="QBX302" s="342"/>
      <c r="QBY302" s="387"/>
      <c r="QBZ302" s="342"/>
      <c r="QCA302" s="342"/>
      <c r="QCB302" s="342"/>
      <c r="QCC302" s="342"/>
      <c r="QCD302" s="342"/>
      <c r="QCE302" s="342"/>
      <c r="QCF302" s="442"/>
      <c r="QCG302" s="423"/>
      <c r="QCH302" s="342"/>
      <c r="QCI302" s="342"/>
      <c r="QCJ302" s="342"/>
      <c r="QCK302" s="387"/>
      <c r="QCL302" s="342"/>
      <c r="QCM302" s="342"/>
      <c r="QCN302" s="342"/>
      <c r="QCO302" s="342"/>
      <c r="QCP302" s="342"/>
      <c r="QCQ302" s="342"/>
      <c r="QCR302" s="442"/>
      <c r="QCS302" s="423"/>
      <c r="QCT302" s="342"/>
      <c r="QCU302" s="342"/>
      <c r="QCV302" s="342"/>
      <c r="QCW302" s="387"/>
      <c r="QCX302" s="342"/>
      <c r="QCY302" s="342"/>
      <c r="QCZ302" s="342"/>
      <c r="QDA302" s="342"/>
      <c r="QDB302" s="342"/>
      <c r="QDC302" s="342"/>
      <c r="QDD302" s="442"/>
      <c r="QDE302" s="423"/>
      <c r="QDF302" s="342"/>
      <c r="QDG302" s="342"/>
      <c r="QDH302" s="342"/>
      <c r="QDI302" s="387"/>
      <c r="QDJ302" s="342"/>
      <c r="QDK302" s="342"/>
      <c r="QDL302" s="342"/>
      <c r="QDM302" s="342"/>
      <c r="QDN302" s="342"/>
      <c r="QDO302" s="342"/>
      <c r="QDP302" s="442"/>
      <c r="QDQ302" s="423"/>
      <c r="QDR302" s="342"/>
      <c r="QDS302" s="342"/>
      <c r="QDT302" s="342"/>
      <c r="QDU302" s="387"/>
      <c r="QDV302" s="342"/>
      <c r="QDW302" s="342"/>
      <c r="QDX302" s="342"/>
      <c r="QDY302" s="342"/>
      <c r="QDZ302" s="342"/>
      <c r="QEA302" s="342"/>
      <c r="QEB302" s="442"/>
      <c r="QEC302" s="423"/>
      <c r="QED302" s="342"/>
      <c r="QEE302" s="342"/>
      <c r="QEF302" s="342"/>
      <c r="QEG302" s="387"/>
      <c r="QEH302" s="342"/>
      <c r="QEI302" s="342"/>
      <c r="QEJ302" s="342"/>
      <c r="QEK302" s="342"/>
      <c r="QEL302" s="342"/>
      <c r="QEM302" s="342"/>
      <c r="QEN302" s="442"/>
      <c r="QEO302" s="423"/>
      <c r="QEP302" s="342"/>
      <c r="QEQ302" s="342"/>
      <c r="QER302" s="342"/>
      <c r="QES302" s="387"/>
      <c r="QET302" s="342"/>
      <c r="QEU302" s="342"/>
      <c r="QEV302" s="342"/>
      <c r="QEW302" s="342"/>
      <c r="QEX302" s="342"/>
      <c r="QEY302" s="342"/>
      <c r="QEZ302" s="442"/>
      <c r="QFA302" s="423"/>
      <c r="QFB302" s="342"/>
      <c r="QFC302" s="342"/>
      <c r="QFD302" s="342"/>
      <c r="QFE302" s="387"/>
      <c r="QFF302" s="342"/>
      <c r="QFG302" s="342"/>
      <c r="QFH302" s="342"/>
      <c r="QFI302" s="342"/>
      <c r="QFJ302" s="342"/>
      <c r="QFK302" s="342"/>
      <c r="QFL302" s="442"/>
      <c r="QFM302" s="423"/>
      <c r="QFN302" s="342"/>
      <c r="QFO302" s="342"/>
      <c r="QFP302" s="342"/>
      <c r="QFQ302" s="387"/>
      <c r="QFR302" s="342"/>
      <c r="QFS302" s="342"/>
      <c r="QFT302" s="342"/>
      <c r="QFU302" s="342"/>
      <c r="QFV302" s="342"/>
      <c r="QFW302" s="342"/>
      <c r="QFX302" s="442"/>
      <c r="QFY302" s="423"/>
      <c r="QFZ302" s="342"/>
      <c r="QGA302" s="342"/>
      <c r="QGB302" s="342"/>
      <c r="QGC302" s="387"/>
      <c r="QGD302" s="342"/>
      <c r="QGE302" s="342"/>
      <c r="QGF302" s="342"/>
      <c r="QGG302" s="342"/>
      <c r="QGH302" s="342"/>
      <c r="QGI302" s="342"/>
      <c r="QGJ302" s="442"/>
      <c r="QGK302" s="423"/>
      <c r="QGL302" s="342"/>
      <c r="QGM302" s="342"/>
      <c r="QGN302" s="342"/>
      <c r="QGO302" s="387"/>
      <c r="QGP302" s="342"/>
      <c r="QGQ302" s="342"/>
      <c r="QGR302" s="342"/>
      <c r="QGS302" s="342"/>
      <c r="QGT302" s="342"/>
      <c r="QGU302" s="342"/>
      <c r="QGV302" s="442"/>
      <c r="QGW302" s="423"/>
      <c r="QGX302" s="342"/>
      <c r="QGY302" s="342"/>
      <c r="QGZ302" s="342"/>
      <c r="QHA302" s="387"/>
      <c r="QHB302" s="342"/>
      <c r="QHC302" s="342"/>
      <c r="QHD302" s="342"/>
      <c r="QHE302" s="342"/>
      <c r="QHF302" s="342"/>
      <c r="QHG302" s="342"/>
      <c r="QHH302" s="442"/>
      <c r="QHI302" s="423"/>
      <c r="QHJ302" s="342"/>
      <c r="QHK302" s="342"/>
      <c r="QHL302" s="342"/>
      <c r="QHM302" s="387"/>
      <c r="QHN302" s="342"/>
      <c r="QHO302" s="342"/>
      <c r="QHP302" s="342"/>
      <c r="QHQ302" s="342"/>
      <c r="QHR302" s="342"/>
      <c r="QHS302" s="342"/>
      <c r="QHT302" s="442"/>
      <c r="QHU302" s="423"/>
      <c r="QHV302" s="342"/>
      <c r="QHW302" s="342"/>
      <c r="QHX302" s="342"/>
      <c r="QHY302" s="387"/>
      <c r="QHZ302" s="342"/>
      <c r="QIA302" s="342"/>
      <c r="QIB302" s="342"/>
      <c r="QIC302" s="342"/>
      <c r="QID302" s="342"/>
      <c r="QIE302" s="342"/>
      <c r="QIF302" s="442"/>
      <c r="QIG302" s="423"/>
      <c r="QIH302" s="342"/>
      <c r="QII302" s="342"/>
      <c r="QIJ302" s="342"/>
      <c r="QIK302" s="387"/>
      <c r="QIL302" s="342"/>
      <c r="QIM302" s="342"/>
      <c r="QIN302" s="342"/>
      <c r="QIO302" s="342"/>
      <c r="QIP302" s="342"/>
      <c r="QIQ302" s="342"/>
      <c r="QIR302" s="442"/>
      <c r="QIS302" s="423"/>
      <c r="QIT302" s="342"/>
      <c r="QIU302" s="342"/>
      <c r="QIV302" s="342"/>
      <c r="QIW302" s="387"/>
      <c r="QIX302" s="342"/>
      <c r="QIY302" s="342"/>
      <c r="QIZ302" s="342"/>
      <c r="QJA302" s="342"/>
      <c r="QJB302" s="342"/>
      <c r="QJC302" s="342"/>
      <c r="QJD302" s="442"/>
      <c r="QJE302" s="423"/>
      <c r="QJF302" s="342"/>
      <c r="QJG302" s="342"/>
      <c r="QJH302" s="342"/>
      <c r="QJI302" s="387"/>
      <c r="QJJ302" s="342"/>
      <c r="QJK302" s="342"/>
      <c r="QJL302" s="342"/>
      <c r="QJM302" s="342"/>
      <c r="QJN302" s="342"/>
      <c r="QJO302" s="342"/>
      <c r="QJP302" s="442"/>
      <c r="QJQ302" s="423"/>
      <c r="QJR302" s="342"/>
      <c r="QJS302" s="342"/>
      <c r="QJT302" s="342"/>
      <c r="QJU302" s="387"/>
      <c r="QJV302" s="342"/>
      <c r="QJW302" s="342"/>
      <c r="QJX302" s="342"/>
      <c r="QJY302" s="342"/>
      <c r="QJZ302" s="342"/>
      <c r="QKA302" s="342"/>
      <c r="QKB302" s="442"/>
      <c r="QKC302" s="423"/>
      <c r="QKD302" s="342"/>
      <c r="QKE302" s="342"/>
      <c r="QKF302" s="342"/>
      <c r="QKG302" s="387"/>
      <c r="QKH302" s="342"/>
      <c r="QKI302" s="342"/>
      <c r="QKJ302" s="342"/>
      <c r="QKK302" s="342"/>
      <c r="QKL302" s="342"/>
      <c r="QKM302" s="342"/>
      <c r="QKN302" s="442"/>
      <c r="QKO302" s="423"/>
      <c r="QKP302" s="342"/>
      <c r="QKQ302" s="342"/>
      <c r="QKR302" s="342"/>
      <c r="QKS302" s="387"/>
      <c r="QKT302" s="342"/>
      <c r="QKU302" s="342"/>
      <c r="QKV302" s="342"/>
      <c r="QKW302" s="342"/>
      <c r="QKX302" s="342"/>
      <c r="QKY302" s="342"/>
      <c r="QKZ302" s="442"/>
      <c r="QLA302" s="423"/>
      <c r="QLB302" s="342"/>
      <c r="QLC302" s="342"/>
      <c r="QLD302" s="342"/>
      <c r="QLE302" s="387"/>
      <c r="QLF302" s="342"/>
      <c r="QLG302" s="342"/>
      <c r="QLH302" s="342"/>
      <c r="QLI302" s="342"/>
      <c r="QLJ302" s="342"/>
      <c r="QLK302" s="342"/>
      <c r="QLL302" s="442"/>
      <c r="QLM302" s="423"/>
      <c r="QLN302" s="342"/>
      <c r="QLO302" s="342"/>
      <c r="QLP302" s="342"/>
      <c r="QLQ302" s="387"/>
      <c r="QLR302" s="342"/>
      <c r="QLS302" s="342"/>
      <c r="QLT302" s="342"/>
      <c r="QLU302" s="342"/>
      <c r="QLV302" s="342"/>
      <c r="QLW302" s="342"/>
      <c r="QLX302" s="442"/>
      <c r="QLY302" s="423"/>
      <c r="QLZ302" s="342"/>
      <c r="QMA302" s="342"/>
      <c r="QMB302" s="342"/>
      <c r="QMC302" s="387"/>
      <c r="QMD302" s="342"/>
      <c r="QME302" s="342"/>
      <c r="QMF302" s="342"/>
      <c r="QMG302" s="342"/>
      <c r="QMH302" s="342"/>
      <c r="QMI302" s="342"/>
      <c r="QMJ302" s="442"/>
      <c r="QMK302" s="423"/>
      <c r="QML302" s="342"/>
      <c r="QMM302" s="342"/>
      <c r="QMN302" s="342"/>
      <c r="QMO302" s="387"/>
      <c r="QMP302" s="342"/>
      <c r="QMQ302" s="342"/>
      <c r="QMR302" s="342"/>
      <c r="QMS302" s="342"/>
      <c r="QMT302" s="342"/>
      <c r="QMU302" s="342"/>
      <c r="QMV302" s="442"/>
      <c r="QMW302" s="423"/>
      <c r="QMX302" s="342"/>
      <c r="QMY302" s="342"/>
      <c r="QMZ302" s="342"/>
      <c r="QNA302" s="387"/>
      <c r="QNB302" s="342"/>
      <c r="QNC302" s="342"/>
      <c r="QND302" s="342"/>
      <c r="QNE302" s="342"/>
      <c r="QNF302" s="342"/>
      <c r="QNG302" s="342"/>
      <c r="QNH302" s="442"/>
      <c r="QNI302" s="423"/>
      <c r="QNJ302" s="342"/>
      <c r="QNK302" s="342"/>
      <c r="QNL302" s="342"/>
      <c r="QNM302" s="387"/>
      <c r="QNN302" s="342"/>
      <c r="QNO302" s="342"/>
      <c r="QNP302" s="342"/>
      <c r="QNQ302" s="342"/>
      <c r="QNR302" s="342"/>
      <c r="QNS302" s="342"/>
      <c r="QNT302" s="442"/>
      <c r="QNU302" s="423"/>
      <c r="QNV302" s="342"/>
      <c r="QNW302" s="342"/>
      <c r="QNX302" s="342"/>
      <c r="QNY302" s="387"/>
      <c r="QNZ302" s="342"/>
      <c r="QOA302" s="342"/>
      <c r="QOB302" s="342"/>
      <c r="QOC302" s="342"/>
      <c r="QOD302" s="342"/>
      <c r="QOE302" s="342"/>
      <c r="QOF302" s="442"/>
      <c r="QOG302" s="423"/>
      <c r="QOH302" s="342"/>
      <c r="QOI302" s="342"/>
      <c r="QOJ302" s="342"/>
      <c r="QOK302" s="387"/>
      <c r="QOL302" s="342"/>
      <c r="QOM302" s="342"/>
      <c r="QON302" s="342"/>
      <c r="QOO302" s="342"/>
      <c r="QOP302" s="342"/>
      <c r="QOQ302" s="342"/>
      <c r="QOR302" s="442"/>
      <c r="QOS302" s="423"/>
      <c r="QOT302" s="342"/>
      <c r="QOU302" s="342"/>
      <c r="QOV302" s="342"/>
      <c r="QOW302" s="387"/>
      <c r="QOX302" s="342"/>
      <c r="QOY302" s="342"/>
      <c r="QOZ302" s="342"/>
      <c r="QPA302" s="342"/>
      <c r="QPB302" s="342"/>
      <c r="QPC302" s="342"/>
      <c r="QPD302" s="442"/>
      <c r="QPE302" s="423"/>
      <c r="QPF302" s="342"/>
      <c r="QPG302" s="342"/>
      <c r="QPH302" s="342"/>
      <c r="QPI302" s="387"/>
      <c r="QPJ302" s="342"/>
      <c r="QPK302" s="342"/>
      <c r="QPL302" s="342"/>
      <c r="QPM302" s="342"/>
      <c r="QPN302" s="342"/>
      <c r="QPO302" s="342"/>
      <c r="QPP302" s="442"/>
      <c r="QPQ302" s="423"/>
      <c r="QPR302" s="342"/>
      <c r="QPS302" s="342"/>
      <c r="QPT302" s="342"/>
      <c r="QPU302" s="387"/>
      <c r="QPV302" s="342"/>
      <c r="QPW302" s="342"/>
      <c r="QPX302" s="342"/>
      <c r="QPY302" s="342"/>
      <c r="QPZ302" s="342"/>
      <c r="QQA302" s="342"/>
      <c r="QQB302" s="442"/>
      <c r="QQC302" s="423"/>
      <c r="QQD302" s="342"/>
      <c r="QQE302" s="342"/>
      <c r="QQF302" s="342"/>
      <c r="QQG302" s="387"/>
      <c r="QQH302" s="342"/>
      <c r="QQI302" s="342"/>
      <c r="QQJ302" s="342"/>
      <c r="QQK302" s="342"/>
      <c r="QQL302" s="342"/>
      <c r="QQM302" s="342"/>
      <c r="QQN302" s="442"/>
      <c r="QQO302" s="423"/>
      <c r="QQP302" s="342"/>
      <c r="QQQ302" s="342"/>
      <c r="QQR302" s="342"/>
      <c r="QQS302" s="387"/>
      <c r="QQT302" s="342"/>
      <c r="QQU302" s="342"/>
      <c r="QQV302" s="342"/>
      <c r="QQW302" s="342"/>
      <c r="QQX302" s="342"/>
      <c r="QQY302" s="342"/>
      <c r="QQZ302" s="442"/>
      <c r="QRA302" s="423"/>
      <c r="QRB302" s="342"/>
      <c r="QRC302" s="342"/>
      <c r="QRD302" s="342"/>
      <c r="QRE302" s="387"/>
      <c r="QRF302" s="342"/>
      <c r="QRG302" s="342"/>
      <c r="QRH302" s="342"/>
      <c r="QRI302" s="342"/>
      <c r="QRJ302" s="342"/>
      <c r="QRK302" s="342"/>
      <c r="QRL302" s="442"/>
      <c r="QRM302" s="423"/>
      <c r="QRN302" s="342"/>
      <c r="QRO302" s="342"/>
      <c r="QRP302" s="342"/>
      <c r="QRQ302" s="387"/>
      <c r="QRR302" s="342"/>
      <c r="QRS302" s="342"/>
      <c r="QRT302" s="342"/>
      <c r="QRU302" s="342"/>
      <c r="QRV302" s="342"/>
      <c r="QRW302" s="342"/>
      <c r="QRX302" s="442"/>
      <c r="QRY302" s="423"/>
      <c r="QRZ302" s="342"/>
      <c r="QSA302" s="342"/>
      <c r="QSB302" s="342"/>
      <c r="QSC302" s="387"/>
      <c r="QSD302" s="342"/>
      <c r="QSE302" s="342"/>
      <c r="QSF302" s="342"/>
      <c r="QSG302" s="342"/>
      <c r="QSH302" s="342"/>
      <c r="QSI302" s="342"/>
      <c r="QSJ302" s="442"/>
      <c r="QSK302" s="423"/>
      <c r="QSL302" s="342"/>
      <c r="QSM302" s="342"/>
      <c r="QSN302" s="342"/>
      <c r="QSO302" s="387"/>
      <c r="QSP302" s="342"/>
      <c r="QSQ302" s="342"/>
      <c r="QSR302" s="342"/>
      <c r="QSS302" s="342"/>
      <c r="QST302" s="342"/>
      <c r="QSU302" s="342"/>
      <c r="QSV302" s="442"/>
      <c r="QSW302" s="423"/>
      <c r="QSX302" s="342"/>
      <c r="QSY302" s="342"/>
      <c r="QSZ302" s="342"/>
      <c r="QTA302" s="387"/>
      <c r="QTB302" s="342"/>
      <c r="QTC302" s="342"/>
      <c r="QTD302" s="342"/>
      <c r="QTE302" s="342"/>
      <c r="QTF302" s="342"/>
      <c r="QTG302" s="342"/>
      <c r="QTH302" s="442"/>
      <c r="QTI302" s="423"/>
      <c r="QTJ302" s="342"/>
      <c r="QTK302" s="342"/>
      <c r="QTL302" s="342"/>
      <c r="QTM302" s="387"/>
      <c r="QTN302" s="342"/>
      <c r="QTO302" s="342"/>
      <c r="QTP302" s="342"/>
      <c r="QTQ302" s="342"/>
      <c r="QTR302" s="342"/>
      <c r="QTS302" s="342"/>
      <c r="QTT302" s="442"/>
      <c r="QTU302" s="423"/>
      <c r="QTV302" s="342"/>
      <c r="QTW302" s="342"/>
      <c r="QTX302" s="342"/>
      <c r="QTY302" s="387"/>
      <c r="QTZ302" s="342"/>
      <c r="QUA302" s="342"/>
      <c r="QUB302" s="342"/>
      <c r="QUC302" s="342"/>
      <c r="QUD302" s="342"/>
      <c r="QUE302" s="342"/>
      <c r="QUF302" s="442"/>
      <c r="QUG302" s="423"/>
      <c r="QUH302" s="342"/>
      <c r="QUI302" s="342"/>
      <c r="QUJ302" s="342"/>
      <c r="QUK302" s="387"/>
      <c r="QUL302" s="342"/>
      <c r="QUM302" s="342"/>
      <c r="QUN302" s="342"/>
      <c r="QUO302" s="342"/>
      <c r="QUP302" s="342"/>
      <c r="QUQ302" s="342"/>
      <c r="QUR302" s="442"/>
      <c r="QUS302" s="423"/>
      <c r="QUT302" s="342"/>
      <c r="QUU302" s="342"/>
      <c r="QUV302" s="342"/>
      <c r="QUW302" s="387"/>
      <c r="QUX302" s="342"/>
      <c r="QUY302" s="342"/>
      <c r="QUZ302" s="342"/>
      <c r="QVA302" s="342"/>
      <c r="QVB302" s="342"/>
      <c r="QVC302" s="342"/>
      <c r="QVD302" s="442"/>
      <c r="QVE302" s="423"/>
      <c r="QVF302" s="342"/>
      <c r="QVG302" s="342"/>
      <c r="QVH302" s="342"/>
      <c r="QVI302" s="387"/>
      <c r="QVJ302" s="342"/>
      <c r="QVK302" s="342"/>
      <c r="QVL302" s="342"/>
      <c r="QVM302" s="342"/>
      <c r="QVN302" s="342"/>
      <c r="QVO302" s="342"/>
      <c r="QVP302" s="442"/>
      <c r="QVQ302" s="423"/>
      <c r="QVR302" s="342"/>
      <c r="QVS302" s="342"/>
      <c r="QVT302" s="342"/>
      <c r="QVU302" s="387"/>
      <c r="QVV302" s="342"/>
      <c r="QVW302" s="342"/>
      <c r="QVX302" s="342"/>
      <c r="QVY302" s="342"/>
      <c r="QVZ302" s="342"/>
      <c r="QWA302" s="342"/>
      <c r="QWB302" s="442"/>
      <c r="QWC302" s="423"/>
      <c r="QWD302" s="342"/>
      <c r="QWE302" s="342"/>
      <c r="QWF302" s="342"/>
      <c r="QWG302" s="387"/>
      <c r="QWH302" s="342"/>
      <c r="QWI302" s="342"/>
      <c r="QWJ302" s="342"/>
      <c r="QWK302" s="342"/>
      <c r="QWL302" s="342"/>
      <c r="QWM302" s="342"/>
      <c r="QWN302" s="442"/>
      <c r="QWO302" s="423"/>
      <c r="QWP302" s="342"/>
      <c r="QWQ302" s="342"/>
      <c r="QWR302" s="342"/>
      <c r="QWS302" s="387"/>
      <c r="QWT302" s="342"/>
      <c r="QWU302" s="342"/>
      <c r="QWV302" s="342"/>
      <c r="QWW302" s="342"/>
      <c r="QWX302" s="342"/>
      <c r="QWY302" s="342"/>
      <c r="QWZ302" s="442"/>
      <c r="QXA302" s="423"/>
      <c r="QXB302" s="342"/>
      <c r="QXC302" s="342"/>
      <c r="QXD302" s="342"/>
      <c r="QXE302" s="387"/>
      <c r="QXF302" s="342"/>
      <c r="QXG302" s="342"/>
      <c r="QXH302" s="342"/>
      <c r="QXI302" s="342"/>
      <c r="QXJ302" s="342"/>
      <c r="QXK302" s="342"/>
      <c r="QXL302" s="442"/>
      <c r="QXM302" s="423"/>
      <c r="QXN302" s="342"/>
      <c r="QXO302" s="342"/>
      <c r="QXP302" s="342"/>
      <c r="QXQ302" s="387"/>
      <c r="QXR302" s="342"/>
      <c r="QXS302" s="342"/>
      <c r="QXT302" s="342"/>
      <c r="QXU302" s="342"/>
      <c r="QXV302" s="342"/>
      <c r="QXW302" s="342"/>
      <c r="QXX302" s="442"/>
      <c r="QXY302" s="423"/>
      <c r="QXZ302" s="342"/>
      <c r="QYA302" s="342"/>
      <c r="QYB302" s="342"/>
      <c r="QYC302" s="387"/>
      <c r="QYD302" s="342"/>
      <c r="QYE302" s="342"/>
      <c r="QYF302" s="342"/>
      <c r="QYG302" s="342"/>
      <c r="QYH302" s="342"/>
      <c r="QYI302" s="342"/>
      <c r="QYJ302" s="442"/>
      <c r="QYK302" s="423"/>
      <c r="QYL302" s="342"/>
      <c r="QYM302" s="342"/>
      <c r="QYN302" s="342"/>
      <c r="QYO302" s="387"/>
      <c r="QYP302" s="342"/>
      <c r="QYQ302" s="342"/>
      <c r="QYR302" s="342"/>
      <c r="QYS302" s="342"/>
      <c r="QYT302" s="342"/>
      <c r="QYU302" s="342"/>
      <c r="QYV302" s="442"/>
      <c r="QYW302" s="423"/>
      <c r="QYX302" s="342"/>
      <c r="QYY302" s="342"/>
      <c r="QYZ302" s="342"/>
      <c r="QZA302" s="387"/>
      <c r="QZB302" s="342"/>
      <c r="QZC302" s="342"/>
      <c r="QZD302" s="342"/>
      <c r="QZE302" s="342"/>
      <c r="QZF302" s="342"/>
      <c r="QZG302" s="342"/>
      <c r="QZH302" s="442"/>
      <c r="QZI302" s="423"/>
      <c r="QZJ302" s="342"/>
      <c r="QZK302" s="342"/>
      <c r="QZL302" s="342"/>
      <c r="QZM302" s="387"/>
      <c r="QZN302" s="342"/>
      <c r="QZO302" s="342"/>
      <c r="QZP302" s="342"/>
      <c r="QZQ302" s="342"/>
      <c r="QZR302" s="342"/>
      <c r="QZS302" s="342"/>
      <c r="QZT302" s="442"/>
      <c r="QZU302" s="423"/>
      <c r="QZV302" s="342"/>
      <c r="QZW302" s="342"/>
      <c r="QZX302" s="342"/>
      <c r="QZY302" s="387"/>
      <c r="QZZ302" s="342"/>
      <c r="RAA302" s="342"/>
      <c r="RAB302" s="342"/>
      <c r="RAC302" s="342"/>
      <c r="RAD302" s="342"/>
      <c r="RAE302" s="342"/>
      <c r="RAF302" s="442"/>
      <c r="RAG302" s="423"/>
      <c r="RAH302" s="342"/>
      <c r="RAI302" s="342"/>
      <c r="RAJ302" s="342"/>
      <c r="RAK302" s="387"/>
      <c r="RAL302" s="342"/>
      <c r="RAM302" s="342"/>
      <c r="RAN302" s="342"/>
      <c r="RAO302" s="342"/>
      <c r="RAP302" s="342"/>
      <c r="RAQ302" s="342"/>
      <c r="RAR302" s="442"/>
      <c r="RAS302" s="423"/>
      <c r="RAT302" s="342"/>
      <c r="RAU302" s="342"/>
      <c r="RAV302" s="342"/>
      <c r="RAW302" s="387"/>
      <c r="RAX302" s="342"/>
      <c r="RAY302" s="342"/>
      <c r="RAZ302" s="342"/>
      <c r="RBA302" s="342"/>
      <c r="RBB302" s="342"/>
      <c r="RBC302" s="342"/>
      <c r="RBD302" s="442"/>
      <c r="RBE302" s="423"/>
      <c r="RBF302" s="342"/>
      <c r="RBG302" s="342"/>
      <c r="RBH302" s="342"/>
      <c r="RBI302" s="387"/>
      <c r="RBJ302" s="342"/>
      <c r="RBK302" s="342"/>
      <c r="RBL302" s="342"/>
      <c r="RBM302" s="342"/>
      <c r="RBN302" s="342"/>
      <c r="RBO302" s="342"/>
      <c r="RBP302" s="442"/>
      <c r="RBQ302" s="423"/>
      <c r="RBR302" s="342"/>
      <c r="RBS302" s="342"/>
      <c r="RBT302" s="342"/>
      <c r="RBU302" s="387"/>
      <c r="RBV302" s="342"/>
      <c r="RBW302" s="342"/>
      <c r="RBX302" s="342"/>
      <c r="RBY302" s="342"/>
      <c r="RBZ302" s="342"/>
      <c r="RCA302" s="342"/>
      <c r="RCB302" s="442"/>
      <c r="RCC302" s="423"/>
      <c r="RCD302" s="342"/>
      <c r="RCE302" s="342"/>
      <c r="RCF302" s="342"/>
      <c r="RCG302" s="387"/>
      <c r="RCH302" s="342"/>
      <c r="RCI302" s="342"/>
      <c r="RCJ302" s="342"/>
      <c r="RCK302" s="342"/>
      <c r="RCL302" s="342"/>
      <c r="RCM302" s="342"/>
      <c r="RCN302" s="442"/>
      <c r="RCO302" s="423"/>
      <c r="RCP302" s="342"/>
      <c r="RCQ302" s="342"/>
      <c r="RCR302" s="342"/>
      <c r="RCS302" s="387"/>
      <c r="RCT302" s="342"/>
      <c r="RCU302" s="342"/>
      <c r="RCV302" s="342"/>
      <c r="RCW302" s="342"/>
      <c r="RCX302" s="342"/>
      <c r="RCY302" s="342"/>
      <c r="RCZ302" s="442"/>
      <c r="RDA302" s="423"/>
      <c r="RDB302" s="342"/>
      <c r="RDC302" s="342"/>
      <c r="RDD302" s="342"/>
      <c r="RDE302" s="387"/>
      <c r="RDF302" s="342"/>
      <c r="RDG302" s="342"/>
      <c r="RDH302" s="342"/>
      <c r="RDI302" s="342"/>
      <c r="RDJ302" s="342"/>
      <c r="RDK302" s="342"/>
      <c r="RDL302" s="442"/>
      <c r="RDM302" s="423"/>
      <c r="RDN302" s="342"/>
      <c r="RDO302" s="342"/>
      <c r="RDP302" s="342"/>
      <c r="RDQ302" s="387"/>
      <c r="RDR302" s="342"/>
      <c r="RDS302" s="342"/>
      <c r="RDT302" s="342"/>
      <c r="RDU302" s="342"/>
      <c r="RDV302" s="342"/>
      <c r="RDW302" s="342"/>
      <c r="RDX302" s="442"/>
      <c r="RDY302" s="423"/>
      <c r="RDZ302" s="342"/>
      <c r="REA302" s="342"/>
      <c r="REB302" s="342"/>
      <c r="REC302" s="387"/>
      <c r="RED302" s="342"/>
      <c r="REE302" s="342"/>
      <c r="REF302" s="342"/>
      <c r="REG302" s="342"/>
      <c r="REH302" s="342"/>
      <c r="REI302" s="342"/>
      <c r="REJ302" s="442"/>
      <c r="REK302" s="423"/>
      <c r="REL302" s="342"/>
      <c r="REM302" s="342"/>
      <c r="REN302" s="342"/>
      <c r="REO302" s="387"/>
      <c r="REP302" s="342"/>
      <c r="REQ302" s="342"/>
      <c r="RER302" s="342"/>
      <c r="RES302" s="342"/>
      <c r="RET302" s="342"/>
      <c r="REU302" s="342"/>
      <c r="REV302" s="442"/>
      <c r="REW302" s="423"/>
      <c r="REX302" s="342"/>
      <c r="REY302" s="342"/>
      <c r="REZ302" s="342"/>
      <c r="RFA302" s="387"/>
      <c r="RFB302" s="342"/>
      <c r="RFC302" s="342"/>
      <c r="RFD302" s="342"/>
      <c r="RFE302" s="342"/>
      <c r="RFF302" s="342"/>
      <c r="RFG302" s="342"/>
      <c r="RFH302" s="442"/>
      <c r="RFI302" s="423"/>
      <c r="RFJ302" s="342"/>
      <c r="RFK302" s="342"/>
      <c r="RFL302" s="342"/>
      <c r="RFM302" s="387"/>
      <c r="RFN302" s="342"/>
      <c r="RFO302" s="342"/>
      <c r="RFP302" s="342"/>
      <c r="RFQ302" s="342"/>
      <c r="RFR302" s="342"/>
      <c r="RFS302" s="342"/>
      <c r="RFT302" s="442"/>
      <c r="RFU302" s="423"/>
      <c r="RFV302" s="342"/>
      <c r="RFW302" s="342"/>
      <c r="RFX302" s="342"/>
      <c r="RFY302" s="387"/>
      <c r="RFZ302" s="342"/>
      <c r="RGA302" s="342"/>
      <c r="RGB302" s="342"/>
      <c r="RGC302" s="342"/>
      <c r="RGD302" s="342"/>
      <c r="RGE302" s="342"/>
      <c r="RGF302" s="442"/>
      <c r="RGG302" s="423"/>
      <c r="RGH302" s="342"/>
      <c r="RGI302" s="342"/>
      <c r="RGJ302" s="342"/>
      <c r="RGK302" s="387"/>
      <c r="RGL302" s="342"/>
      <c r="RGM302" s="342"/>
      <c r="RGN302" s="342"/>
      <c r="RGO302" s="342"/>
      <c r="RGP302" s="342"/>
      <c r="RGQ302" s="342"/>
      <c r="RGR302" s="442"/>
      <c r="RGS302" s="423"/>
      <c r="RGT302" s="342"/>
      <c r="RGU302" s="342"/>
      <c r="RGV302" s="342"/>
      <c r="RGW302" s="387"/>
      <c r="RGX302" s="342"/>
      <c r="RGY302" s="342"/>
      <c r="RGZ302" s="342"/>
      <c r="RHA302" s="342"/>
      <c r="RHB302" s="342"/>
      <c r="RHC302" s="342"/>
      <c r="RHD302" s="442"/>
      <c r="RHE302" s="423"/>
      <c r="RHF302" s="342"/>
      <c r="RHG302" s="342"/>
      <c r="RHH302" s="342"/>
      <c r="RHI302" s="387"/>
      <c r="RHJ302" s="342"/>
      <c r="RHK302" s="342"/>
      <c r="RHL302" s="342"/>
      <c r="RHM302" s="342"/>
      <c r="RHN302" s="342"/>
      <c r="RHO302" s="342"/>
      <c r="RHP302" s="442"/>
      <c r="RHQ302" s="423"/>
      <c r="RHR302" s="342"/>
      <c r="RHS302" s="342"/>
      <c r="RHT302" s="342"/>
      <c r="RHU302" s="387"/>
      <c r="RHV302" s="342"/>
      <c r="RHW302" s="342"/>
      <c r="RHX302" s="342"/>
      <c r="RHY302" s="342"/>
      <c r="RHZ302" s="342"/>
      <c r="RIA302" s="342"/>
      <c r="RIB302" s="442"/>
      <c r="RIC302" s="423"/>
      <c r="RID302" s="342"/>
      <c r="RIE302" s="342"/>
      <c r="RIF302" s="342"/>
      <c r="RIG302" s="387"/>
      <c r="RIH302" s="342"/>
      <c r="RII302" s="342"/>
      <c r="RIJ302" s="342"/>
      <c r="RIK302" s="342"/>
      <c r="RIL302" s="342"/>
      <c r="RIM302" s="342"/>
      <c r="RIN302" s="442"/>
      <c r="RIO302" s="423"/>
      <c r="RIP302" s="342"/>
      <c r="RIQ302" s="342"/>
      <c r="RIR302" s="342"/>
      <c r="RIS302" s="387"/>
      <c r="RIT302" s="342"/>
      <c r="RIU302" s="342"/>
      <c r="RIV302" s="342"/>
      <c r="RIW302" s="342"/>
      <c r="RIX302" s="342"/>
      <c r="RIY302" s="342"/>
      <c r="RIZ302" s="442"/>
      <c r="RJA302" s="423"/>
      <c r="RJB302" s="342"/>
      <c r="RJC302" s="342"/>
      <c r="RJD302" s="342"/>
      <c r="RJE302" s="387"/>
      <c r="RJF302" s="342"/>
      <c r="RJG302" s="342"/>
      <c r="RJH302" s="342"/>
      <c r="RJI302" s="342"/>
      <c r="RJJ302" s="342"/>
      <c r="RJK302" s="342"/>
      <c r="RJL302" s="442"/>
      <c r="RJM302" s="423"/>
      <c r="RJN302" s="342"/>
      <c r="RJO302" s="342"/>
      <c r="RJP302" s="342"/>
      <c r="RJQ302" s="387"/>
      <c r="RJR302" s="342"/>
      <c r="RJS302" s="342"/>
      <c r="RJT302" s="342"/>
      <c r="RJU302" s="342"/>
      <c r="RJV302" s="342"/>
      <c r="RJW302" s="342"/>
      <c r="RJX302" s="442"/>
      <c r="RJY302" s="423"/>
      <c r="RJZ302" s="342"/>
      <c r="RKA302" s="342"/>
      <c r="RKB302" s="342"/>
      <c r="RKC302" s="387"/>
      <c r="RKD302" s="342"/>
      <c r="RKE302" s="342"/>
      <c r="RKF302" s="342"/>
      <c r="RKG302" s="342"/>
      <c r="RKH302" s="342"/>
      <c r="RKI302" s="342"/>
      <c r="RKJ302" s="442"/>
      <c r="RKK302" s="423"/>
      <c r="RKL302" s="342"/>
      <c r="RKM302" s="342"/>
      <c r="RKN302" s="342"/>
      <c r="RKO302" s="387"/>
      <c r="RKP302" s="342"/>
      <c r="RKQ302" s="342"/>
      <c r="RKR302" s="342"/>
      <c r="RKS302" s="342"/>
      <c r="RKT302" s="342"/>
      <c r="RKU302" s="342"/>
      <c r="RKV302" s="442"/>
      <c r="RKW302" s="423"/>
      <c r="RKX302" s="342"/>
      <c r="RKY302" s="342"/>
      <c r="RKZ302" s="342"/>
      <c r="RLA302" s="387"/>
      <c r="RLB302" s="342"/>
      <c r="RLC302" s="342"/>
      <c r="RLD302" s="342"/>
      <c r="RLE302" s="342"/>
      <c r="RLF302" s="342"/>
      <c r="RLG302" s="342"/>
      <c r="RLH302" s="442"/>
      <c r="RLI302" s="423"/>
      <c r="RLJ302" s="342"/>
      <c r="RLK302" s="342"/>
      <c r="RLL302" s="342"/>
      <c r="RLM302" s="387"/>
      <c r="RLN302" s="342"/>
      <c r="RLO302" s="342"/>
      <c r="RLP302" s="342"/>
      <c r="RLQ302" s="342"/>
      <c r="RLR302" s="342"/>
      <c r="RLS302" s="342"/>
      <c r="RLT302" s="442"/>
      <c r="RLU302" s="423"/>
      <c r="RLV302" s="342"/>
      <c r="RLW302" s="342"/>
      <c r="RLX302" s="342"/>
      <c r="RLY302" s="387"/>
      <c r="RLZ302" s="342"/>
      <c r="RMA302" s="342"/>
      <c r="RMB302" s="342"/>
      <c r="RMC302" s="342"/>
      <c r="RMD302" s="342"/>
      <c r="RME302" s="342"/>
      <c r="RMF302" s="442"/>
      <c r="RMG302" s="423"/>
      <c r="RMH302" s="342"/>
      <c r="RMI302" s="342"/>
      <c r="RMJ302" s="342"/>
      <c r="RMK302" s="387"/>
      <c r="RML302" s="342"/>
      <c r="RMM302" s="342"/>
      <c r="RMN302" s="342"/>
      <c r="RMO302" s="342"/>
      <c r="RMP302" s="342"/>
      <c r="RMQ302" s="342"/>
      <c r="RMR302" s="442"/>
      <c r="RMS302" s="423"/>
      <c r="RMT302" s="342"/>
      <c r="RMU302" s="342"/>
      <c r="RMV302" s="342"/>
      <c r="RMW302" s="387"/>
      <c r="RMX302" s="342"/>
      <c r="RMY302" s="342"/>
      <c r="RMZ302" s="342"/>
      <c r="RNA302" s="342"/>
      <c r="RNB302" s="342"/>
      <c r="RNC302" s="342"/>
      <c r="RND302" s="442"/>
      <c r="RNE302" s="423"/>
      <c r="RNF302" s="342"/>
      <c r="RNG302" s="342"/>
      <c r="RNH302" s="342"/>
      <c r="RNI302" s="387"/>
      <c r="RNJ302" s="342"/>
      <c r="RNK302" s="342"/>
      <c r="RNL302" s="342"/>
      <c r="RNM302" s="342"/>
      <c r="RNN302" s="342"/>
      <c r="RNO302" s="342"/>
      <c r="RNP302" s="442"/>
      <c r="RNQ302" s="423"/>
      <c r="RNR302" s="342"/>
      <c r="RNS302" s="342"/>
      <c r="RNT302" s="342"/>
      <c r="RNU302" s="387"/>
      <c r="RNV302" s="342"/>
      <c r="RNW302" s="342"/>
      <c r="RNX302" s="342"/>
      <c r="RNY302" s="342"/>
      <c r="RNZ302" s="342"/>
      <c r="ROA302" s="342"/>
      <c r="ROB302" s="442"/>
      <c r="ROC302" s="423"/>
      <c r="ROD302" s="342"/>
      <c r="ROE302" s="342"/>
      <c r="ROF302" s="342"/>
      <c r="ROG302" s="387"/>
      <c r="ROH302" s="342"/>
      <c r="ROI302" s="342"/>
      <c r="ROJ302" s="342"/>
      <c r="ROK302" s="342"/>
      <c r="ROL302" s="342"/>
      <c r="ROM302" s="342"/>
      <c r="RON302" s="442"/>
      <c r="ROO302" s="423"/>
      <c r="ROP302" s="342"/>
      <c r="ROQ302" s="342"/>
      <c r="ROR302" s="342"/>
      <c r="ROS302" s="387"/>
      <c r="ROT302" s="342"/>
      <c r="ROU302" s="342"/>
      <c r="ROV302" s="342"/>
      <c r="ROW302" s="342"/>
      <c r="ROX302" s="342"/>
      <c r="ROY302" s="342"/>
      <c r="ROZ302" s="442"/>
      <c r="RPA302" s="423"/>
      <c r="RPB302" s="342"/>
      <c r="RPC302" s="342"/>
      <c r="RPD302" s="342"/>
      <c r="RPE302" s="387"/>
      <c r="RPF302" s="342"/>
      <c r="RPG302" s="342"/>
      <c r="RPH302" s="342"/>
      <c r="RPI302" s="342"/>
      <c r="RPJ302" s="342"/>
      <c r="RPK302" s="342"/>
      <c r="RPL302" s="442"/>
      <c r="RPM302" s="423"/>
      <c r="RPN302" s="342"/>
      <c r="RPO302" s="342"/>
      <c r="RPP302" s="342"/>
      <c r="RPQ302" s="387"/>
      <c r="RPR302" s="342"/>
      <c r="RPS302" s="342"/>
      <c r="RPT302" s="342"/>
      <c r="RPU302" s="342"/>
      <c r="RPV302" s="342"/>
      <c r="RPW302" s="342"/>
      <c r="RPX302" s="442"/>
      <c r="RPY302" s="423"/>
      <c r="RPZ302" s="342"/>
      <c r="RQA302" s="342"/>
      <c r="RQB302" s="342"/>
      <c r="RQC302" s="387"/>
      <c r="RQD302" s="342"/>
      <c r="RQE302" s="342"/>
      <c r="RQF302" s="342"/>
      <c r="RQG302" s="342"/>
      <c r="RQH302" s="342"/>
      <c r="RQI302" s="342"/>
      <c r="RQJ302" s="442"/>
      <c r="RQK302" s="423"/>
      <c r="RQL302" s="342"/>
      <c r="RQM302" s="342"/>
      <c r="RQN302" s="342"/>
      <c r="RQO302" s="387"/>
      <c r="RQP302" s="342"/>
      <c r="RQQ302" s="342"/>
      <c r="RQR302" s="342"/>
      <c r="RQS302" s="342"/>
      <c r="RQT302" s="342"/>
      <c r="RQU302" s="342"/>
      <c r="RQV302" s="442"/>
      <c r="RQW302" s="423"/>
      <c r="RQX302" s="342"/>
      <c r="RQY302" s="342"/>
      <c r="RQZ302" s="342"/>
      <c r="RRA302" s="387"/>
      <c r="RRB302" s="342"/>
      <c r="RRC302" s="342"/>
      <c r="RRD302" s="342"/>
      <c r="RRE302" s="342"/>
      <c r="RRF302" s="342"/>
      <c r="RRG302" s="342"/>
      <c r="RRH302" s="442"/>
      <c r="RRI302" s="423"/>
      <c r="RRJ302" s="342"/>
      <c r="RRK302" s="342"/>
      <c r="RRL302" s="342"/>
      <c r="RRM302" s="387"/>
      <c r="RRN302" s="342"/>
      <c r="RRO302" s="342"/>
      <c r="RRP302" s="342"/>
      <c r="RRQ302" s="342"/>
      <c r="RRR302" s="342"/>
      <c r="RRS302" s="342"/>
      <c r="RRT302" s="442"/>
      <c r="RRU302" s="423"/>
      <c r="RRV302" s="342"/>
      <c r="RRW302" s="342"/>
      <c r="RRX302" s="342"/>
      <c r="RRY302" s="387"/>
      <c r="RRZ302" s="342"/>
      <c r="RSA302" s="342"/>
      <c r="RSB302" s="342"/>
      <c r="RSC302" s="342"/>
      <c r="RSD302" s="342"/>
      <c r="RSE302" s="342"/>
      <c r="RSF302" s="442"/>
      <c r="RSG302" s="423"/>
      <c r="RSH302" s="342"/>
      <c r="RSI302" s="342"/>
      <c r="RSJ302" s="342"/>
      <c r="RSK302" s="387"/>
      <c r="RSL302" s="342"/>
      <c r="RSM302" s="342"/>
      <c r="RSN302" s="342"/>
      <c r="RSO302" s="342"/>
      <c r="RSP302" s="342"/>
      <c r="RSQ302" s="342"/>
      <c r="RSR302" s="442"/>
      <c r="RSS302" s="423"/>
      <c r="RST302" s="342"/>
      <c r="RSU302" s="342"/>
      <c r="RSV302" s="342"/>
      <c r="RSW302" s="387"/>
      <c r="RSX302" s="342"/>
      <c r="RSY302" s="342"/>
      <c r="RSZ302" s="342"/>
      <c r="RTA302" s="342"/>
      <c r="RTB302" s="342"/>
      <c r="RTC302" s="342"/>
      <c r="RTD302" s="442"/>
      <c r="RTE302" s="423"/>
      <c r="RTF302" s="342"/>
      <c r="RTG302" s="342"/>
      <c r="RTH302" s="342"/>
      <c r="RTI302" s="387"/>
      <c r="RTJ302" s="342"/>
      <c r="RTK302" s="342"/>
      <c r="RTL302" s="342"/>
      <c r="RTM302" s="342"/>
      <c r="RTN302" s="342"/>
      <c r="RTO302" s="342"/>
      <c r="RTP302" s="442"/>
      <c r="RTQ302" s="423"/>
      <c r="RTR302" s="342"/>
      <c r="RTS302" s="342"/>
      <c r="RTT302" s="342"/>
      <c r="RTU302" s="387"/>
      <c r="RTV302" s="342"/>
      <c r="RTW302" s="342"/>
      <c r="RTX302" s="342"/>
      <c r="RTY302" s="342"/>
      <c r="RTZ302" s="342"/>
      <c r="RUA302" s="342"/>
      <c r="RUB302" s="442"/>
      <c r="RUC302" s="423"/>
      <c r="RUD302" s="342"/>
      <c r="RUE302" s="342"/>
      <c r="RUF302" s="342"/>
      <c r="RUG302" s="387"/>
      <c r="RUH302" s="342"/>
      <c r="RUI302" s="342"/>
      <c r="RUJ302" s="342"/>
      <c r="RUK302" s="342"/>
      <c r="RUL302" s="342"/>
      <c r="RUM302" s="342"/>
      <c r="RUN302" s="442"/>
      <c r="RUO302" s="423"/>
      <c r="RUP302" s="342"/>
      <c r="RUQ302" s="342"/>
      <c r="RUR302" s="342"/>
      <c r="RUS302" s="387"/>
      <c r="RUT302" s="342"/>
      <c r="RUU302" s="342"/>
      <c r="RUV302" s="342"/>
      <c r="RUW302" s="342"/>
      <c r="RUX302" s="342"/>
      <c r="RUY302" s="342"/>
      <c r="RUZ302" s="442"/>
      <c r="RVA302" s="423"/>
      <c r="RVB302" s="342"/>
      <c r="RVC302" s="342"/>
      <c r="RVD302" s="342"/>
      <c r="RVE302" s="387"/>
      <c r="RVF302" s="342"/>
      <c r="RVG302" s="342"/>
      <c r="RVH302" s="342"/>
      <c r="RVI302" s="342"/>
      <c r="RVJ302" s="342"/>
      <c r="RVK302" s="342"/>
      <c r="RVL302" s="442"/>
      <c r="RVM302" s="423"/>
      <c r="RVN302" s="342"/>
      <c r="RVO302" s="342"/>
      <c r="RVP302" s="342"/>
      <c r="RVQ302" s="387"/>
      <c r="RVR302" s="342"/>
      <c r="RVS302" s="342"/>
      <c r="RVT302" s="342"/>
      <c r="RVU302" s="342"/>
      <c r="RVV302" s="342"/>
      <c r="RVW302" s="342"/>
      <c r="RVX302" s="442"/>
      <c r="RVY302" s="423"/>
      <c r="RVZ302" s="342"/>
      <c r="RWA302" s="342"/>
      <c r="RWB302" s="342"/>
      <c r="RWC302" s="387"/>
      <c r="RWD302" s="342"/>
      <c r="RWE302" s="342"/>
      <c r="RWF302" s="342"/>
      <c r="RWG302" s="342"/>
      <c r="RWH302" s="342"/>
      <c r="RWI302" s="342"/>
      <c r="RWJ302" s="442"/>
      <c r="RWK302" s="423"/>
      <c r="RWL302" s="342"/>
      <c r="RWM302" s="342"/>
      <c r="RWN302" s="342"/>
      <c r="RWO302" s="387"/>
      <c r="RWP302" s="342"/>
      <c r="RWQ302" s="342"/>
      <c r="RWR302" s="342"/>
      <c r="RWS302" s="342"/>
      <c r="RWT302" s="342"/>
      <c r="RWU302" s="342"/>
      <c r="RWV302" s="442"/>
      <c r="RWW302" s="423"/>
      <c r="RWX302" s="342"/>
      <c r="RWY302" s="342"/>
      <c r="RWZ302" s="342"/>
      <c r="RXA302" s="387"/>
      <c r="RXB302" s="342"/>
      <c r="RXC302" s="342"/>
      <c r="RXD302" s="342"/>
      <c r="RXE302" s="342"/>
      <c r="RXF302" s="342"/>
      <c r="RXG302" s="342"/>
      <c r="RXH302" s="442"/>
      <c r="RXI302" s="423"/>
      <c r="RXJ302" s="342"/>
      <c r="RXK302" s="342"/>
      <c r="RXL302" s="342"/>
      <c r="RXM302" s="387"/>
      <c r="RXN302" s="342"/>
      <c r="RXO302" s="342"/>
      <c r="RXP302" s="342"/>
      <c r="RXQ302" s="342"/>
      <c r="RXR302" s="342"/>
      <c r="RXS302" s="342"/>
      <c r="RXT302" s="442"/>
      <c r="RXU302" s="423"/>
      <c r="RXV302" s="342"/>
      <c r="RXW302" s="342"/>
      <c r="RXX302" s="342"/>
      <c r="RXY302" s="387"/>
      <c r="RXZ302" s="342"/>
      <c r="RYA302" s="342"/>
      <c r="RYB302" s="342"/>
      <c r="RYC302" s="342"/>
      <c r="RYD302" s="342"/>
      <c r="RYE302" s="342"/>
      <c r="RYF302" s="442"/>
      <c r="RYG302" s="423"/>
      <c r="RYH302" s="342"/>
      <c r="RYI302" s="342"/>
      <c r="RYJ302" s="342"/>
      <c r="RYK302" s="387"/>
      <c r="RYL302" s="342"/>
      <c r="RYM302" s="342"/>
      <c r="RYN302" s="342"/>
      <c r="RYO302" s="342"/>
      <c r="RYP302" s="342"/>
      <c r="RYQ302" s="342"/>
      <c r="RYR302" s="442"/>
      <c r="RYS302" s="423"/>
      <c r="RYT302" s="342"/>
      <c r="RYU302" s="342"/>
      <c r="RYV302" s="342"/>
      <c r="RYW302" s="387"/>
      <c r="RYX302" s="342"/>
      <c r="RYY302" s="342"/>
      <c r="RYZ302" s="342"/>
      <c r="RZA302" s="342"/>
      <c r="RZB302" s="342"/>
      <c r="RZC302" s="342"/>
      <c r="RZD302" s="442"/>
      <c r="RZE302" s="423"/>
      <c r="RZF302" s="342"/>
      <c r="RZG302" s="342"/>
      <c r="RZH302" s="342"/>
      <c r="RZI302" s="387"/>
      <c r="RZJ302" s="342"/>
      <c r="RZK302" s="342"/>
      <c r="RZL302" s="342"/>
      <c r="RZM302" s="342"/>
      <c r="RZN302" s="342"/>
      <c r="RZO302" s="342"/>
      <c r="RZP302" s="442"/>
      <c r="RZQ302" s="423"/>
      <c r="RZR302" s="342"/>
      <c r="RZS302" s="342"/>
      <c r="RZT302" s="342"/>
      <c r="RZU302" s="387"/>
      <c r="RZV302" s="342"/>
      <c r="RZW302" s="342"/>
      <c r="RZX302" s="342"/>
      <c r="RZY302" s="342"/>
      <c r="RZZ302" s="342"/>
      <c r="SAA302" s="342"/>
      <c r="SAB302" s="442"/>
      <c r="SAC302" s="423"/>
      <c r="SAD302" s="342"/>
      <c r="SAE302" s="342"/>
      <c r="SAF302" s="342"/>
      <c r="SAG302" s="387"/>
      <c r="SAH302" s="342"/>
      <c r="SAI302" s="342"/>
      <c r="SAJ302" s="342"/>
      <c r="SAK302" s="342"/>
      <c r="SAL302" s="342"/>
      <c r="SAM302" s="342"/>
      <c r="SAN302" s="442"/>
      <c r="SAO302" s="423"/>
      <c r="SAP302" s="342"/>
      <c r="SAQ302" s="342"/>
      <c r="SAR302" s="342"/>
      <c r="SAS302" s="387"/>
      <c r="SAT302" s="342"/>
      <c r="SAU302" s="342"/>
      <c r="SAV302" s="342"/>
      <c r="SAW302" s="342"/>
      <c r="SAX302" s="342"/>
      <c r="SAY302" s="342"/>
      <c r="SAZ302" s="442"/>
      <c r="SBA302" s="423"/>
      <c r="SBB302" s="342"/>
      <c r="SBC302" s="342"/>
      <c r="SBD302" s="342"/>
      <c r="SBE302" s="387"/>
      <c r="SBF302" s="342"/>
      <c r="SBG302" s="342"/>
      <c r="SBH302" s="342"/>
      <c r="SBI302" s="342"/>
      <c r="SBJ302" s="342"/>
      <c r="SBK302" s="342"/>
      <c r="SBL302" s="442"/>
      <c r="SBM302" s="423"/>
      <c r="SBN302" s="342"/>
      <c r="SBO302" s="342"/>
      <c r="SBP302" s="342"/>
      <c r="SBQ302" s="387"/>
      <c r="SBR302" s="342"/>
      <c r="SBS302" s="342"/>
      <c r="SBT302" s="342"/>
      <c r="SBU302" s="342"/>
      <c r="SBV302" s="342"/>
      <c r="SBW302" s="342"/>
      <c r="SBX302" s="442"/>
      <c r="SBY302" s="423"/>
      <c r="SBZ302" s="342"/>
      <c r="SCA302" s="342"/>
      <c r="SCB302" s="342"/>
      <c r="SCC302" s="387"/>
      <c r="SCD302" s="342"/>
      <c r="SCE302" s="342"/>
      <c r="SCF302" s="342"/>
      <c r="SCG302" s="342"/>
      <c r="SCH302" s="342"/>
      <c r="SCI302" s="342"/>
      <c r="SCJ302" s="442"/>
      <c r="SCK302" s="423"/>
      <c r="SCL302" s="342"/>
      <c r="SCM302" s="342"/>
      <c r="SCN302" s="342"/>
      <c r="SCO302" s="387"/>
      <c r="SCP302" s="342"/>
      <c r="SCQ302" s="342"/>
      <c r="SCR302" s="342"/>
      <c r="SCS302" s="342"/>
      <c r="SCT302" s="342"/>
      <c r="SCU302" s="342"/>
      <c r="SCV302" s="442"/>
      <c r="SCW302" s="423"/>
      <c r="SCX302" s="342"/>
      <c r="SCY302" s="342"/>
      <c r="SCZ302" s="342"/>
      <c r="SDA302" s="387"/>
      <c r="SDB302" s="342"/>
      <c r="SDC302" s="342"/>
      <c r="SDD302" s="342"/>
      <c r="SDE302" s="342"/>
      <c r="SDF302" s="342"/>
      <c r="SDG302" s="342"/>
      <c r="SDH302" s="442"/>
      <c r="SDI302" s="423"/>
      <c r="SDJ302" s="342"/>
      <c r="SDK302" s="342"/>
      <c r="SDL302" s="342"/>
      <c r="SDM302" s="387"/>
      <c r="SDN302" s="342"/>
      <c r="SDO302" s="342"/>
      <c r="SDP302" s="342"/>
      <c r="SDQ302" s="342"/>
      <c r="SDR302" s="342"/>
      <c r="SDS302" s="342"/>
      <c r="SDT302" s="442"/>
      <c r="SDU302" s="423"/>
      <c r="SDV302" s="342"/>
      <c r="SDW302" s="342"/>
      <c r="SDX302" s="342"/>
      <c r="SDY302" s="387"/>
      <c r="SDZ302" s="342"/>
      <c r="SEA302" s="342"/>
      <c r="SEB302" s="342"/>
      <c r="SEC302" s="342"/>
      <c r="SED302" s="342"/>
      <c r="SEE302" s="342"/>
      <c r="SEF302" s="442"/>
      <c r="SEG302" s="423"/>
      <c r="SEH302" s="342"/>
      <c r="SEI302" s="342"/>
      <c r="SEJ302" s="342"/>
      <c r="SEK302" s="387"/>
      <c r="SEL302" s="342"/>
      <c r="SEM302" s="342"/>
      <c r="SEN302" s="342"/>
      <c r="SEO302" s="342"/>
      <c r="SEP302" s="342"/>
      <c r="SEQ302" s="342"/>
      <c r="SER302" s="442"/>
      <c r="SES302" s="423"/>
      <c r="SET302" s="342"/>
      <c r="SEU302" s="342"/>
      <c r="SEV302" s="342"/>
      <c r="SEW302" s="387"/>
      <c r="SEX302" s="342"/>
      <c r="SEY302" s="342"/>
      <c r="SEZ302" s="342"/>
      <c r="SFA302" s="342"/>
      <c r="SFB302" s="342"/>
      <c r="SFC302" s="342"/>
      <c r="SFD302" s="442"/>
      <c r="SFE302" s="423"/>
      <c r="SFF302" s="342"/>
      <c r="SFG302" s="342"/>
      <c r="SFH302" s="342"/>
      <c r="SFI302" s="387"/>
      <c r="SFJ302" s="342"/>
      <c r="SFK302" s="342"/>
      <c r="SFL302" s="342"/>
      <c r="SFM302" s="342"/>
      <c r="SFN302" s="342"/>
      <c r="SFO302" s="342"/>
      <c r="SFP302" s="442"/>
      <c r="SFQ302" s="423"/>
      <c r="SFR302" s="342"/>
      <c r="SFS302" s="342"/>
      <c r="SFT302" s="342"/>
      <c r="SFU302" s="387"/>
      <c r="SFV302" s="342"/>
      <c r="SFW302" s="342"/>
      <c r="SFX302" s="342"/>
      <c r="SFY302" s="342"/>
      <c r="SFZ302" s="342"/>
      <c r="SGA302" s="342"/>
      <c r="SGB302" s="442"/>
      <c r="SGC302" s="423"/>
      <c r="SGD302" s="342"/>
      <c r="SGE302" s="342"/>
      <c r="SGF302" s="342"/>
      <c r="SGG302" s="387"/>
      <c r="SGH302" s="342"/>
      <c r="SGI302" s="342"/>
      <c r="SGJ302" s="342"/>
      <c r="SGK302" s="342"/>
      <c r="SGL302" s="342"/>
      <c r="SGM302" s="342"/>
      <c r="SGN302" s="442"/>
      <c r="SGO302" s="423"/>
      <c r="SGP302" s="342"/>
      <c r="SGQ302" s="342"/>
      <c r="SGR302" s="342"/>
      <c r="SGS302" s="387"/>
      <c r="SGT302" s="342"/>
      <c r="SGU302" s="342"/>
      <c r="SGV302" s="342"/>
      <c r="SGW302" s="342"/>
      <c r="SGX302" s="342"/>
      <c r="SGY302" s="342"/>
      <c r="SGZ302" s="442"/>
      <c r="SHA302" s="423"/>
      <c r="SHB302" s="342"/>
      <c r="SHC302" s="342"/>
      <c r="SHD302" s="342"/>
      <c r="SHE302" s="387"/>
      <c r="SHF302" s="342"/>
      <c r="SHG302" s="342"/>
      <c r="SHH302" s="342"/>
      <c r="SHI302" s="342"/>
      <c r="SHJ302" s="342"/>
      <c r="SHK302" s="342"/>
      <c r="SHL302" s="442"/>
      <c r="SHM302" s="423"/>
      <c r="SHN302" s="342"/>
      <c r="SHO302" s="342"/>
      <c r="SHP302" s="342"/>
      <c r="SHQ302" s="387"/>
      <c r="SHR302" s="342"/>
      <c r="SHS302" s="342"/>
      <c r="SHT302" s="342"/>
      <c r="SHU302" s="342"/>
      <c r="SHV302" s="342"/>
      <c r="SHW302" s="342"/>
      <c r="SHX302" s="442"/>
      <c r="SHY302" s="423"/>
      <c r="SHZ302" s="342"/>
      <c r="SIA302" s="342"/>
      <c r="SIB302" s="342"/>
      <c r="SIC302" s="387"/>
      <c r="SID302" s="342"/>
      <c r="SIE302" s="342"/>
      <c r="SIF302" s="342"/>
      <c r="SIG302" s="342"/>
      <c r="SIH302" s="342"/>
      <c r="SII302" s="342"/>
      <c r="SIJ302" s="442"/>
      <c r="SIK302" s="423"/>
      <c r="SIL302" s="342"/>
      <c r="SIM302" s="342"/>
      <c r="SIN302" s="342"/>
      <c r="SIO302" s="387"/>
      <c r="SIP302" s="342"/>
      <c r="SIQ302" s="342"/>
      <c r="SIR302" s="342"/>
      <c r="SIS302" s="342"/>
      <c r="SIT302" s="342"/>
      <c r="SIU302" s="342"/>
      <c r="SIV302" s="442"/>
      <c r="SIW302" s="423"/>
      <c r="SIX302" s="342"/>
      <c r="SIY302" s="342"/>
      <c r="SIZ302" s="342"/>
      <c r="SJA302" s="387"/>
      <c r="SJB302" s="342"/>
      <c r="SJC302" s="342"/>
      <c r="SJD302" s="342"/>
      <c r="SJE302" s="342"/>
      <c r="SJF302" s="342"/>
      <c r="SJG302" s="342"/>
      <c r="SJH302" s="442"/>
      <c r="SJI302" s="423"/>
      <c r="SJJ302" s="342"/>
      <c r="SJK302" s="342"/>
      <c r="SJL302" s="342"/>
      <c r="SJM302" s="387"/>
      <c r="SJN302" s="342"/>
      <c r="SJO302" s="342"/>
      <c r="SJP302" s="342"/>
      <c r="SJQ302" s="342"/>
      <c r="SJR302" s="342"/>
      <c r="SJS302" s="342"/>
      <c r="SJT302" s="442"/>
      <c r="SJU302" s="423"/>
      <c r="SJV302" s="342"/>
      <c r="SJW302" s="342"/>
      <c r="SJX302" s="342"/>
      <c r="SJY302" s="387"/>
      <c r="SJZ302" s="342"/>
      <c r="SKA302" s="342"/>
      <c r="SKB302" s="342"/>
      <c r="SKC302" s="342"/>
      <c r="SKD302" s="342"/>
      <c r="SKE302" s="342"/>
      <c r="SKF302" s="442"/>
      <c r="SKG302" s="423"/>
      <c r="SKH302" s="342"/>
      <c r="SKI302" s="342"/>
      <c r="SKJ302" s="342"/>
      <c r="SKK302" s="387"/>
      <c r="SKL302" s="342"/>
      <c r="SKM302" s="342"/>
      <c r="SKN302" s="342"/>
      <c r="SKO302" s="342"/>
      <c r="SKP302" s="342"/>
      <c r="SKQ302" s="342"/>
      <c r="SKR302" s="442"/>
      <c r="SKS302" s="423"/>
      <c r="SKT302" s="342"/>
      <c r="SKU302" s="342"/>
      <c r="SKV302" s="342"/>
      <c r="SKW302" s="387"/>
      <c r="SKX302" s="342"/>
      <c r="SKY302" s="342"/>
      <c r="SKZ302" s="342"/>
      <c r="SLA302" s="342"/>
      <c r="SLB302" s="342"/>
      <c r="SLC302" s="342"/>
      <c r="SLD302" s="442"/>
      <c r="SLE302" s="423"/>
      <c r="SLF302" s="342"/>
      <c r="SLG302" s="342"/>
      <c r="SLH302" s="342"/>
      <c r="SLI302" s="387"/>
      <c r="SLJ302" s="342"/>
      <c r="SLK302" s="342"/>
      <c r="SLL302" s="342"/>
      <c r="SLM302" s="342"/>
      <c r="SLN302" s="342"/>
      <c r="SLO302" s="342"/>
      <c r="SLP302" s="442"/>
      <c r="SLQ302" s="423"/>
      <c r="SLR302" s="342"/>
      <c r="SLS302" s="342"/>
      <c r="SLT302" s="342"/>
      <c r="SLU302" s="387"/>
      <c r="SLV302" s="342"/>
      <c r="SLW302" s="342"/>
      <c r="SLX302" s="342"/>
      <c r="SLY302" s="342"/>
      <c r="SLZ302" s="342"/>
      <c r="SMA302" s="342"/>
      <c r="SMB302" s="442"/>
      <c r="SMC302" s="423"/>
      <c r="SMD302" s="342"/>
      <c r="SME302" s="342"/>
      <c r="SMF302" s="342"/>
      <c r="SMG302" s="387"/>
      <c r="SMH302" s="342"/>
      <c r="SMI302" s="342"/>
      <c r="SMJ302" s="342"/>
      <c r="SMK302" s="342"/>
      <c r="SML302" s="342"/>
      <c r="SMM302" s="342"/>
      <c r="SMN302" s="442"/>
      <c r="SMO302" s="423"/>
      <c r="SMP302" s="342"/>
      <c r="SMQ302" s="342"/>
      <c r="SMR302" s="342"/>
      <c r="SMS302" s="387"/>
      <c r="SMT302" s="342"/>
      <c r="SMU302" s="342"/>
      <c r="SMV302" s="342"/>
      <c r="SMW302" s="342"/>
      <c r="SMX302" s="342"/>
      <c r="SMY302" s="342"/>
      <c r="SMZ302" s="442"/>
      <c r="SNA302" s="423"/>
      <c r="SNB302" s="342"/>
      <c r="SNC302" s="342"/>
      <c r="SND302" s="342"/>
      <c r="SNE302" s="387"/>
      <c r="SNF302" s="342"/>
      <c r="SNG302" s="342"/>
      <c r="SNH302" s="342"/>
      <c r="SNI302" s="342"/>
      <c r="SNJ302" s="342"/>
      <c r="SNK302" s="342"/>
      <c r="SNL302" s="442"/>
      <c r="SNM302" s="423"/>
      <c r="SNN302" s="342"/>
      <c r="SNO302" s="342"/>
      <c r="SNP302" s="342"/>
      <c r="SNQ302" s="387"/>
      <c r="SNR302" s="342"/>
      <c r="SNS302" s="342"/>
      <c r="SNT302" s="342"/>
      <c r="SNU302" s="342"/>
      <c r="SNV302" s="342"/>
      <c r="SNW302" s="342"/>
      <c r="SNX302" s="442"/>
      <c r="SNY302" s="423"/>
      <c r="SNZ302" s="342"/>
      <c r="SOA302" s="342"/>
      <c r="SOB302" s="342"/>
      <c r="SOC302" s="387"/>
      <c r="SOD302" s="342"/>
      <c r="SOE302" s="342"/>
      <c r="SOF302" s="342"/>
      <c r="SOG302" s="342"/>
      <c r="SOH302" s="342"/>
      <c r="SOI302" s="342"/>
      <c r="SOJ302" s="442"/>
      <c r="SOK302" s="423"/>
      <c r="SOL302" s="342"/>
      <c r="SOM302" s="342"/>
      <c r="SON302" s="342"/>
      <c r="SOO302" s="387"/>
      <c r="SOP302" s="342"/>
      <c r="SOQ302" s="342"/>
      <c r="SOR302" s="342"/>
      <c r="SOS302" s="342"/>
      <c r="SOT302" s="342"/>
      <c r="SOU302" s="342"/>
      <c r="SOV302" s="442"/>
      <c r="SOW302" s="423"/>
      <c r="SOX302" s="342"/>
      <c r="SOY302" s="342"/>
      <c r="SOZ302" s="342"/>
      <c r="SPA302" s="387"/>
      <c r="SPB302" s="342"/>
      <c r="SPC302" s="342"/>
      <c r="SPD302" s="342"/>
      <c r="SPE302" s="342"/>
      <c r="SPF302" s="342"/>
      <c r="SPG302" s="342"/>
      <c r="SPH302" s="442"/>
      <c r="SPI302" s="423"/>
      <c r="SPJ302" s="342"/>
      <c r="SPK302" s="342"/>
      <c r="SPL302" s="342"/>
      <c r="SPM302" s="387"/>
      <c r="SPN302" s="342"/>
      <c r="SPO302" s="342"/>
      <c r="SPP302" s="342"/>
      <c r="SPQ302" s="342"/>
      <c r="SPR302" s="342"/>
      <c r="SPS302" s="342"/>
      <c r="SPT302" s="442"/>
      <c r="SPU302" s="423"/>
      <c r="SPV302" s="342"/>
      <c r="SPW302" s="342"/>
      <c r="SPX302" s="342"/>
      <c r="SPY302" s="387"/>
      <c r="SPZ302" s="342"/>
      <c r="SQA302" s="342"/>
      <c r="SQB302" s="342"/>
      <c r="SQC302" s="342"/>
      <c r="SQD302" s="342"/>
      <c r="SQE302" s="342"/>
      <c r="SQF302" s="442"/>
      <c r="SQG302" s="423"/>
      <c r="SQH302" s="342"/>
      <c r="SQI302" s="342"/>
      <c r="SQJ302" s="342"/>
      <c r="SQK302" s="387"/>
      <c r="SQL302" s="342"/>
      <c r="SQM302" s="342"/>
      <c r="SQN302" s="342"/>
      <c r="SQO302" s="342"/>
      <c r="SQP302" s="342"/>
      <c r="SQQ302" s="342"/>
      <c r="SQR302" s="442"/>
      <c r="SQS302" s="423"/>
      <c r="SQT302" s="342"/>
      <c r="SQU302" s="342"/>
      <c r="SQV302" s="342"/>
      <c r="SQW302" s="387"/>
      <c r="SQX302" s="342"/>
      <c r="SQY302" s="342"/>
      <c r="SQZ302" s="342"/>
      <c r="SRA302" s="342"/>
      <c r="SRB302" s="342"/>
      <c r="SRC302" s="342"/>
      <c r="SRD302" s="442"/>
      <c r="SRE302" s="423"/>
      <c r="SRF302" s="342"/>
      <c r="SRG302" s="342"/>
      <c r="SRH302" s="342"/>
      <c r="SRI302" s="387"/>
      <c r="SRJ302" s="342"/>
      <c r="SRK302" s="342"/>
      <c r="SRL302" s="342"/>
      <c r="SRM302" s="342"/>
      <c r="SRN302" s="342"/>
      <c r="SRO302" s="342"/>
      <c r="SRP302" s="442"/>
      <c r="SRQ302" s="423"/>
      <c r="SRR302" s="342"/>
      <c r="SRS302" s="342"/>
      <c r="SRT302" s="342"/>
      <c r="SRU302" s="387"/>
      <c r="SRV302" s="342"/>
      <c r="SRW302" s="342"/>
      <c r="SRX302" s="342"/>
      <c r="SRY302" s="342"/>
      <c r="SRZ302" s="342"/>
      <c r="SSA302" s="342"/>
      <c r="SSB302" s="442"/>
      <c r="SSC302" s="423"/>
      <c r="SSD302" s="342"/>
      <c r="SSE302" s="342"/>
      <c r="SSF302" s="342"/>
      <c r="SSG302" s="387"/>
      <c r="SSH302" s="342"/>
      <c r="SSI302" s="342"/>
      <c r="SSJ302" s="342"/>
      <c r="SSK302" s="342"/>
      <c r="SSL302" s="342"/>
      <c r="SSM302" s="342"/>
      <c r="SSN302" s="442"/>
      <c r="SSO302" s="423"/>
      <c r="SSP302" s="342"/>
      <c r="SSQ302" s="342"/>
      <c r="SSR302" s="342"/>
      <c r="SSS302" s="387"/>
      <c r="SST302" s="342"/>
      <c r="SSU302" s="342"/>
      <c r="SSV302" s="342"/>
      <c r="SSW302" s="342"/>
      <c r="SSX302" s="342"/>
      <c r="SSY302" s="342"/>
      <c r="SSZ302" s="442"/>
      <c r="STA302" s="423"/>
      <c r="STB302" s="342"/>
      <c r="STC302" s="342"/>
      <c r="STD302" s="342"/>
      <c r="STE302" s="387"/>
      <c r="STF302" s="342"/>
      <c r="STG302" s="342"/>
      <c r="STH302" s="342"/>
      <c r="STI302" s="342"/>
      <c r="STJ302" s="342"/>
      <c r="STK302" s="342"/>
      <c r="STL302" s="442"/>
      <c r="STM302" s="423"/>
      <c r="STN302" s="342"/>
      <c r="STO302" s="342"/>
      <c r="STP302" s="342"/>
      <c r="STQ302" s="387"/>
      <c r="STR302" s="342"/>
      <c r="STS302" s="342"/>
      <c r="STT302" s="342"/>
      <c r="STU302" s="342"/>
      <c r="STV302" s="342"/>
      <c r="STW302" s="342"/>
      <c r="STX302" s="442"/>
      <c r="STY302" s="423"/>
      <c r="STZ302" s="342"/>
      <c r="SUA302" s="342"/>
      <c r="SUB302" s="342"/>
      <c r="SUC302" s="387"/>
      <c r="SUD302" s="342"/>
      <c r="SUE302" s="342"/>
      <c r="SUF302" s="342"/>
      <c r="SUG302" s="342"/>
      <c r="SUH302" s="342"/>
      <c r="SUI302" s="342"/>
      <c r="SUJ302" s="442"/>
      <c r="SUK302" s="423"/>
      <c r="SUL302" s="342"/>
      <c r="SUM302" s="342"/>
      <c r="SUN302" s="342"/>
      <c r="SUO302" s="387"/>
      <c r="SUP302" s="342"/>
      <c r="SUQ302" s="342"/>
      <c r="SUR302" s="342"/>
      <c r="SUS302" s="342"/>
      <c r="SUT302" s="342"/>
      <c r="SUU302" s="342"/>
      <c r="SUV302" s="442"/>
      <c r="SUW302" s="423"/>
      <c r="SUX302" s="342"/>
      <c r="SUY302" s="342"/>
      <c r="SUZ302" s="342"/>
      <c r="SVA302" s="387"/>
      <c r="SVB302" s="342"/>
      <c r="SVC302" s="342"/>
      <c r="SVD302" s="342"/>
      <c r="SVE302" s="342"/>
      <c r="SVF302" s="342"/>
      <c r="SVG302" s="342"/>
      <c r="SVH302" s="442"/>
      <c r="SVI302" s="423"/>
      <c r="SVJ302" s="342"/>
      <c r="SVK302" s="342"/>
      <c r="SVL302" s="342"/>
      <c r="SVM302" s="387"/>
      <c r="SVN302" s="342"/>
      <c r="SVO302" s="342"/>
      <c r="SVP302" s="342"/>
      <c r="SVQ302" s="342"/>
      <c r="SVR302" s="342"/>
      <c r="SVS302" s="342"/>
      <c r="SVT302" s="442"/>
      <c r="SVU302" s="423"/>
      <c r="SVV302" s="342"/>
      <c r="SVW302" s="342"/>
      <c r="SVX302" s="342"/>
      <c r="SVY302" s="387"/>
      <c r="SVZ302" s="342"/>
      <c r="SWA302" s="342"/>
      <c r="SWB302" s="342"/>
      <c r="SWC302" s="342"/>
      <c r="SWD302" s="342"/>
      <c r="SWE302" s="342"/>
      <c r="SWF302" s="442"/>
      <c r="SWG302" s="423"/>
      <c r="SWH302" s="342"/>
      <c r="SWI302" s="342"/>
      <c r="SWJ302" s="342"/>
      <c r="SWK302" s="387"/>
      <c r="SWL302" s="342"/>
      <c r="SWM302" s="342"/>
      <c r="SWN302" s="342"/>
      <c r="SWO302" s="342"/>
      <c r="SWP302" s="342"/>
      <c r="SWQ302" s="342"/>
      <c r="SWR302" s="442"/>
      <c r="SWS302" s="423"/>
      <c r="SWT302" s="342"/>
      <c r="SWU302" s="342"/>
      <c r="SWV302" s="342"/>
      <c r="SWW302" s="387"/>
      <c r="SWX302" s="342"/>
      <c r="SWY302" s="342"/>
      <c r="SWZ302" s="342"/>
      <c r="SXA302" s="342"/>
      <c r="SXB302" s="342"/>
      <c r="SXC302" s="342"/>
      <c r="SXD302" s="442"/>
      <c r="SXE302" s="423"/>
      <c r="SXF302" s="342"/>
      <c r="SXG302" s="342"/>
      <c r="SXH302" s="342"/>
      <c r="SXI302" s="387"/>
      <c r="SXJ302" s="342"/>
      <c r="SXK302" s="342"/>
      <c r="SXL302" s="342"/>
      <c r="SXM302" s="342"/>
      <c r="SXN302" s="342"/>
      <c r="SXO302" s="342"/>
      <c r="SXP302" s="442"/>
      <c r="SXQ302" s="423"/>
      <c r="SXR302" s="342"/>
      <c r="SXS302" s="342"/>
      <c r="SXT302" s="342"/>
      <c r="SXU302" s="387"/>
      <c r="SXV302" s="342"/>
      <c r="SXW302" s="342"/>
      <c r="SXX302" s="342"/>
      <c r="SXY302" s="342"/>
      <c r="SXZ302" s="342"/>
      <c r="SYA302" s="342"/>
      <c r="SYB302" s="442"/>
      <c r="SYC302" s="423"/>
      <c r="SYD302" s="342"/>
      <c r="SYE302" s="342"/>
      <c r="SYF302" s="342"/>
      <c r="SYG302" s="387"/>
      <c r="SYH302" s="342"/>
      <c r="SYI302" s="342"/>
      <c r="SYJ302" s="342"/>
      <c r="SYK302" s="342"/>
      <c r="SYL302" s="342"/>
      <c r="SYM302" s="342"/>
      <c r="SYN302" s="442"/>
      <c r="SYO302" s="423"/>
      <c r="SYP302" s="342"/>
      <c r="SYQ302" s="342"/>
      <c r="SYR302" s="342"/>
      <c r="SYS302" s="387"/>
      <c r="SYT302" s="342"/>
      <c r="SYU302" s="342"/>
      <c r="SYV302" s="342"/>
      <c r="SYW302" s="342"/>
      <c r="SYX302" s="342"/>
      <c r="SYY302" s="342"/>
      <c r="SYZ302" s="442"/>
      <c r="SZA302" s="423"/>
      <c r="SZB302" s="342"/>
      <c r="SZC302" s="342"/>
      <c r="SZD302" s="342"/>
      <c r="SZE302" s="387"/>
      <c r="SZF302" s="342"/>
      <c r="SZG302" s="342"/>
      <c r="SZH302" s="342"/>
      <c r="SZI302" s="342"/>
      <c r="SZJ302" s="342"/>
      <c r="SZK302" s="342"/>
      <c r="SZL302" s="442"/>
      <c r="SZM302" s="423"/>
      <c r="SZN302" s="342"/>
      <c r="SZO302" s="342"/>
      <c r="SZP302" s="342"/>
      <c r="SZQ302" s="387"/>
      <c r="SZR302" s="342"/>
      <c r="SZS302" s="342"/>
      <c r="SZT302" s="342"/>
      <c r="SZU302" s="342"/>
      <c r="SZV302" s="342"/>
      <c r="SZW302" s="342"/>
      <c r="SZX302" s="442"/>
      <c r="SZY302" s="423"/>
      <c r="SZZ302" s="342"/>
      <c r="TAA302" s="342"/>
      <c r="TAB302" s="342"/>
      <c r="TAC302" s="387"/>
      <c r="TAD302" s="342"/>
      <c r="TAE302" s="342"/>
      <c r="TAF302" s="342"/>
      <c r="TAG302" s="342"/>
      <c r="TAH302" s="342"/>
      <c r="TAI302" s="342"/>
      <c r="TAJ302" s="442"/>
      <c r="TAK302" s="423"/>
      <c r="TAL302" s="342"/>
      <c r="TAM302" s="342"/>
      <c r="TAN302" s="342"/>
      <c r="TAO302" s="387"/>
      <c r="TAP302" s="342"/>
      <c r="TAQ302" s="342"/>
      <c r="TAR302" s="342"/>
      <c r="TAS302" s="342"/>
      <c r="TAT302" s="342"/>
      <c r="TAU302" s="342"/>
      <c r="TAV302" s="442"/>
      <c r="TAW302" s="423"/>
      <c r="TAX302" s="342"/>
      <c r="TAY302" s="342"/>
      <c r="TAZ302" s="342"/>
      <c r="TBA302" s="387"/>
      <c r="TBB302" s="342"/>
      <c r="TBC302" s="342"/>
      <c r="TBD302" s="342"/>
      <c r="TBE302" s="342"/>
      <c r="TBF302" s="342"/>
      <c r="TBG302" s="342"/>
      <c r="TBH302" s="442"/>
      <c r="TBI302" s="423"/>
      <c r="TBJ302" s="342"/>
      <c r="TBK302" s="342"/>
      <c r="TBL302" s="342"/>
      <c r="TBM302" s="387"/>
      <c r="TBN302" s="342"/>
      <c r="TBO302" s="342"/>
      <c r="TBP302" s="342"/>
      <c r="TBQ302" s="342"/>
      <c r="TBR302" s="342"/>
      <c r="TBS302" s="342"/>
      <c r="TBT302" s="442"/>
      <c r="TBU302" s="423"/>
      <c r="TBV302" s="342"/>
      <c r="TBW302" s="342"/>
      <c r="TBX302" s="342"/>
      <c r="TBY302" s="387"/>
      <c r="TBZ302" s="342"/>
      <c r="TCA302" s="342"/>
      <c r="TCB302" s="342"/>
      <c r="TCC302" s="342"/>
      <c r="TCD302" s="342"/>
      <c r="TCE302" s="342"/>
      <c r="TCF302" s="442"/>
      <c r="TCG302" s="423"/>
      <c r="TCH302" s="342"/>
      <c r="TCI302" s="342"/>
      <c r="TCJ302" s="342"/>
      <c r="TCK302" s="387"/>
      <c r="TCL302" s="342"/>
      <c r="TCM302" s="342"/>
      <c r="TCN302" s="342"/>
      <c r="TCO302" s="342"/>
      <c r="TCP302" s="342"/>
      <c r="TCQ302" s="342"/>
      <c r="TCR302" s="442"/>
      <c r="TCS302" s="423"/>
      <c r="TCT302" s="342"/>
      <c r="TCU302" s="342"/>
      <c r="TCV302" s="342"/>
      <c r="TCW302" s="387"/>
      <c r="TCX302" s="342"/>
      <c r="TCY302" s="342"/>
      <c r="TCZ302" s="342"/>
      <c r="TDA302" s="342"/>
      <c r="TDB302" s="342"/>
      <c r="TDC302" s="342"/>
      <c r="TDD302" s="442"/>
      <c r="TDE302" s="423"/>
      <c r="TDF302" s="342"/>
      <c r="TDG302" s="342"/>
      <c r="TDH302" s="342"/>
      <c r="TDI302" s="387"/>
      <c r="TDJ302" s="342"/>
      <c r="TDK302" s="342"/>
      <c r="TDL302" s="342"/>
      <c r="TDM302" s="342"/>
      <c r="TDN302" s="342"/>
      <c r="TDO302" s="342"/>
      <c r="TDP302" s="442"/>
      <c r="TDQ302" s="423"/>
      <c r="TDR302" s="342"/>
      <c r="TDS302" s="342"/>
      <c r="TDT302" s="342"/>
      <c r="TDU302" s="387"/>
      <c r="TDV302" s="342"/>
      <c r="TDW302" s="342"/>
      <c r="TDX302" s="342"/>
      <c r="TDY302" s="342"/>
      <c r="TDZ302" s="342"/>
      <c r="TEA302" s="342"/>
      <c r="TEB302" s="442"/>
      <c r="TEC302" s="423"/>
      <c r="TED302" s="342"/>
      <c r="TEE302" s="342"/>
      <c r="TEF302" s="342"/>
      <c r="TEG302" s="387"/>
      <c r="TEH302" s="342"/>
      <c r="TEI302" s="342"/>
      <c r="TEJ302" s="342"/>
      <c r="TEK302" s="342"/>
      <c r="TEL302" s="342"/>
      <c r="TEM302" s="342"/>
      <c r="TEN302" s="442"/>
      <c r="TEO302" s="423"/>
      <c r="TEP302" s="342"/>
      <c r="TEQ302" s="342"/>
      <c r="TER302" s="342"/>
      <c r="TES302" s="387"/>
      <c r="TET302" s="342"/>
      <c r="TEU302" s="342"/>
      <c r="TEV302" s="342"/>
      <c r="TEW302" s="342"/>
      <c r="TEX302" s="342"/>
      <c r="TEY302" s="342"/>
      <c r="TEZ302" s="442"/>
      <c r="TFA302" s="423"/>
      <c r="TFB302" s="342"/>
      <c r="TFC302" s="342"/>
      <c r="TFD302" s="342"/>
      <c r="TFE302" s="387"/>
      <c r="TFF302" s="342"/>
      <c r="TFG302" s="342"/>
      <c r="TFH302" s="342"/>
      <c r="TFI302" s="342"/>
      <c r="TFJ302" s="342"/>
      <c r="TFK302" s="342"/>
      <c r="TFL302" s="442"/>
      <c r="TFM302" s="423"/>
      <c r="TFN302" s="342"/>
      <c r="TFO302" s="342"/>
      <c r="TFP302" s="342"/>
      <c r="TFQ302" s="387"/>
      <c r="TFR302" s="342"/>
      <c r="TFS302" s="342"/>
      <c r="TFT302" s="342"/>
      <c r="TFU302" s="342"/>
      <c r="TFV302" s="342"/>
      <c r="TFW302" s="342"/>
      <c r="TFX302" s="442"/>
      <c r="TFY302" s="423"/>
      <c r="TFZ302" s="342"/>
      <c r="TGA302" s="342"/>
      <c r="TGB302" s="342"/>
      <c r="TGC302" s="387"/>
      <c r="TGD302" s="342"/>
      <c r="TGE302" s="342"/>
      <c r="TGF302" s="342"/>
      <c r="TGG302" s="342"/>
      <c r="TGH302" s="342"/>
      <c r="TGI302" s="342"/>
      <c r="TGJ302" s="442"/>
      <c r="TGK302" s="423"/>
      <c r="TGL302" s="342"/>
      <c r="TGM302" s="342"/>
      <c r="TGN302" s="342"/>
      <c r="TGO302" s="387"/>
      <c r="TGP302" s="342"/>
      <c r="TGQ302" s="342"/>
      <c r="TGR302" s="342"/>
      <c r="TGS302" s="342"/>
      <c r="TGT302" s="342"/>
      <c r="TGU302" s="342"/>
      <c r="TGV302" s="442"/>
      <c r="TGW302" s="423"/>
      <c r="TGX302" s="342"/>
      <c r="TGY302" s="342"/>
      <c r="TGZ302" s="342"/>
      <c r="THA302" s="387"/>
      <c r="THB302" s="342"/>
      <c r="THC302" s="342"/>
      <c r="THD302" s="342"/>
      <c r="THE302" s="342"/>
      <c r="THF302" s="342"/>
      <c r="THG302" s="342"/>
      <c r="THH302" s="442"/>
      <c r="THI302" s="423"/>
      <c r="THJ302" s="342"/>
      <c r="THK302" s="342"/>
      <c r="THL302" s="342"/>
      <c r="THM302" s="387"/>
      <c r="THN302" s="342"/>
      <c r="THO302" s="342"/>
      <c r="THP302" s="342"/>
      <c r="THQ302" s="342"/>
      <c r="THR302" s="342"/>
      <c r="THS302" s="342"/>
      <c r="THT302" s="442"/>
      <c r="THU302" s="423"/>
      <c r="THV302" s="342"/>
      <c r="THW302" s="342"/>
      <c r="THX302" s="342"/>
      <c r="THY302" s="387"/>
      <c r="THZ302" s="342"/>
      <c r="TIA302" s="342"/>
      <c r="TIB302" s="342"/>
      <c r="TIC302" s="342"/>
      <c r="TID302" s="342"/>
      <c r="TIE302" s="342"/>
      <c r="TIF302" s="442"/>
      <c r="TIG302" s="423"/>
      <c r="TIH302" s="342"/>
      <c r="TII302" s="342"/>
      <c r="TIJ302" s="342"/>
      <c r="TIK302" s="387"/>
      <c r="TIL302" s="342"/>
      <c r="TIM302" s="342"/>
      <c r="TIN302" s="342"/>
      <c r="TIO302" s="342"/>
      <c r="TIP302" s="342"/>
      <c r="TIQ302" s="342"/>
      <c r="TIR302" s="442"/>
      <c r="TIS302" s="423"/>
      <c r="TIT302" s="342"/>
      <c r="TIU302" s="342"/>
      <c r="TIV302" s="342"/>
      <c r="TIW302" s="387"/>
      <c r="TIX302" s="342"/>
      <c r="TIY302" s="342"/>
      <c r="TIZ302" s="342"/>
      <c r="TJA302" s="342"/>
      <c r="TJB302" s="342"/>
      <c r="TJC302" s="342"/>
      <c r="TJD302" s="442"/>
      <c r="TJE302" s="423"/>
      <c r="TJF302" s="342"/>
      <c r="TJG302" s="342"/>
      <c r="TJH302" s="342"/>
      <c r="TJI302" s="387"/>
      <c r="TJJ302" s="342"/>
      <c r="TJK302" s="342"/>
      <c r="TJL302" s="342"/>
      <c r="TJM302" s="342"/>
      <c r="TJN302" s="342"/>
      <c r="TJO302" s="342"/>
      <c r="TJP302" s="442"/>
      <c r="TJQ302" s="423"/>
      <c r="TJR302" s="342"/>
      <c r="TJS302" s="342"/>
      <c r="TJT302" s="342"/>
      <c r="TJU302" s="387"/>
      <c r="TJV302" s="342"/>
      <c r="TJW302" s="342"/>
      <c r="TJX302" s="342"/>
      <c r="TJY302" s="342"/>
      <c r="TJZ302" s="342"/>
      <c r="TKA302" s="342"/>
      <c r="TKB302" s="442"/>
      <c r="TKC302" s="423"/>
      <c r="TKD302" s="342"/>
      <c r="TKE302" s="342"/>
      <c r="TKF302" s="342"/>
      <c r="TKG302" s="387"/>
      <c r="TKH302" s="342"/>
      <c r="TKI302" s="342"/>
      <c r="TKJ302" s="342"/>
      <c r="TKK302" s="342"/>
      <c r="TKL302" s="342"/>
      <c r="TKM302" s="342"/>
      <c r="TKN302" s="442"/>
      <c r="TKO302" s="423"/>
      <c r="TKP302" s="342"/>
      <c r="TKQ302" s="342"/>
      <c r="TKR302" s="342"/>
      <c r="TKS302" s="387"/>
      <c r="TKT302" s="342"/>
      <c r="TKU302" s="342"/>
      <c r="TKV302" s="342"/>
      <c r="TKW302" s="342"/>
      <c r="TKX302" s="342"/>
      <c r="TKY302" s="342"/>
      <c r="TKZ302" s="442"/>
      <c r="TLA302" s="423"/>
      <c r="TLB302" s="342"/>
      <c r="TLC302" s="342"/>
      <c r="TLD302" s="342"/>
      <c r="TLE302" s="387"/>
      <c r="TLF302" s="342"/>
      <c r="TLG302" s="342"/>
      <c r="TLH302" s="342"/>
      <c r="TLI302" s="342"/>
      <c r="TLJ302" s="342"/>
      <c r="TLK302" s="342"/>
      <c r="TLL302" s="442"/>
      <c r="TLM302" s="423"/>
      <c r="TLN302" s="342"/>
      <c r="TLO302" s="342"/>
      <c r="TLP302" s="342"/>
      <c r="TLQ302" s="387"/>
      <c r="TLR302" s="342"/>
      <c r="TLS302" s="342"/>
      <c r="TLT302" s="342"/>
      <c r="TLU302" s="342"/>
      <c r="TLV302" s="342"/>
      <c r="TLW302" s="342"/>
      <c r="TLX302" s="442"/>
      <c r="TLY302" s="423"/>
      <c r="TLZ302" s="342"/>
      <c r="TMA302" s="342"/>
      <c r="TMB302" s="342"/>
      <c r="TMC302" s="387"/>
      <c r="TMD302" s="342"/>
      <c r="TME302" s="342"/>
      <c r="TMF302" s="342"/>
      <c r="TMG302" s="342"/>
      <c r="TMH302" s="342"/>
      <c r="TMI302" s="342"/>
      <c r="TMJ302" s="442"/>
      <c r="TMK302" s="423"/>
      <c r="TML302" s="342"/>
      <c r="TMM302" s="342"/>
      <c r="TMN302" s="342"/>
      <c r="TMO302" s="387"/>
      <c r="TMP302" s="342"/>
      <c r="TMQ302" s="342"/>
      <c r="TMR302" s="342"/>
      <c r="TMS302" s="342"/>
      <c r="TMT302" s="342"/>
      <c r="TMU302" s="342"/>
      <c r="TMV302" s="442"/>
      <c r="TMW302" s="423"/>
      <c r="TMX302" s="342"/>
      <c r="TMY302" s="342"/>
      <c r="TMZ302" s="342"/>
      <c r="TNA302" s="387"/>
      <c r="TNB302" s="342"/>
      <c r="TNC302" s="342"/>
      <c r="TND302" s="342"/>
      <c r="TNE302" s="342"/>
      <c r="TNF302" s="342"/>
      <c r="TNG302" s="342"/>
      <c r="TNH302" s="442"/>
      <c r="TNI302" s="423"/>
      <c r="TNJ302" s="342"/>
      <c r="TNK302" s="342"/>
      <c r="TNL302" s="342"/>
      <c r="TNM302" s="387"/>
      <c r="TNN302" s="342"/>
      <c r="TNO302" s="342"/>
      <c r="TNP302" s="342"/>
      <c r="TNQ302" s="342"/>
      <c r="TNR302" s="342"/>
      <c r="TNS302" s="342"/>
      <c r="TNT302" s="442"/>
      <c r="TNU302" s="423"/>
      <c r="TNV302" s="342"/>
      <c r="TNW302" s="342"/>
      <c r="TNX302" s="342"/>
      <c r="TNY302" s="387"/>
      <c r="TNZ302" s="342"/>
      <c r="TOA302" s="342"/>
      <c r="TOB302" s="342"/>
      <c r="TOC302" s="342"/>
      <c r="TOD302" s="342"/>
      <c r="TOE302" s="342"/>
      <c r="TOF302" s="442"/>
      <c r="TOG302" s="423"/>
      <c r="TOH302" s="342"/>
      <c r="TOI302" s="342"/>
      <c r="TOJ302" s="342"/>
      <c r="TOK302" s="387"/>
      <c r="TOL302" s="342"/>
      <c r="TOM302" s="342"/>
      <c r="TON302" s="342"/>
      <c r="TOO302" s="342"/>
      <c r="TOP302" s="342"/>
      <c r="TOQ302" s="342"/>
      <c r="TOR302" s="442"/>
      <c r="TOS302" s="423"/>
      <c r="TOT302" s="342"/>
      <c r="TOU302" s="342"/>
      <c r="TOV302" s="342"/>
      <c r="TOW302" s="387"/>
      <c r="TOX302" s="342"/>
      <c r="TOY302" s="342"/>
      <c r="TOZ302" s="342"/>
      <c r="TPA302" s="342"/>
      <c r="TPB302" s="342"/>
      <c r="TPC302" s="342"/>
      <c r="TPD302" s="442"/>
      <c r="TPE302" s="423"/>
      <c r="TPF302" s="342"/>
      <c r="TPG302" s="342"/>
      <c r="TPH302" s="342"/>
      <c r="TPI302" s="387"/>
      <c r="TPJ302" s="342"/>
      <c r="TPK302" s="342"/>
      <c r="TPL302" s="342"/>
      <c r="TPM302" s="342"/>
      <c r="TPN302" s="342"/>
      <c r="TPO302" s="342"/>
      <c r="TPP302" s="442"/>
      <c r="TPQ302" s="423"/>
      <c r="TPR302" s="342"/>
      <c r="TPS302" s="342"/>
      <c r="TPT302" s="342"/>
      <c r="TPU302" s="387"/>
      <c r="TPV302" s="342"/>
      <c r="TPW302" s="342"/>
      <c r="TPX302" s="342"/>
      <c r="TPY302" s="342"/>
      <c r="TPZ302" s="342"/>
      <c r="TQA302" s="342"/>
      <c r="TQB302" s="442"/>
      <c r="TQC302" s="423"/>
      <c r="TQD302" s="342"/>
      <c r="TQE302" s="342"/>
      <c r="TQF302" s="342"/>
      <c r="TQG302" s="387"/>
      <c r="TQH302" s="342"/>
      <c r="TQI302" s="342"/>
      <c r="TQJ302" s="342"/>
      <c r="TQK302" s="342"/>
      <c r="TQL302" s="342"/>
      <c r="TQM302" s="342"/>
      <c r="TQN302" s="442"/>
      <c r="TQO302" s="423"/>
      <c r="TQP302" s="342"/>
      <c r="TQQ302" s="342"/>
      <c r="TQR302" s="342"/>
      <c r="TQS302" s="387"/>
      <c r="TQT302" s="342"/>
      <c r="TQU302" s="342"/>
      <c r="TQV302" s="342"/>
      <c r="TQW302" s="342"/>
      <c r="TQX302" s="342"/>
      <c r="TQY302" s="342"/>
      <c r="TQZ302" s="442"/>
      <c r="TRA302" s="423"/>
      <c r="TRB302" s="342"/>
      <c r="TRC302" s="342"/>
      <c r="TRD302" s="342"/>
      <c r="TRE302" s="387"/>
      <c r="TRF302" s="342"/>
      <c r="TRG302" s="342"/>
      <c r="TRH302" s="342"/>
      <c r="TRI302" s="342"/>
      <c r="TRJ302" s="342"/>
      <c r="TRK302" s="342"/>
      <c r="TRL302" s="442"/>
      <c r="TRM302" s="423"/>
      <c r="TRN302" s="342"/>
      <c r="TRO302" s="342"/>
      <c r="TRP302" s="342"/>
      <c r="TRQ302" s="387"/>
      <c r="TRR302" s="342"/>
      <c r="TRS302" s="342"/>
      <c r="TRT302" s="342"/>
      <c r="TRU302" s="342"/>
      <c r="TRV302" s="342"/>
      <c r="TRW302" s="342"/>
      <c r="TRX302" s="442"/>
      <c r="TRY302" s="423"/>
      <c r="TRZ302" s="342"/>
      <c r="TSA302" s="342"/>
      <c r="TSB302" s="342"/>
      <c r="TSC302" s="387"/>
      <c r="TSD302" s="342"/>
      <c r="TSE302" s="342"/>
      <c r="TSF302" s="342"/>
      <c r="TSG302" s="342"/>
      <c r="TSH302" s="342"/>
      <c r="TSI302" s="342"/>
      <c r="TSJ302" s="442"/>
      <c r="TSK302" s="423"/>
      <c r="TSL302" s="342"/>
      <c r="TSM302" s="342"/>
      <c r="TSN302" s="342"/>
      <c r="TSO302" s="387"/>
      <c r="TSP302" s="342"/>
      <c r="TSQ302" s="342"/>
      <c r="TSR302" s="342"/>
      <c r="TSS302" s="342"/>
      <c r="TST302" s="342"/>
      <c r="TSU302" s="342"/>
      <c r="TSV302" s="442"/>
      <c r="TSW302" s="423"/>
      <c r="TSX302" s="342"/>
      <c r="TSY302" s="342"/>
      <c r="TSZ302" s="342"/>
      <c r="TTA302" s="387"/>
      <c r="TTB302" s="342"/>
      <c r="TTC302" s="342"/>
      <c r="TTD302" s="342"/>
      <c r="TTE302" s="342"/>
      <c r="TTF302" s="342"/>
      <c r="TTG302" s="342"/>
      <c r="TTH302" s="442"/>
      <c r="TTI302" s="423"/>
      <c r="TTJ302" s="342"/>
      <c r="TTK302" s="342"/>
      <c r="TTL302" s="342"/>
      <c r="TTM302" s="387"/>
      <c r="TTN302" s="342"/>
      <c r="TTO302" s="342"/>
      <c r="TTP302" s="342"/>
      <c r="TTQ302" s="342"/>
      <c r="TTR302" s="342"/>
      <c r="TTS302" s="342"/>
      <c r="TTT302" s="442"/>
      <c r="TTU302" s="423"/>
      <c r="TTV302" s="342"/>
      <c r="TTW302" s="342"/>
      <c r="TTX302" s="342"/>
      <c r="TTY302" s="387"/>
      <c r="TTZ302" s="342"/>
      <c r="TUA302" s="342"/>
      <c r="TUB302" s="342"/>
      <c r="TUC302" s="342"/>
      <c r="TUD302" s="342"/>
      <c r="TUE302" s="342"/>
      <c r="TUF302" s="442"/>
      <c r="TUG302" s="423"/>
      <c r="TUH302" s="342"/>
      <c r="TUI302" s="342"/>
      <c r="TUJ302" s="342"/>
      <c r="TUK302" s="387"/>
      <c r="TUL302" s="342"/>
      <c r="TUM302" s="342"/>
      <c r="TUN302" s="342"/>
      <c r="TUO302" s="342"/>
      <c r="TUP302" s="342"/>
      <c r="TUQ302" s="342"/>
      <c r="TUR302" s="442"/>
      <c r="TUS302" s="423"/>
      <c r="TUT302" s="342"/>
      <c r="TUU302" s="342"/>
      <c r="TUV302" s="342"/>
      <c r="TUW302" s="387"/>
      <c r="TUX302" s="342"/>
      <c r="TUY302" s="342"/>
      <c r="TUZ302" s="342"/>
      <c r="TVA302" s="342"/>
      <c r="TVB302" s="342"/>
      <c r="TVC302" s="342"/>
      <c r="TVD302" s="442"/>
      <c r="TVE302" s="423"/>
      <c r="TVF302" s="342"/>
      <c r="TVG302" s="342"/>
      <c r="TVH302" s="342"/>
      <c r="TVI302" s="387"/>
      <c r="TVJ302" s="342"/>
      <c r="TVK302" s="342"/>
      <c r="TVL302" s="342"/>
      <c r="TVM302" s="342"/>
      <c r="TVN302" s="342"/>
      <c r="TVO302" s="342"/>
      <c r="TVP302" s="442"/>
      <c r="TVQ302" s="423"/>
      <c r="TVR302" s="342"/>
      <c r="TVS302" s="342"/>
      <c r="TVT302" s="342"/>
      <c r="TVU302" s="387"/>
      <c r="TVV302" s="342"/>
      <c r="TVW302" s="342"/>
      <c r="TVX302" s="342"/>
      <c r="TVY302" s="342"/>
      <c r="TVZ302" s="342"/>
      <c r="TWA302" s="342"/>
      <c r="TWB302" s="442"/>
      <c r="TWC302" s="423"/>
      <c r="TWD302" s="342"/>
      <c r="TWE302" s="342"/>
      <c r="TWF302" s="342"/>
      <c r="TWG302" s="387"/>
      <c r="TWH302" s="342"/>
      <c r="TWI302" s="342"/>
      <c r="TWJ302" s="342"/>
      <c r="TWK302" s="342"/>
      <c r="TWL302" s="342"/>
      <c r="TWM302" s="342"/>
      <c r="TWN302" s="442"/>
      <c r="TWO302" s="423"/>
      <c r="TWP302" s="342"/>
      <c r="TWQ302" s="342"/>
      <c r="TWR302" s="342"/>
      <c r="TWS302" s="387"/>
      <c r="TWT302" s="342"/>
      <c r="TWU302" s="342"/>
      <c r="TWV302" s="342"/>
      <c r="TWW302" s="342"/>
      <c r="TWX302" s="342"/>
      <c r="TWY302" s="342"/>
      <c r="TWZ302" s="442"/>
      <c r="TXA302" s="423"/>
      <c r="TXB302" s="342"/>
      <c r="TXC302" s="342"/>
      <c r="TXD302" s="342"/>
      <c r="TXE302" s="387"/>
      <c r="TXF302" s="342"/>
      <c r="TXG302" s="342"/>
      <c r="TXH302" s="342"/>
      <c r="TXI302" s="342"/>
      <c r="TXJ302" s="342"/>
      <c r="TXK302" s="342"/>
      <c r="TXL302" s="442"/>
      <c r="TXM302" s="423"/>
      <c r="TXN302" s="342"/>
      <c r="TXO302" s="342"/>
      <c r="TXP302" s="342"/>
      <c r="TXQ302" s="387"/>
      <c r="TXR302" s="342"/>
      <c r="TXS302" s="342"/>
      <c r="TXT302" s="342"/>
      <c r="TXU302" s="342"/>
      <c r="TXV302" s="342"/>
      <c r="TXW302" s="342"/>
      <c r="TXX302" s="442"/>
      <c r="TXY302" s="423"/>
      <c r="TXZ302" s="342"/>
      <c r="TYA302" s="342"/>
      <c r="TYB302" s="342"/>
      <c r="TYC302" s="387"/>
      <c r="TYD302" s="342"/>
      <c r="TYE302" s="342"/>
      <c r="TYF302" s="342"/>
      <c r="TYG302" s="342"/>
      <c r="TYH302" s="342"/>
      <c r="TYI302" s="342"/>
      <c r="TYJ302" s="442"/>
      <c r="TYK302" s="423"/>
      <c r="TYL302" s="342"/>
      <c r="TYM302" s="342"/>
      <c r="TYN302" s="342"/>
      <c r="TYO302" s="387"/>
      <c r="TYP302" s="342"/>
      <c r="TYQ302" s="342"/>
      <c r="TYR302" s="342"/>
      <c r="TYS302" s="342"/>
      <c r="TYT302" s="342"/>
      <c r="TYU302" s="342"/>
      <c r="TYV302" s="442"/>
      <c r="TYW302" s="423"/>
      <c r="TYX302" s="342"/>
      <c r="TYY302" s="342"/>
      <c r="TYZ302" s="342"/>
      <c r="TZA302" s="387"/>
      <c r="TZB302" s="342"/>
      <c r="TZC302" s="342"/>
      <c r="TZD302" s="342"/>
      <c r="TZE302" s="342"/>
      <c r="TZF302" s="342"/>
      <c r="TZG302" s="342"/>
      <c r="TZH302" s="442"/>
      <c r="TZI302" s="423"/>
      <c r="TZJ302" s="342"/>
      <c r="TZK302" s="342"/>
      <c r="TZL302" s="342"/>
      <c r="TZM302" s="387"/>
      <c r="TZN302" s="342"/>
      <c r="TZO302" s="342"/>
      <c r="TZP302" s="342"/>
      <c r="TZQ302" s="342"/>
      <c r="TZR302" s="342"/>
      <c r="TZS302" s="342"/>
      <c r="TZT302" s="442"/>
      <c r="TZU302" s="423"/>
      <c r="TZV302" s="342"/>
      <c r="TZW302" s="342"/>
      <c r="TZX302" s="342"/>
      <c r="TZY302" s="387"/>
      <c r="TZZ302" s="342"/>
      <c r="UAA302" s="342"/>
      <c r="UAB302" s="342"/>
      <c r="UAC302" s="342"/>
      <c r="UAD302" s="342"/>
      <c r="UAE302" s="342"/>
      <c r="UAF302" s="442"/>
      <c r="UAG302" s="423"/>
      <c r="UAH302" s="342"/>
      <c r="UAI302" s="342"/>
      <c r="UAJ302" s="342"/>
      <c r="UAK302" s="387"/>
      <c r="UAL302" s="342"/>
      <c r="UAM302" s="342"/>
      <c r="UAN302" s="342"/>
      <c r="UAO302" s="342"/>
      <c r="UAP302" s="342"/>
      <c r="UAQ302" s="342"/>
      <c r="UAR302" s="442"/>
      <c r="UAS302" s="423"/>
      <c r="UAT302" s="342"/>
      <c r="UAU302" s="342"/>
      <c r="UAV302" s="342"/>
      <c r="UAW302" s="387"/>
      <c r="UAX302" s="342"/>
      <c r="UAY302" s="342"/>
      <c r="UAZ302" s="342"/>
      <c r="UBA302" s="342"/>
      <c r="UBB302" s="342"/>
      <c r="UBC302" s="342"/>
      <c r="UBD302" s="442"/>
      <c r="UBE302" s="423"/>
      <c r="UBF302" s="342"/>
      <c r="UBG302" s="342"/>
      <c r="UBH302" s="342"/>
      <c r="UBI302" s="387"/>
      <c r="UBJ302" s="342"/>
      <c r="UBK302" s="342"/>
      <c r="UBL302" s="342"/>
      <c r="UBM302" s="342"/>
      <c r="UBN302" s="342"/>
      <c r="UBO302" s="342"/>
      <c r="UBP302" s="442"/>
      <c r="UBQ302" s="423"/>
      <c r="UBR302" s="342"/>
      <c r="UBS302" s="342"/>
      <c r="UBT302" s="342"/>
      <c r="UBU302" s="387"/>
      <c r="UBV302" s="342"/>
      <c r="UBW302" s="342"/>
      <c r="UBX302" s="342"/>
      <c r="UBY302" s="342"/>
      <c r="UBZ302" s="342"/>
      <c r="UCA302" s="342"/>
      <c r="UCB302" s="442"/>
      <c r="UCC302" s="423"/>
      <c r="UCD302" s="342"/>
      <c r="UCE302" s="342"/>
      <c r="UCF302" s="342"/>
      <c r="UCG302" s="387"/>
      <c r="UCH302" s="342"/>
      <c r="UCI302" s="342"/>
      <c r="UCJ302" s="342"/>
      <c r="UCK302" s="342"/>
      <c r="UCL302" s="342"/>
      <c r="UCM302" s="342"/>
      <c r="UCN302" s="442"/>
      <c r="UCO302" s="423"/>
      <c r="UCP302" s="342"/>
      <c r="UCQ302" s="342"/>
      <c r="UCR302" s="342"/>
      <c r="UCS302" s="387"/>
      <c r="UCT302" s="342"/>
      <c r="UCU302" s="342"/>
      <c r="UCV302" s="342"/>
      <c r="UCW302" s="342"/>
      <c r="UCX302" s="342"/>
      <c r="UCY302" s="342"/>
      <c r="UCZ302" s="442"/>
      <c r="UDA302" s="423"/>
      <c r="UDB302" s="342"/>
      <c r="UDC302" s="342"/>
      <c r="UDD302" s="342"/>
      <c r="UDE302" s="387"/>
      <c r="UDF302" s="342"/>
      <c r="UDG302" s="342"/>
      <c r="UDH302" s="342"/>
      <c r="UDI302" s="342"/>
      <c r="UDJ302" s="342"/>
      <c r="UDK302" s="342"/>
      <c r="UDL302" s="442"/>
      <c r="UDM302" s="423"/>
      <c r="UDN302" s="342"/>
      <c r="UDO302" s="342"/>
      <c r="UDP302" s="342"/>
      <c r="UDQ302" s="387"/>
      <c r="UDR302" s="342"/>
      <c r="UDS302" s="342"/>
      <c r="UDT302" s="342"/>
      <c r="UDU302" s="342"/>
      <c r="UDV302" s="342"/>
      <c r="UDW302" s="342"/>
      <c r="UDX302" s="442"/>
      <c r="UDY302" s="423"/>
      <c r="UDZ302" s="342"/>
      <c r="UEA302" s="342"/>
      <c r="UEB302" s="342"/>
      <c r="UEC302" s="387"/>
      <c r="UED302" s="342"/>
      <c r="UEE302" s="342"/>
      <c r="UEF302" s="342"/>
      <c r="UEG302" s="342"/>
      <c r="UEH302" s="342"/>
      <c r="UEI302" s="342"/>
      <c r="UEJ302" s="442"/>
      <c r="UEK302" s="423"/>
      <c r="UEL302" s="342"/>
      <c r="UEM302" s="342"/>
      <c r="UEN302" s="342"/>
      <c r="UEO302" s="387"/>
      <c r="UEP302" s="342"/>
      <c r="UEQ302" s="342"/>
      <c r="UER302" s="342"/>
      <c r="UES302" s="342"/>
      <c r="UET302" s="342"/>
      <c r="UEU302" s="342"/>
      <c r="UEV302" s="442"/>
      <c r="UEW302" s="423"/>
      <c r="UEX302" s="342"/>
      <c r="UEY302" s="342"/>
      <c r="UEZ302" s="342"/>
      <c r="UFA302" s="387"/>
      <c r="UFB302" s="342"/>
      <c r="UFC302" s="342"/>
      <c r="UFD302" s="342"/>
      <c r="UFE302" s="342"/>
      <c r="UFF302" s="342"/>
      <c r="UFG302" s="342"/>
      <c r="UFH302" s="442"/>
      <c r="UFI302" s="423"/>
      <c r="UFJ302" s="342"/>
      <c r="UFK302" s="342"/>
      <c r="UFL302" s="342"/>
      <c r="UFM302" s="387"/>
      <c r="UFN302" s="342"/>
      <c r="UFO302" s="342"/>
      <c r="UFP302" s="342"/>
      <c r="UFQ302" s="342"/>
      <c r="UFR302" s="342"/>
      <c r="UFS302" s="342"/>
      <c r="UFT302" s="442"/>
      <c r="UFU302" s="423"/>
      <c r="UFV302" s="342"/>
      <c r="UFW302" s="342"/>
      <c r="UFX302" s="342"/>
      <c r="UFY302" s="387"/>
      <c r="UFZ302" s="342"/>
      <c r="UGA302" s="342"/>
      <c r="UGB302" s="342"/>
      <c r="UGC302" s="342"/>
      <c r="UGD302" s="342"/>
      <c r="UGE302" s="342"/>
      <c r="UGF302" s="442"/>
      <c r="UGG302" s="423"/>
      <c r="UGH302" s="342"/>
      <c r="UGI302" s="342"/>
      <c r="UGJ302" s="342"/>
      <c r="UGK302" s="387"/>
      <c r="UGL302" s="342"/>
      <c r="UGM302" s="342"/>
      <c r="UGN302" s="342"/>
      <c r="UGO302" s="342"/>
      <c r="UGP302" s="342"/>
      <c r="UGQ302" s="342"/>
      <c r="UGR302" s="442"/>
      <c r="UGS302" s="423"/>
      <c r="UGT302" s="342"/>
      <c r="UGU302" s="342"/>
      <c r="UGV302" s="342"/>
      <c r="UGW302" s="387"/>
      <c r="UGX302" s="342"/>
      <c r="UGY302" s="342"/>
      <c r="UGZ302" s="342"/>
      <c r="UHA302" s="342"/>
      <c r="UHB302" s="342"/>
      <c r="UHC302" s="342"/>
      <c r="UHD302" s="442"/>
      <c r="UHE302" s="423"/>
      <c r="UHF302" s="342"/>
      <c r="UHG302" s="342"/>
      <c r="UHH302" s="342"/>
      <c r="UHI302" s="387"/>
      <c r="UHJ302" s="342"/>
      <c r="UHK302" s="342"/>
      <c r="UHL302" s="342"/>
      <c r="UHM302" s="342"/>
      <c r="UHN302" s="342"/>
      <c r="UHO302" s="342"/>
      <c r="UHP302" s="442"/>
      <c r="UHQ302" s="423"/>
      <c r="UHR302" s="342"/>
      <c r="UHS302" s="342"/>
      <c r="UHT302" s="342"/>
      <c r="UHU302" s="387"/>
      <c r="UHV302" s="342"/>
      <c r="UHW302" s="342"/>
      <c r="UHX302" s="342"/>
      <c r="UHY302" s="342"/>
      <c r="UHZ302" s="342"/>
      <c r="UIA302" s="342"/>
      <c r="UIB302" s="442"/>
      <c r="UIC302" s="423"/>
      <c r="UID302" s="342"/>
      <c r="UIE302" s="342"/>
      <c r="UIF302" s="342"/>
      <c r="UIG302" s="387"/>
      <c r="UIH302" s="342"/>
      <c r="UII302" s="342"/>
      <c r="UIJ302" s="342"/>
      <c r="UIK302" s="342"/>
      <c r="UIL302" s="342"/>
      <c r="UIM302" s="342"/>
      <c r="UIN302" s="442"/>
      <c r="UIO302" s="423"/>
      <c r="UIP302" s="342"/>
      <c r="UIQ302" s="342"/>
      <c r="UIR302" s="342"/>
      <c r="UIS302" s="387"/>
      <c r="UIT302" s="342"/>
      <c r="UIU302" s="342"/>
      <c r="UIV302" s="342"/>
      <c r="UIW302" s="342"/>
      <c r="UIX302" s="342"/>
      <c r="UIY302" s="342"/>
      <c r="UIZ302" s="442"/>
      <c r="UJA302" s="423"/>
      <c r="UJB302" s="342"/>
      <c r="UJC302" s="342"/>
      <c r="UJD302" s="342"/>
      <c r="UJE302" s="387"/>
      <c r="UJF302" s="342"/>
      <c r="UJG302" s="342"/>
      <c r="UJH302" s="342"/>
      <c r="UJI302" s="342"/>
      <c r="UJJ302" s="342"/>
      <c r="UJK302" s="342"/>
      <c r="UJL302" s="442"/>
      <c r="UJM302" s="423"/>
      <c r="UJN302" s="342"/>
      <c r="UJO302" s="342"/>
      <c r="UJP302" s="342"/>
      <c r="UJQ302" s="387"/>
      <c r="UJR302" s="342"/>
      <c r="UJS302" s="342"/>
      <c r="UJT302" s="342"/>
      <c r="UJU302" s="342"/>
      <c r="UJV302" s="342"/>
      <c r="UJW302" s="342"/>
      <c r="UJX302" s="442"/>
      <c r="UJY302" s="423"/>
      <c r="UJZ302" s="342"/>
      <c r="UKA302" s="342"/>
      <c r="UKB302" s="342"/>
      <c r="UKC302" s="387"/>
      <c r="UKD302" s="342"/>
      <c r="UKE302" s="342"/>
      <c r="UKF302" s="342"/>
      <c r="UKG302" s="342"/>
      <c r="UKH302" s="342"/>
      <c r="UKI302" s="342"/>
      <c r="UKJ302" s="442"/>
      <c r="UKK302" s="423"/>
      <c r="UKL302" s="342"/>
      <c r="UKM302" s="342"/>
      <c r="UKN302" s="342"/>
      <c r="UKO302" s="387"/>
      <c r="UKP302" s="342"/>
      <c r="UKQ302" s="342"/>
      <c r="UKR302" s="342"/>
      <c r="UKS302" s="342"/>
      <c r="UKT302" s="342"/>
      <c r="UKU302" s="342"/>
      <c r="UKV302" s="442"/>
      <c r="UKW302" s="423"/>
      <c r="UKX302" s="342"/>
      <c r="UKY302" s="342"/>
      <c r="UKZ302" s="342"/>
      <c r="ULA302" s="387"/>
      <c r="ULB302" s="342"/>
      <c r="ULC302" s="342"/>
      <c r="ULD302" s="342"/>
      <c r="ULE302" s="342"/>
      <c r="ULF302" s="342"/>
      <c r="ULG302" s="342"/>
      <c r="ULH302" s="442"/>
      <c r="ULI302" s="423"/>
      <c r="ULJ302" s="342"/>
      <c r="ULK302" s="342"/>
      <c r="ULL302" s="342"/>
      <c r="ULM302" s="387"/>
      <c r="ULN302" s="342"/>
      <c r="ULO302" s="342"/>
      <c r="ULP302" s="342"/>
      <c r="ULQ302" s="342"/>
      <c r="ULR302" s="342"/>
      <c r="ULS302" s="342"/>
      <c r="ULT302" s="442"/>
      <c r="ULU302" s="423"/>
      <c r="ULV302" s="342"/>
      <c r="ULW302" s="342"/>
      <c r="ULX302" s="342"/>
      <c r="ULY302" s="387"/>
      <c r="ULZ302" s="342"/>
      <c r="UMA302" s="342"/>
      <c r="UMB302" s="342"/>
      <c r="UMC302" s="342"/>
      <c r="UMD302" s="342"/>
      <c r="UME302" s="342"/>
      <c r="UMF302" s="442"/>
      <c r="UMG302" s="423"/>
      <c r="UMH302" s="342"/>
      <c r="UMI302" s="342"/>
      <c r="UMJ302" s="342"/>
      <c r="UMK302" s="387"/>
      <c r="UML302" s="342"/>
      <c r="UMM302" s="342"/>
      <c r="UMN302" s="342"/>
      <c r="UMO302" s="342"/>
      <c r="UMP302" s="342"/>
      <c r="UMQ302" s="342"/>
      <c r="UMR302" s="442"/>
      <c r="UMS302" s="423"/>
      <c r="UMT302" s="342"/>
      <c r="UMU302" s="342"/>
      <c r="UMV302" s="342"/>
      <c r="UMW302" s="387"/>
      <c r="UMX302" s="342"/>
      <c r="UMY302" s="342"/>
      <c r="UMZ302" s="342"/>
      <c r="UNA302" s="342"/>
      <c r="UNB302" s="342"/>
      <c r="UNC302" s="342"/>
      <c r="UND302" s="442"/>
      <c r="UNE302" s="423"/>
      <c r="UNF302" s="342"/>
      <c r="UNG302" s="342"/>
      <c r="UNH302" s="342"/>
      <c r="UNI302" s="387"/>
      <c r="UNJ302" s="342"/>
      <c r="UNK302" s="342"/>
      <c r="UNL302" s="342"/>
      <c r="UNM302" s="342"/>
      <c r="UNN302" s="342"/>
      <c r="UNO302" s="342"/>
      <c r="UNP302" s="442"/>
      <c r="UNQ302" s="423"/>
      <c r="UNR302" s="342"/>
      <c r="UNS302" s="342"/>
      <c r="UNT302" s="342"/>
      <c r="UNU302" s="387"/>
      <c r="UNV302" s="342"/>
      <c r="UNW302" s="342"/>
      <c r="UNX302" s="342"/>
      <c r="UNY302" s="342"/>
      <c r="UNZ302" s="342"/>
      <c r="UOA302" s="342"/>
      <c r="UOB302" s="442"/>
      <c r="UOC302" s="423"/>
      <c r="UOD302" s="342"/>
      <c r="UOE302" s="342"/>
      <c r="UOF302" s="342"/>
      <c r="UOG302" s="387"/>
      <c r="UOH302" s="342"/>
      <c r="UOI302" s="342"/>
      <c r="UOJ302" s="342"/>
      <c r="UOK302" s="342"/>
      <c r="UOL302" s="342"/>
      <c r="UOM302" s="342"/>
      <c r="UON302" s="442"/>
      <c r="UOO302" s="423"/>
      <c r="UOP302" s="342"/>
      <c r="UOQ302" s="342"/>
      <c r="UOR302" s="342"/>
      <c r="UOS302" s="387"/>
      <c r="UOT302" s="342"/>
      <c r="UOU302" s="342"/>
      <c r="UOV302" s="342"/>
      <c r="UOW302" s="342"/>
      <c r="UOX302" s="342"/>
      <c r="UOY302" s="342"/>
      <c r="UOZ302" s="442"/>
      <c r="UPA302" s="423"/>
      <c r="UPB302" s="342"/>
      <c r="UPC302" s="342"/>
      <c r="UPD302" s="342"/>
      <c r="UPE302" s="387"/>
      <c r="UPF302" s="342"/>
      <c r="UPG302" s="342"/>
      <c r="UPH302" s="342"/>
      <c r="UPI302" s="342"/>
      <c r="UPJ302" s="342"/>
      <c r="UPK302" s="342"/>
      <c r="UPL302" s="442"/>
      <c r="UPM302" s="423"/>
      <c r="UPN302" s="342"/>
      <c r="UPO302" s="342"/>
      <c r="UPP302" s="342"/>
      <c r="UPQ302" s="387"/>
      <c r="UPR302" s="342"/>
      <c r="UPS302" s="342"/>
      <c r="UPT302" s="342"/>
      <c r="UPU302" s="342"/>
      <c r="UPV302" s="342"/>
      <c r="UPW302" s="342"/>
      <c r="UPX302" s="442"/>
      <c r="UPY302" s="423"/>
      <c r="UPZ302" s="342"/>
      <c r="UQA302" s="342"/>
      <c r="UQB302" s="342"/>
      <c r="UQC302" s="387"/>
      <c r="UQD302" s="342"/>
      <c r="UQE302" s="342"/>
      <c r="UQF302" s="342"/>
      <c r="UQG302" s="342"/>
      <c r="UQH302" s="342"/>
      <c r="UQI302" s="342"/>
      <c r="UQJ302" s="442"/>
      <c r="UQK302" s="423"/>
      <c r="UQL302" s="342"/>
      <c r="UQM302" s="342"/>
      <c r="UQN302" s="342"/>
      <c r="UQO302" s="387"/>
      <c r="UQP302" s="342"/>
      <c r="UQQ302" s="342"/>
      <c r="UQR302" s="342"/>
      <c r="UQS302" s="342"/>
      <c r="UQT302" s="342"/>
      <c r="UQU302" s="342"/>
      <c r="UQV302" s="442"/>
      <c r="UQW302" s="423"/>
      <c r="UQX302" s="342"/>
      <c r="UQY302" s="342"/>
      <c r="UQZ302" s="342"/>
      <c r="URA302" s="387"/>
      <c r="URB302" s="342"/>
      <c r="URC302" s="342"/>
      <c r="URD302" s="342"/>
      <c r="URE302" s="342"/>
      <c r="URF302" s="342"/>
      <c r="URG302" s="342"/>
      <c r="URH302" s="442"/>
      <c r="URI302" s="423"/>
      <c r="URJ302" s="342"/>
      <c r="URK302" s="342"/>
      <c r="URL302" s="342"/>
      <c r="URM302" s="387"/>
      <c r="URN302" s="342"/>
      <c r="URO302" s="342"/>
      <c r="URP302" s="342"/>
      <c r="URQ302" s="342"/>
      <c r="URR302" s="342"/>
      <c r="URS302" s="342"/>
      <c r="URT302" s="442"/>
      <c r="URU302" s="423"/>
      <c r="URV302" s="342"/>
      <c r="URW302" s="342"/>
      <c r="URX302" s="342"/>
      <c r="URY302" s="387"/>
      <c r="URZ302" s="342"/>
      <c r="USA302" s="342"/>
      <c r="USB302" s="342"/>
      <c r="USC302" s="342"/>
      <c r="USD302" s="342"/>
      <c r="USE302" s="342"/>
      <c r="USF302" s="442"/>
      <c r="USG302" s="423"/>
      <c r="USH302" s="342"/>
      <c r="USI302" s="342"/>
      <c r="USJ302" s="342"/>
      <c r="USK302" s="387"/>
      <c r="USL302" s="342"/>
      <c r="USM302" s="342"/>
      <c r="USN302" s="342"/>
      <c r="USO302" s="342"/>
      <c r="USP302" s="342"/>
      <c r="USQ302" s="342"/>
      <c r="USR302" s="442"/>
      <c r="USS302" s="423"/>
      <c r="UST302" s="342"/>
      <c r="USU302" s="342"/>
      <c r="USV302" s="342"/>
      <c r="USW302" s="387"/>
      <c r="USX302" s="342"/>
      <c r="USY302" s="342"/>
      <c r="USZ302" s="342"/>
      <c r="UTA302" s="342"/>
      <c r="UTB302" s="342"/>
      <c r="UTC302" s="342"/>
      <c r="UTD302" s="442"/>
      <c r="UTE302" s="423"/>
      <c r="UTF302" s="342"/>
      <c r="UTG302" s="342"/>
      <c r="UTH302" s="342"/>
      <c r="UTI302" s="387"/>
      <c r="UTJ302" s="342"/>
      <c r="UTK302" s="342"/>
      <c r="UTL302" s="342"/>
      <c r="UTM302" s="342"/>
      <c r="UTN302" s="342"/>
      <c r="UTO302" s="342"/>
      <c r="UTP302" s="442"/>
      <c r="UTQ302" s="423"/>
      <c r="UTR302" s="342"/>
      <c r="UTS302" s="342"/>
      <c r="UTT302" s="342"/>
      <c r="UTU302" s="387"/>
      <c r="UTV302" s="342"/>
      <c r="UTW302" s="342"/>
      <c r="UTX302" s="342"/>
      <c r="UTY302" s="342"/>
      <c r="UTZ302" s="342"/>
      <c r="UUA302" s="342"/>
      <c r="UUB302" s="442"/>
      <c r="UUC302" s="423"/>
      <c r="UUD302" s="342"/>
      <c r="UUE302" s="342"/>
      <c r="UUF302" s="342"/>
      <c r="UUG302" s="387"/>
      <c r="UUH302" s="342"/>
      <c r="UUI302" s="342"/>
      <c r="UUJ302" s="342"/>
      <c r="UUK302" s="342"/>
      <c r="UUL302" s="342"/>
      <c r="UUM302" s="342"/>
      <c r="UUN302" s="442"/>
      <c r="UUO302" s="423"/>
      <c r="UUP302" s="342"/>
      <c r="UUQ302" s="342"/>
      <c r="UUR302" s="342"/>
      <c r="UUS302" s="387"/>
      <c r="UUT302" s="342"/>
      <c r="UUU302" s="342"/>
      <c r="UUV302" s="342"/>
      <c r="UUW302" s="342"/>
      <c r="UUX302" s="342"/>
      <c r="UUY302" s="342"/>
      <c r="UUZ302" s="442"/>
      <c r="UVA302" s="423"/>
      <c r="UVB302" s="342"/>
      <c r="UVC302" s="342"/>
      <c r="UVD302" s="342"/>
      <c r="UVE302" s="387"/>
      <c r="UVF302" s="342"/>
      <c r="UVG302" s="342"/>
      <c r="UVH302" s="342"/>
      <c r="UVI302" s="342"/>
      <c r="UVJ302" s="342"/>
      <c r="UVK302" s="342"/>
      <c r="UVL302" s="442"/>
      <c r="UVM302" s="423"/>
      <c r="UVN302" s="342"/>
      <c r="UVO302" s="342"/>
      <c r="UVP302" s="342"/>
      <c r="UVQ302" s="387"/>
      <c r="UVR302" s="342"/>
      <c r="UVS302" s="342"/>
      <c r="UVT302" s="342"/>
      <c r="UVU302" s="342"/>
      <c r="UVV302" s="342"/>
      <c r="UVW302" s="342"/>
      <c r="UVX302" s="442"/>
      <c r="UVY302" s="423"/>
      <c r="UVZ302" s="342"/>
      <c r="UWA302" s="342"/>
      <c r="UWB302" s="342"/>
      <c r="UWC302" s="387"/>
      <c r="UWD302" s="342"/>
      <c r="UWE302" s="342"/>
      <c r="UWF302" s="342"/>
      <c r="UWG302" s="342"/>
      <c r="UWH302" s="342"/>
      <c r="UWI302" s="342"/>
      <c r="UWJ302" s="442"/>
      <c r="UWK302" s="423"/>
      <c r="UWL302" s="342"/>
      <c r="UWM302" s="342"/>
      <c r="UWN302" s="342"/>
      <c r="UWO302" s="387"/>
      <c r="UWP302" s="342"/>
      <c r="UWQ302" s="342"/>
      <c r="UWR302" s="342"/>
      <c r="UWS302" s="342"/>
      <c r="UWT302" s="342"/>
      <c r="UWU302" s="342"/>
      <c r="UWV302" s="442"/>
      <c r="UWW302" s="423"/>
      <c r="UWX302" s="342"/>
      <c r="UWY302" s="342"/>
      <c r="UWZ302" s="342"/>
      <c r="UXA302" s="387"/>
      <c r="UXB302" s="342"/>
      <c r="UXC302" s="342"/>
      <c r="UXD302" s="342"/>
      <c r="UXE302" s="342"/>
      <c r="UXF302" s="342"/>
      <c r="UXG302" s="342"/>
      <c r="UXH302" s="442"/>
      <c r="UXI302" s="423"/>
      <c r="UXJ302" s="342"/>
      <c r="UXK302" s="342"/>
      <c r="UXL302" s="342"/>
      <c r="UXM302" s="387"/>
      <c r="UXN302" s="342"/>
      <c r="UXO302" s="342"/>
      <c r="UXP302" s="342"/>
      <c r="UXQ302" s="342"/>
      <c r="UXR302" s="342"/>
      <c r="UXS302" s="342"/>
      <c r="UXT302" s="442"/>
      <c r="UXU302" s="423"/>
      <c r="UXV302" s="342"/>
      <c r="UXW302" s="342"/>
      <c r="UXX302" s="342"/>
      <c r="UXY302" s="387"/>
      <c r="UXZ302" s="342"/>
      <c r="UYA302" s="342"/>
      <c r="UYB302" s="342"/>
      <c r="UYC302" s="342"/>
      <c r="UYD302" s="342"/>
      <c r="UYE302" s="342"/>
      <c r="UYF302" s="442"/>
      <c r="UYG302" s="423"/>
      <c r="UYH302" s="342"/>
      <c r="UYI302" s="342"/>
      <c r="UYJ302" s="342"/>
      <c r="UYK302" s="387"/>
      <c r="UYL302" s="342"/>
      <c r="UYM302" s="342"/>
      <c r="UYN302" s="342"/>
      <c r="UYO302" s="342"/>
      <c r="UYP302" s="342"/>
      <c r="UYQ302" s="342"/>
      <c r="UYR302" s="442"/>
      <c r="UYS302" s="423"/>
      <c r="UYT302" s="342"/>
      <c r="UYU302" s="342"/>
      <c r="UYV302" s="342"/>
      <c r="UYW302" s="387"/>
      <c r="UYX302" s="342"/>
      <c r="UYY302" s="342"/>
      <c r="UYZ302" s="342"/>
      <c r="UZA302" s="342"/>
      <c r="UZB302" s="342"/>
      <c r="UZC302" s="342"/>
      <c r="UZD302" s="442"/>
      <c r="UZE302" s="423"/>
      <c r="UZF302" s="342"/>
      <c r="UZG302" s="342"/>
      <c r="UZH302" s="342"/>
      <c r="UZI302" s="387"/>
      <c r="UZJ302" s="342"/>
      <c r="UZK302" s="342"/>
      <c r="UZL302" s="342"/>
      <c r="UZM302" s="342"/>
      <c r="UZN302" s="342"/>
      <c r="UZO302" s="342"/>
      <c r="UZP302" s="442"/>
      <c r="UZQ302" s="423"/>
      <c r="UZR302" s="342"/>
      <c r="UZS302" s="342"/>
      <c r="UZT302" s="342"/>
      <c r="UZU302" s="387"/>
      <c r="UZV302" s="342"/>
      <c r="UZW302" s="342"/>
      <c r="UZX302" s="342"/>
      <c r="UZY302" s="342"/>
      <c r="UZZ302" s="342"/>
      <c r="VAA302" s="342"/>
      <c r="VAB302" s="442"/>
      <c r="VAC302" s="423"/>
      <c r="VAD302" s="342"/>
      <c r="VAE302" s="342"/>
      <c r="VAF302" s="342"/>
      <c r="VAG302" s="387"/>
      <c r="VAH302" s="342"/>
      <c r="VAI302" s="342"/>
      <c r="VAJ302" s="342"/>
      <c r="VAK302" s="342"/>
      <c r="VAL302" s="342"/>
      <c r="VAM302" s="342"/>
      <c r="VAN302" s="442"/>
      <c r="VAO302" s="423"/>
      <c r="VAP302" s="342"/>
      <c r="VAQ302" s="342"/>
      <c r="VAR302" s="342"/>
      <c r="VAS302" s="387"/>
      <c r="VAT302" s="342"/>
      <c r="VAU302" s="342"/>
      <c r="VAV302" s="342"/>
      <c r="VAW302" s="342"/>
      <c r="VAX302" s="342"/>
      <c r="VAY302" s="342"/>
      <c r="VAZ302" s="442"/>
      <c r="VBA302" s="423"/>
      <c r="VBB302" s="342"/>
      <c r="VBC302" s="342"/>
      <c r="VBD302" s="342"/>
      <c r="VBE302" s="387"/>
      <c r="VBF302" s="342"/>
      <c r="VBG302" s="342"/>
      <c r="VBH302" s="342"/>
      <c r="VBI302" s="342"/>
      <c r="VBJ302" s="342"/>
      <c r="VBK302" s="342"/>
      <c r="VBL302" s="442"/>
      <c r="VBM302" s="423"/>
      <c r="VBN302" s="342"/>
      <c r="VBO302" s="342"/>
      <c r="VBP302" s="342"/>
      <c r="VBQ302" s="387"/>
      <c r="VBR302" s="342"/>
      <c r="VBS302" s="342"/>
      <c r="VBT302" s="342"/>
      <c r="VBU302" s="342"/>
      <c r="VBV302" s="342"/>
      <c r="VBW302" s="342"/>
      <c r="VBX302" s="442"/>
      <c r="VBY302" s="423"/>
      <c r="VBZ302" s="342"/>
      <c r="VCA302" s="342"/>
      <c r="VCB302" s="342"/>
      <c r="VCC302" s="387"/>
      <c r="VCD302" s="342"/>
      <c r="VCE302" s="342"/>
      <c r="VCF302" s="342"/>
      <c r="VCG302" s="342"/>
      <c r="VCH302" s="342"/>
      <c r="VCI302" s="342"/>
      <c r="VCJ302" s="442"/>
      <c r="VCK302" s="423"/>
      <c r="VCL302" s="342"/>
      <c r="VCM302" s="342"/>
      <c r="VCN302" s="342"/>
      <c r="VCO302" s="387"/>
      <c r="VCP302" s="342"/>
      <c r="VCQ302" s="342"/>
      <c r="VCR302" s="342"/>
      <c r="VCS302" s="342"/>
      <c r="VCT302" s="342"/>
      <c r="VCU302" s="342"/>
      <c r="VCV302" s="442"/>
      <c r="VCW302" s="423"/>
      <c r="VCX302" s="342"/>
      <c r="VCY302" s="342"/>
      <c r="VCZ302" s="342"/>
      <c r="VDA302" s="387"/>
      <c r="VDB302" s="342"/>
      <c r="VDC302" s="342"/>
      <c r="VDD302" s="342"/>
      <c r="VDE302" s="342"/>
      <c r="VDF302" s="342"/>
      <c r="VDG302" s="342"/>
      <c r="VDH302" s="442"/>
      <c r="VDI302" s="423"/>
      <c r="VDJ302" s="342"/>
      <c r="VDK302" s="342"/>
      <c r="VDL302" s="342"/>
      <c r="VDM302" s="387"/>
      <c r="VDN302" s="342"/>
      <c r="VDO302" s="342"/>
      <c r="VDP302" s="342"/>
      <c r="VDQ302" s="342"/>
      <c r="VDR302" s="342"/>
      <c r="VDS302" s="342"/>
      <c r="VDT302" s="442"/>
      <c r="VDU302" s="423"/>
      <c r="VDV302" s="342"/>
      <c r="VDW302" s="342"/>
      <c r="VDX302" s="342"/>
      <c r="VDY302" s="387"/>
      <c r="VDZ302" s="342"/>
      <c r="VEA302" s="342"/>
      <c r="VEB302" s="342"/>
      <c r="VEC302" s="342"/>
      <c r="VED302" s="342"/>
      <c r="VEE302" s="342"/>
      <c r="VEF302" s="442"/>
      <c r="VEG302" s="423"/>
      <c r="VEH302" s="342"/>
      <c r="VEI302" s="342"/>
      <c r="VEJ302" s="342"/>
      <c r="VEK302" s="387"/>
      <c r="VEL302" s="342"/>
      <c r="VEM302" s="342"/>
      <c r="VEN302" s="342"/>
      <c r="VEO302" s="342"/>
      <c r="VEP302" s="342"/>
      <c r="VEQ302" s="342"/>
      <c r="VER302" s="442"/>
      <c r="VES302" s="423"/>
      <c r="VET302" s="342"/>
      <c r="VEU302" s="342"/>
      <c r="VEV302" s="342"/>
      <c r="VEW302" s="387"/>
      <c r="VEX302" s="342"/>
      <c r="VEY302" s="342"/>
      <c r="VEZ302" s="342"/>
      <c r="VFA302" s="342"/>
      <c r="VFB302" s="342"/>
      <c r="VFC302" s="342"/>
      <c r="VFD302" s="442"/>
      <c r="VFE302" s="423"/>
      <c r="VFF302" s="342"/>
      <c r="VFG302" s="342"/>
      <c r="VFH302" s="342"/>
      <c r="VFI302" s="387"/>
      <c r="VFJ302" s="342"/>
      <c r="VFK302" s="342"/>
      <c r="VFL302" s="342"/>
      <c r="VFM302" s="342"/>
      <c r="VFN302" s="342"/>
      <c r="VFO302" s="342"/>
      <c r="VFP302" s="442"/>
      <c r="VFQ302" s="423"/>
      <c r="VFR302" s="342"/>
      <c r="VFS302" s="342"/>
      <c r="VFT302" s="342"/>
      <c r="VFU302" s="387"/>
      <c r="VFV302" s="342"/>
      <c r="VFW302" s="342"/>
      <c r="VFX302" s="342"/>
      <c r="VFY302" s="342"/>
      <c r="VFZ302" s="342"/>
      <c r="VGA302" s="342"/>
      <c r="VGB302" s="442"/>
      <c r="VGC302" s="423"/>
      <c r="VGD302" s="342"/>
      <c r="VGE302" s="342"/>
      <c r="VGF302" s="342"/>
      <c r="VGG302" s="387"/>
      <c r="VGH302" s="342"/>
      <c r="VGI302" s="342"/>
      <c r="VGJ302" s="342"/>
      <c r="VGK302" s="342"/>
      <c r="VGL302" s="342"/>
      <c r="VGM302" s="342"/>
      <c r="VGN302" s="442"/>
      <c r="VGO302" s="423"/>
      <c r="VGP302" s="342"/>
      <c r="VGQ302" s="342"/>
      <c r="VGR302" s="342"/>
      <c r="VGS302" s="387"/>
      <c r="VGT302" s="342"/>
      <c r="VGU302" s="342"/>
      <c r="VGV302" s="342"/>
      <c r="VGW302" s="342"/>
      <c r="VGX302" s="342"/>
      <c r="VGY302" s="342"/>
      <c r="VGZ302" s="442"/>
      <c r="VHA302" s="423"/>
      <c r="VHB302" s="342"/>
      <c r="VHC302" s="342"/>
      <c r="VHD302" s="342"/>
      <c r="VHE302" s="387"/>
      <c r="VHF302" s="342"/>
      <c r="VHG302" s="342"/>
      <c r="VHH302" s="342"/>
      <c r="VHI302" s="342"/>
      <c r="VHJ302" s="342"/>
      <c r="VHK302" s="342"/>
      <c r="VHL302" s="442"/>
      <c r="VHM302" s="423"/>
      <c r="VHN302" s="342"/>
      <c r="VHO302" s="342"/>
      <c r="VHP302" s="342"/>
      <c r="VHQ302" s="387"/>
      <c r="VHR302" s="342"/>
      <c r="VHS302" s="342"/>
      <c r="VHT302" s="342"/>
      <c r="VHU302" s="342"/>
      <c r="VHV302" s="342"/>
      <c r="VHW302" s="342"/>
      <c r="VHX302" s="442"/>
      <c r="VHY302" s="423"/>
      <c r="VHZ302" s="342"/>
      <c r="VIA302" s="342"/>
      <c r="VIB302" s="342"/>
      <c r="VIC302" s="387"/>
      <c r="VID302" s="342"/>
      <c r="VIE302" s="342"/>
      <c r="VIF302" s="342"/>
      <c r="VIG302" s="342"/>
      <c r="VIH302" s="342"/>
      <c r="VII302" s="342"/>
      <c r="VIJ302" s="442"/>
      <c r="VIK302" s="423"/>
      <c r="VIL302" s="342"/>
      <c r="VIM302" s="342"/>
      <c r="VIN302" s="342"/>
      <c r="VIO302" s="387"/>
      <c r="VIP302" s="342"/>
      <c r="VIQ302" s="342"/>
      <c r="VIR302" s="342"/>
      <c r="VIS302" s="342"/>
      <c r="VIT302" s="342"/>
      <c r="VIU302" s="342"/>
      <c r="VIV302" s="442"/>
      <c r="VIW302" s="423"/>
      <c r="VIX302" s="342"/>
      <c r="VIY302" s="342"/>
      <c r="VIZ302" s="342"/>
      <c r="VJA302" s="387"/>
      <c r="VJB302" s="342"/>
      <c r="VJC302" s="342"/>
      <c r="VJD302" s="342"/>
      <c r="VJE302" s="342"/>
      <c r="VJF302" s="342"/>
      <c r="VJG302" s="342"/>
      <c r="VJH302" s="442"/>
      <c r="VJI302" s="423"/>
      <c r="VJJ302" s="342"/>
      <c r="VJK302" s="342"/>
      <c r="VJL302" s="342"/>
      <c r="VJM302" s="387"/>
      <c r="VJN302" s="342"/>
      <c r="VJO302" s="342"/>
      <c r="VJP302" s="342"/>
      <c r="VJQ302" s="342"/>
      <c r="VJR302" s="342"/>
      <c r="VJS302" s="342"/>
      <c r="VJT302" s="442"/>
      <c r="VJU302" s="423"/>
      <c r="VJV302" s="342"/>
      <c r="VJW302" s="342"/>
      <c r="VJX302" s="342"/>
      <c r="VJY302" s="387"/>
      <c r="VJZ302" s="342"/>
      <c r="VKA302" s="342"/>
      <c r="VKB302" s="342"/>
      <c r="VKC302" s="342"/>
      <c r="VKD302" s="342"/>
      <c r="VKE302" s="342"/>
      <c r="VKF302" s="442"/>
      <c r="VKG302" s="423"/>
      <c r="VKH302" s="342"/>
      <c r="VKI302" s="342"/>
      <c r="VKJ302" s="342"/>
      <c r="VKK302" s="387"/>
      <c r="VKL302" s="342"/>
      <c r="VKM302" s="342"/>
      <c r="VKN302" s="342"/>
      <c r="VKO302" s="342"/>
      <c r="VKP302" s="342"/>
      <c r="VKQ302" s="342"/>
      <c r="VKR302" s="442"/>
      <c r="VKS302" s="423"/>
      <c r="VKT302" s="342"/>
      <c r="VKU302" s="342"/>
      <c r="VKV302" s="342"/>
      <c r="VKW302" s="387"/>
      <c r="VKX302" s="342"/>
      <c r="VKY302" s="342"/>
      <c r="VKZ302" s="342"/>
      <c r="VLA302" s="342"/>
      <c r="VLB302" s="342"/>
      <c r="VLC302" s="342"/>
      <c r="VLD302" s="442"/>
      <c r="VLE302" s="423"/>
      <c r="VLF302" s="342"/>
      <c r="VLG302" s="342"/>
      <c r="VLH302" s="342"/>
      <c r="VLI302" s="387"/>
      <c r="VLJ302" s="342"/>
      <c r="VLK302" s="342"/>
      <c r="VLL302" s="342"/>
      <c r="VLM302" s="342"/>
      <c r="VLN302" s="342"/>
      <c r="VLO302" s="342"/>
      <c r="VLP302" s="442"/>
      <c r="VLQ302" s="423"/>
      <c r="VLR302" s="342"/>
      <c r="VLS302" s="342"/>
      <c r="VLT302" s="342"/>
      <c r="VLU302" s="387"/>
      <c r="VLV302" s="342"/>
      <c r="VLW302" s="342"/>
      <c r="VLX302" s="342"/>
      <c r="VLY302" s="342"/>
      <c r="VLZ302" s="342"/>
      <c r="VMA302" s="342"/>
      <c r="VMB302" s="442"/>
      <c r="VMC302" s="423"/>
      <c r="VMD302" s="342"/>
      <c r="VME302" s="342"/>
      <c r="VMF302" s="342"/>
      <c r="VMG302" s="387"/>
      <c r="VMH302" s="342"/>
      <c r="VMI302" s="342"/>
      <c r="VMJ302" s="342"/>
      <c r="VMK302" s="342"/>
      <c r="VML302" s="342"/>
      <c r="VMM302" s="342"/>
      <c r="VMN302" s="442"/>
      <c r="VMO302" s="423"/>
      <c r="VMP302" s="342"/>
      <c r="VMQ302" s="342"/>
      <c r="VMR302" s="342"/>
      <c r="VMS302" s="387"/>
      <c r="VMT302" s="342"/>
      <c r="VMU302" s="342"/>
      <c r="VMV302" s="342"/>
      <c r="VMW302" s="342"/>
      <c r="VMX302" s="342"/>
      <c r="VMY302" s="342"/>
      <c r="VMZ302" s="442"/>
      <c r="VNA302" s="423"/>
      <c r="VNB302" s="342"/>
      <c r="VNC302" s="342"/>
      <c r="VND302" s="342"/>
      <c r="VNE302" s="387"/>
      <c r="VNF302" s="342"/>
      <c r="VNG302" s="342"/>
      <c r="VNH302" s="342"/>
      <c r="VNI302" s="342"/>
      <c r="VNJ302" s="342"/>
      <c r="VNK302" s="342"/>
      <c r="VNL302" s="442"/>
      <c r="VNM302" s="423"/>
      <c r="VNN302" s="342"/>
      <c r="VNO302" s="342"/>
      <c r="VNP302" s="342"/>
      <c r="VNQ302" s="387"/>
      <c r="VNR302" s="342"/>
      <c r="VNS302" s="342"/>
      <c r="VNT302" s="342"/>
      <c r="VNU302" s="342"/>
      <c r="VNV302" s="342"/>
      <c r="VNW302" s="342"/>
      <c r="VNX302" s="442"/>
      <c r="VNY302" s="423"/>
      <c r="VNZ302" s="342"/>
      <c r="VOA302" s="342"/>
      <c r="VOB302" s="342"/>
      <c r="VOC302" s="387"/>
      <c r="VOD302" s="342"/>
      <c r="VOE302" s="342"/>
      <c r="VOF302" s="342"/>
      <c r="VOG302" s="342"/>
      <c r="VOH302" s="342"/>
      <c r="VOI302" s="342"/>
      <c r="VOJ302" s="442"/>
      <c r="VOK302" s="423"/>
      <c r="VOL302" s="342"/>
      <c r="VOM302" s="342"/>
      <c r="VON302" s="342"/>
      <c r="VOO302" s="387"/>
      <c r="VOP302" s="342"/>
      <c r="VOQ302" s="342"/>
      <c r="VOR302" s="342"/>
      <c r="VOS302" s="342"/>
      <c r="VOT302" s="342"/>
      <c r="VOU302" s="342"/>
      <c r="VOV302" s="442"/>
      <c r="VOW302" s="423"/>
      <c r="VOX302" s="342"/>
      <c r="VOY302" s="342"/>
      <c r="VOZ302" s="342"/>
      <c r="VPA302" s="387"/>
      <c r="VPB302" s="342"/>
      <c r="VPC302" s="342"/>
      <c r="VPD302" s="342"/>
      <c r="VPE302" s="342"/>
      <c r="VPF302" s="342"/>
      <c r="VPG302" s="342"/>
      <c r="VPH302" s="442"/>
      <c r="VPI302" s="423"/>
      <c r="VPJ302" s="342"/>
      <c r="VPK302" s="342"/>
      <c r="VPL302" s="342"/>
      <c r="VPM302" s="387"/>
      <c r="VPN302" s="342"/>
      <c r="VPO302" s="342"/>
      <c r="VPP302" s="342"/>
      <c r="VPQ302" s="342"/>
      <c r="VPR302" s="342"/>
      <c r="VPS302" s="342"/>
      <c r="VPT302" s="442"/>
      <c r="VPU302" s="423"/>
      <c r="VPV302" s="342"/>
      <c r="VPW302" s="342"/>
      <c r="VPX302" s="342"/>
      <c r="VPY302" s="387"/>
      <c r="VPZ302" s="342"/>
      <c r="VQA302" s="342"/>
      <c r="VQB302" s="342"/>
      <c r="VQC302" s="342"/>
      <c r="VQD302" s="342"/>
      <c r="VQE302" s="342"/>
      <c r="VQF302" s="442"/>
      <c r="VQG302" s="423"/>
      <c r="VQH302" s="342"/>
      <c r="VQI302" s="342"/>
      <c r="VQJ302" s="342"/>
      <c r="VQK302" s="387"/>
      <c r="VQL302" s="342"/>
      <c r="VQM302" s="342"/>
      <c r="VQN302" s="342"/>
      <c r="VQO302" s="342"/>
      <c r="VQP302" s="342"/>
      <c r="VQQ302" s="342"/>
      <c r="VQR302" s="442"/>
      <c r="VQS302" s="423"/>
      <c r="VQT302" s="342"/>
      <c r="VQU302" s="342"/>
      <c r="VQV302" s="342"/>
      <c r="VQW302" s="387"/>
      <c r="VQX302" s="342"/>
      <c r="VQY302" s="342"/>
      <c r="VQZ302" s="342"/>
      <c r="VRA302" s="342"/>
      <c r="VRB302" s="342"/>
      <c r="VRC302" s="342"/>
      <c r="VRD302" s="442"/>
      <c r="VRE302" s="423"/>
      <c r="VRF302" s="342"/>
      <c r="VRG302" s="342"/>
      <c r="VRH302" s="342"/>
      <c r="VRI302" s="387"/>
      <c r="VRJ302" s="342"/>
      <c r="VRK302" s="342"/>
      <c r="VRL302" s="342"/>
      <c r="VRM302" s="342"/>
      <c r="VRN302" s="342"/>
      <c r="VRO302" s="342"/>
      <c r="VRP302" s="442"/>
      <c r="VRQ302" s="423"/>
      <c r="VRR302" s="342"/>
      <c r="VRS302" s="342"/>
      <c r="VRT302" s="342"/>
      <c r="VRU302" s="387"/>
      <c r="VRV302" s="342"/>
      <c r="VRW302" s="342"/>
      <c r="VRX302" s="342"/>
      <c r="VRY302" s="342"/>
      <c r="VRZ302" s="342"/>
      <c r="VSA302" s="342"/>
      <c r="VSB302" s="442"/>
      <c r="VSC302" s="423"/>
      <c r="VSD302" s="342"/>
      <c r="VSE302" s="342"/>
      <c r="VSF302" s="342"/>
      <c r="VSG302" s="387"/>
      <c r="VSH302" s="342"/>
      <c r="VSI302" s="342"/>
      <c r="VSJ302" s="342"/>
      <c r="VSK302" s="342"/>
      <c r="VSL302" s="342"/>
      <c r="VSM302" s="342"/>
      <c r="VSN302" s="442"/>
      <c r="VSO302" s="423"/>
      <c r="VSP302" s="342"/>
      <c r="VSQ302" s="342"/>
      <c r="VSR302" s="342"/>
      <c r="VSS302" s="387"/>
      <c r="VST302" s="342"/>
      <c r="VSU302" s="342"/>
      <c r="VSV302" s="342"/>
      <c r="VSW302" s="342"/>
      <c r="VSX302" s="342"/>
      <c r="VSY302" s="342"/>
      <c r="VSZ302" s="442"/>
      <c r="VTA302" s="423"/>
      <c r="VTB302" s="342"/>
      <c r="VTC302" s="342"/>
      <c r="VTD302" s="342"/>
      <c r="VTE302" s="387"/>
      <c r="VTF302" s="342"/>
      <c r="VTG302" s="342"/>
      <c r="VTH302" s="342"/>
      <c r="VTI302" s="342"/>
      <c r="VTJ302" s="342"/>
      <c r="VTK302" s="342"/>
      <c r="VTL302" s="442"/>
      <c r="VTM302" s="423"/>
      <c r="VTN302" s="342"/>
      <c r="VTO302" s="342"/>
      <c r="VTP302" s="342"/>
      <c r="VTQ302" s="387"/>
      <c r="VTR302" s="342"/>
      <c r="VTS302" s="342"/>
      <c r="VTT302" s="342"/>
      <c r="VTU302" s="342"/>
      <c r="VTV302" s="342"/>
      <c r="VTW302" s="342"/>
      <c r="VTX302" s="442"/>
      <c r="VTY302" s="423"/>
      <c r="VTZ302" s="342"/>
      <c r="VUA302" s="342"/>
      <c r="VUB302" s="342"/>
      <c r="VUC302" s="387"/>
      <c r="VUD302" s="342"/>
      <c r="VUE302" s="342"/>
      <c r="VUF302" s="342"/>
      <c r="VUG302" s="342"/>
      <c r="VUH302" s="342"/>
      <c r="VUI302" s="342"/>
      <c r="VUJ302" s="442"/>
      <c r="VUK302" s="423"/>
      <c r="VUL302" s="342"/>
      <c r="VUM302" s="342"/>
      <c r="VUN302" s="342"/>
      <c r="VUO302" s="387"/>
      <c r="VUP302" s="342"/>
      <c r="VUQ302" s="342"/>
      <c r="VUR302" s="342"/>
      <c r="VUS302" s="342"/>
      <c r="VUT302" s="342"/>
      <c r="VUU302" s="342"/>
      <c r="VUV302" s="442"/>
      <c r="VUW302" s="423"/>
      <c r="VUX302" s="342"/>
      <c r="VUY302" s="342"/>
      <c r="VUZ302" s="342"/>
      <c r="VVA302" s="387"/>
      <c r="VVB302" s="342"/>
      <c r="VVC302" s="342"/>
      <c r="VVD302" s="342"/>
      <c r="VVE302" s="342"/>
      <c r="VVF302" s="342"/>
      <c r="VVG302" s="342"/>
      <c r="VVH302" s="442"/>
      <c r="VVI302" s="423"/>
      <c r="VVJ302" s="342"/>
      <c r="VVK302" s="342"/>
      <c r="VVL302" s="342"/>
      <c r="VVM302" s="387"/>
      <c r="VVN302" s="342"/>
      <c r="VVO302" s="342"/>
      <c r="VVP302" s="342"/>
      <c r="VVQ302" s="342"/>
      <c r="VVR302" s="342"/>
      <c r="VVS302" s="342"/>
      <c r="VVT302" s="442"/>
      <c r="VVU302" s="423"/>
      <c r="VVV302" s="342"/>
      <c r="VVW302" s="342"/>
      <c r="VVX302" s="342"/>
      <c r="VVY302" s="387"/>
      <c r="VVZ302" s="342"/>
      <c r="VWA302" s="342"/>
      <c r="VWB302" s="342"/>
      <c r="VWC302" s="342"/>
      <c r="VWD302" s="342"/>
      <c r="VWE302" s="342"/>
      <c r="VWF302" s="442"/>
      <c r="VWG302" s="423"/>
      <c r="VWH302" s="342"/>
      <c r="VWI302" s="342"/>
      <c r="VWJ302" s="342"/>
      <c r="VWK302" s="387"/>
      <c r="VWL302" s="342"/>
      <c r="VWM302" s="342"/>
      <c r="VWN302" s="342"/>
      <c r="VWO302" s="342"/>
      <c r="VWP302" s="342"/>
      <c r="VWQ302" s="342"/>
      <c r="VWR302" s="442"/>
      <c r="VWS302" s="423"/>
      <c r="VWT302" s="342"/>
      <c r="VWU302" s="342"/>
      <c r="VWV302" s="342"/>
      <c r="VWW302" s="387"/>
      <c r="VWX302" s="342"/>
      <c r="VWY302" s="342"/>
      <c r="VWZ302" s="342"/>
      <c r="VXA302" s="342"/>
      <c r="VXB302" s="342"/>
      <c r="VXC302" s="342"/>
      <c r="VXD302" s="442"/>
      <c r="VXE302" s="423"/>
      <c r="VXF302" s="342"/>
      <c r="VXG302" s="342"/>
      <c r="VXH302" s="342"/>
      <c r="VXI302" s="387"/>
      <c r="VXJ302" s="342"/>
      <c r="VXK302" s="342"/>
      <c r="VXL302" s="342"/>
      <c r="VXM302" s="342"/>
      <c r="VXN302" s="342"/>
      <c r="VXO302" s="342"/>
      <c r="VXP302" s="442"/>
      <c r="VXQ302" s="423"/>
      <c r="VXR302" s="342"/>
      <c r="VXS302" s="342"/>
      <c r="VXT302" s="342"/>
      <c r="VXU302" s="387"/>
      <c r="VXV302" s="342"/>
      <c r="VXW302" s="342"/>
      <c r="VXX302" s="342"/>
      <c r="VXY302" s="342"/>
      <c r="VXZ302" s="342"/>
      <c r="VYA302" s="342"/>
      <c r="VYB302" s="442"/>
      <c r="VYC302" s="423"/>
      <c r="VYD302" s="342"/>
      <c r="VYE302" s="342"/>
      <c r="VYF302" s="342"/>
      <c r="VYG302" s="387"/>
      <c r="VYH302" s="342"/>
      <c r="VYI302" s="342"/>
      <c r="VYJ302" s="342"/>
      <c r="VYK302" s="342"/>
      <c r="VYL302" s="342"/>
      <c r="VYM302" s="342"/>
      <c r="VYN302" s="442"/>
      <c r="VYO302" s="423"/>
      <c r="VYP302" s="342"/>
      <c r="VYQ302" s="342"/>
      <c r="VYR302" s="342"/>
      <c r="VYS302" s="387"/>
      <c r="VYT302" s="342"/>
      <c r="VYU302" s="342"/>
      <c r="VYV302" s="342"/>
      <c r="VYW302" s="342"/>
      <c r="VYX302" s="342"/>
      <c r="VYY302" s="342"/>
      <c r="VYZ302" s="442"/>
      <c r="VZA302" s="423"/>
      <c r="VZB302" s="342"/>
      <c r="VZC302" s="342"/>
      <c r="VZD302" s="342"/>
      <c r="VZE302" s="387"/>
      <c r="VZF302" s="342"/>
      <c r="VZG302" s="342"/>
      <c r="VZH302" s="342"/>
      <c r="VZI302" s="342"/>
      <c r="VZJ302" s="342"/>
      <c r="VZK302" s="342"/>
      <c r="VZL302" s="442"/>
      <c r="VZM302" s="423"/>
      <c r="VZN302" s="342"/>
      <c r="VZO302" s="342"/>
      <c r="VZP302" s="342"/>
      <c r="VZQ302" s="387"/>
      <c r="VZR302" s="342"/>
      <c r="VZS302" s="342"/>
      <c r="VZT302" s="342"/>
      <c r="VZU302" s="342"/>
      <c r="VZV302" s="342"/>
      <c r="VZW302" s="342"/>
      <c r="VZX302" s="442"/>
      <c r="VZY302" s="423"/>
      <c r="VZZ302" s="342"/>
      <c r="WAA302" s="342"/>
      <c r="WAB302" s="342"/>
      <c r="WAC302" s="387"/>
      <c r="WAD302" s="342"/>
      <c r="WAE302" s="342"/>
      <c r="WAF302" s="342"/>
      <c r="WAG302" s="342"/>
      <c r="WAH302" s="342"/>
      <c r="WAI302" s="342"/>
      <c r="WAJ302" s="442"/>
      <c r="WAK302" s="423"/>
      <c r="WAL302" s="342"/>
      <c r="WAM302" s="342"/>
      <c r="WAN302" s="342"/>
      <c r="WAO302" s="387"/>
      <c r="WAP302" s="342"/>
      <c r="WAQ302" s="342"/>
      <c r="WAR302" s="342"/>
      <c r="WAS302" s="342"/>
      <c r="WAT302" s="342"/>
      <c r="WAU302" s="342"/>
      <c r="WAV302" s="442"/>
      <c r="WAW302" s="423"/>
      <c r="WAX302" s="342"/>
      <c r="WAY302" s="342"/>
      <c r="WAZ302" s="342"/>
      <c r="WBA302" s="387"/>
      <c r="WBB302" s="342"/>
      <c r="WBC302" s="342"/>
      <c r="WBD302" s="342"/>
      <c r="WBE302" s="342"/>
      <c r="WBF302" s="342"/>
      <c r="WBG302" s="342"/>
      <c r="WBH302" s="442"/>
      <c r="WBI302" s="423"/>
      <c r="WBJ302" s="342"/>
      <c r="WBK302" s="342"/>
      <c r="WBL302" s="342"/>
      <c r="WBM302" s="387"/>
      <c r="WBN302" s="342"/>
      <c r="WBO302" s="342"/>
      <c r="WBP302" s="342"/>
      <c r="WBQ302" s="342"/>
      <c r="WBR302" s="342"/>
      <c r="WBS302" s="342"/>
      <c r="WBT302" s="442"/>
      <c r="WBU302" s="423"/>
      <c r="WBV302" s="342"/>
      <c r="WBW302" s="342"/>
      <c r="WBX302" s="342"/>
      <c r="WBY302" s="387"/>
      <c r="WBZ302" s="342"/>
      <c r="WCA302" s="342"/>
      <c r="WCB302" s="342"/>
      <c r="WCC302" s="342"/>
      <c r="WCD302" s="342"/>
      <c r="WCE302" s="342"/>
      <c r="WCF302" s="442"/>
      <c r="WCG302" s="423"/>
      <c r="WCH302" s="342"/>
      <c r="WCI302" s="342"/>
      <c r="WCJ302" s="342"/>
      <c r="WCK302" s="387"/>
      <c r="WCL302" s="342"/>
      <c r="WCM302" s="342"/>
      <c r="WCN302" s="342"/>
      <c r="WCO302" s="342"/>
      <c r="WCP302" s="342"/>
      <c r="WCQ302" s="342"/>
      <c r="WCR302" s="442"/>
      <c r="WCS302" s="423"/>
      <c r="WCT302" s="342"/>
      <c r="WCU302" s="342"/>
      <c r="WCV302" s="342"/>
      <c r="WCW302" s="387"/>
      <c r="WCX302" s="342"/>
      <c r="WCY302" s="342"/>
      <c r="WCZ302" s="342"/>
      <c r="WDA302" s="342"/>
      <c r="WDB302" s="342"/>
      <c r="WDC302" s="342"/>
      <c r="WDD302" s="442"/>
      <c r="WDE302" s="423"/>
      <c r="WDF302" s="342"/>
      <c r="WDG302" s="342"/>
      <c r="WDH302" s="342"/>
      <c r="WDI302" s="387"/>
      <c r="WDJ302" s="342"/>
      <c r="WDK302" s="342"/>
      <c r="WDL302" s="342"/>
      <c r="WDM302" s="342"/>
      <c r="WDN302" s="342"/>
      <c r="WDO302" s="342"/>
      <c r="WDP302" s="442"/>
      <c r="WDQ302" s="423"/>
      <c r="WDR302" s="342"/>
      <c r="WDS302" s="342"/>
      <c r="WDT302" s="342"/>
      <c r="WDU302" s="387"/>
      <c r="WDV302" s="342"/>
      <c r="WDW302" s="342"/>
      <c r="WDX302" s="342"/>
      <c r="WDY302" s="342"/>
      <c r="WDZ302" s="342"/>
      <c r="WEA302" s="342"/>
      <c r="WEB302" s="442"/>
      <c r="WEC302" s="423"/>
      <c r="WED302" s="342"/>
      <c r="WEE302" s="342"/>
      <c r="WEF302" s="342"/>
      <c r="WEG302" s="387"/>
      <c r="WEH302" s="342"/>
      <c r="WEI302" s="342"/>
      <c r="WEJ302" s="342"/>
      <c r="WEK302" s="342"/>
      <c r="WEL302" s="342"/>
      <c r="WEM302" s="342"/>
      <c r="WEN302" s="442"/>
      <c r="WEO302" s="423"/>
      <c r="WEP302" s="342"/>
      <c r="WEQ302" s="342"/>
      <c r="WER302" s="342"/>
      <c r="WES302" s="387"/>
      <c r="WET302" s="342"/>
      <c r="WEU302" s="342"/>
      <c r="WEV302" s="342"/>
      <c r="WEW302" s="342"/>
      <c r="WEX302" s="342"/>
      <c r="WEY302" s="342"/>
      <c r="WEZ302" s="442"/>
      <c r="WFA302" s="423"/>
      <c r="WFB302" s="342"/>
      <c r="WFC302" s="342"/>
      <c r="WFD302" s="342"/>
      <c r="WFE302" s="387"/>
      <c r="WFF302" s="342"/>
      <c r="WFG302" s="342"/>
      <c r="WFH302" s="342"/>
      <c r="WFI302" s="342"/>
      <c r="WFJ302" s="342"/>
      <c r="WFK302" s="342"/>
      <c r="WFL302" s="442"/>
      <c r="WFM302" s="423"/>
      <c r="WFN302" s="342"/>
      <c r="WFO302" s="342"/>
      <c r="WFP302" s="342"/>
      <c r="WFQ302" s="387"/>
      <c r="WFR302" s="342"/>
      <c r="WFS302" s="342"/>
      <c r="WFT302" s="342"/>
      <c r="WFU302" s="342"/>
      <c r="WFV302" s="342"/>
      <c r="WFW302" s="342"/>
      <c r="WFX302" s="442"/>
      <c r="WFY302" s="423"/>
      <c r="WFZ302" s="342"/>
      <c r="WGA302" s="342"/>
      <c r="WGB302" s="342"/>
      <c r="WGC302" s="387"/>
      <c r="WGD302" s="342"/>
      <c r="WGE302" s="342"/>
      <c r="WGF302" s="342"/>
      <c r="WGG302" s="342"/>
      <c r="WGH302" s="342"/>
      <c r="WGI302" s="342"/>
      <c r="WGJ302" s="442"/>
      <c r="WGK302" s="423"/>
      <c r="WGL302" s="342"/>
      <c r="WGM302" s="342"/>
      <c r="WGN302" s="342"/>
      <c r="WGO302" s="387"/>
      <c r="WGP302" s="342"/>
      <c r="WGQ302" s="342"/>
      <c r="WGR302" s="342"/>
      <c r="WGS302" s="342"/>
      <c r="WGT302" s="342"/>
      <c r="WGU302" s="342"/>
      <c r="WGV302" s="442"/>
      <c r="WGW302" s="423"/>
      <c r="WGX302" s="342"/>
      <c r="WGY302" s="342"/>
      <c r="WGZ302" s="342"/>
      <c r="WHA302" s="387"/>
      <c r="WHB302" s="342"/>
      <c r="WHC302" s="342"/>
      <c r="WHD302" s="342"/>
      <c r="WHE302" s="342"/>
      <c r="WHF302" s="342"/>
      <c r="WHG302" s="342"/>
      <c r="WHH302" s="442"/>
      <c r="WHI302" s="423"/>
      <c r="WHJ302" s="342"/>
      <c r="WHK302" s="342"/>
      <c r="WHL302" s="342"/>
      <c r="WHM302" s="387"/>
      <c r="WHN302" s="342"/>
      <c r="WHO302" s="342"/>
      <c r="WHP302" s="342"/>
      <c r="WHQ302" s="342"/>
      <c r="WHR302" s="342"/>
      <c r="WHS302" s="342"/>
      <c r="WHT302" s="442"/>
      <c r="WHU302" s="423"/>
      <c r="WHV302" s="342"/>
      <c r="WHW302" s="342"/>
      <c r="WHX302" s="342"/>
      <c r="WHY302" s="387"/>
      <c r="WHZ302" s="342"/>
      <c r="WIA302" s="342"/>
      <c r="WIB302" s="342"/>
      <c r="WIC302" s="342"/>
      <c r="WID302" s="342"/>
      <c r="WIE302" s="342"/>
      <c r="WIF302" s="442"/>
      <c r="WIG302" s="423"/>
      <c r="WIH302" s="342"/>
      <c r="WII302" s="342"/>
      <c r="WIJ302" s="342"/>
      <c r="WIK302" s="387"/>
      <c r="WIL302" s="342"/>
      <c r="WIM302" s="342"/>
      <c r="WIN302" s="342"/>
      <c r="WIO302" s="342"/>
      <c r="WIP302" s="342"/>
      <c r="WIQ302" s="342"/>
      <c r="WIR302" s="442"/>
      <c r="WIS302" s="423"/>
      <c r="WIT302" s="342"/>
      <c r="WIU302" s="342"/>
      <c r="WIV302" s="342"/>
      <c r="WIW302" s="387"/>
      <c r="WIX302" s="342"/>
      <c r="WIY302" s="342"/>
      <c r="WIZ302" s="342"/>
      <c r="WJA302" s="342"/>
      <c r="WJB302" s="342"/>
      <c r="WJC302" s="342"/>
      <c r="WJD302" s="442"/>
      <c r="WJE302" s="423"/>
      <c r="WJF302" s="342"/>
      <c r="WJG302" s="342"/>
      <c r="WJH302" s="342"/>
      <c r="WJI302" s="387"/>
      <c r="WJJ302" s="342"/>
      <c r="WJK302" s="342"/>
      <c r="WJL302" s="342"/>
      <c r="WJM302" s="342"/>
      <c r="WJN302" s="342"/>
      <c r="WJO302" s="342"/>
      <c r="WJP302" s="442"/>
      <c r="WJQ302" s="423"/>
      <c r="WJR302" s="342"/>
      <c r="WJS302" s="342"/>
      <c r="WJT302" s="342"/>
      <c r="WJU302" s="387"/>
      <c r="WJV302" s="342"/>
      <c r="WJW302" s="342"/>
      <c r="WJX302" s="342"/>
      <c r="WJY302" s="342"/>
      <c r="WJZ302" s="342"/>
      <c r="WKA302" s="342"/>
      <c r="WKB302" s="442"/>
      <c r="WKC302" s="423"/>
      <c r="WKD302" s="342"/>
      <c r="WKE302" s="342"/>
      <c r="WKF302" s="342"/>
      <c r="WKG302" s="387"/>
      <c r="WKH302" s="342"/>
      <c r="WKI302" s="342"/>
      <c r="WKJ302" s="342"/>
      <c r="WKK302" s="342"/>
      <c r="WKL302" s="342"/>
      <c r="WKM302" s="342"/>
      <c r="WKN302" s="442"/>
      <c r="WKO302" s="423"/>
      <c r="WKP302" s="342"/>
      <c r="WKQ302" s="342"/>
      <c r="WKR302" s="342"/>
      <c r="WKS302" s="387"/>
      <c r="WKT302" s="342"/>
      <c r="WKU302" s="342"/>
      <c r="WKV302" s="342"/>
      <c r="WKW302" s="342"/>
      <c r="WKX302" s="342"/>
      <c r="WKY302" s="342"/>
      <c r="WKZ302" s="442"/>
      <c r="WLA302" s="423"/>
      <c r="WLB302" s="342"/>
      <c r="WLC302" s="342"/>
      <c r="WLD302" s="342"/>
      <c r="WLE302" s="387"/>
      <c r="WLF302" s="342"/>
      <c r="WLG302" s="342"/>
      <c r="WLH302" s="342"/>
      <c r="WLI302" s="342"/>
      <c r="WLJ302" s="342"/>
      <c r="WLK302" s="342"/>
      <c r="WLL302" s="442"/>
      <c r="WLM302" s="423"/>
      <c r="WLN302" s="342"/>
      <c r="WLO302" s="342"/>
      <c r="WLP302" s="342"/>
      <c r="WLQ302" s="387"/>
      <c r="WLR302" s="342"/>
      <c r="WLS302" s="342"/>
      <c r="WLT302" s="342"/>
      <c r="WLU302" s="342"/>
      <c r="WLV302" s="342"/>
      <c r="WLW302" s="342"/>
      <c r="WLX302" s="442"/>
      <c r="WLY302" s="423"/>
      <c r="WLZ302" s="342"/>
      <c r="WMA302" s="342"/>
      <c r="WMB302" s="342"/>
      <c r="WMC302" s="387"/>
      <c r="WMD302" s="342"/>
      <c r="WME302" s="342"/>
      <c r="WMF302" s="342"/>
      <c r="WMG302" s="342"/>
      <c r="WMH302" s="342"/>
      <c r="WMI302" s="342"/>
      <c r="WMJ302" s="442"/>
      <c r="WMK302" s="423"/>
      <c r="WML302" s="342"/>
      <c r="WMM302" s="342"/>
      <c r="WMN302" s="342"/>
      <c r="WMO302" s="387"/>
      <c r="WMP302" s="342"/>
      <c r="WMQ302" s="342"/>
      <c r="WMR302" s="342"/>
      <c r="WMS302" s="342"/>
      <c r="WMT302" s="342"/>
      <c r="WMU302" s="342"/>
      <c r="WMV302" s="442"/>
      <c r="WMW302" s="423"/>
      <c r="WMX302" s="342"/>
      <c r="WMY302" s="342"/>
      <c r="WMZ302" s="342"/>
      <c r="WNA302" s="387"/>
      <c r="WNB302" s="342"/>
      <c r="WNC302" s="342"/>
      <c r="WND302" s="342"/>
      <c r="WNE302" s="342"/>
      <c r="WNF302" s="342"/>
      <c r="WNG302" s="342"/>
      <c r="WNH302" s="442"/>
      <c r="WNI302" s="423"/>
      <c r="WNJ302" s="342"/>
      <c r="WNK302" s="342"/>
      <c r="WNL302" s="342"/>
      <c r="WNM302" s="387"/>
      <c r="WNN302" s="342"/>
      <c r="WNO302" s="342"/>
      <c r="WNP302" s="342"/>
      <c r="WNQ302" s="342"/>
      <c r="WNR302" s="342"/>
      <c r="WNS302" s="342"/>
      <c r="WNT302" s="442"/>
      <c r="WNU302" s="423"/>
      <c r="WNV302" s="342"/>
      <c r="WNW302" s="342"/>
      <c r="WNX302" s="342"/>
      <c r="WNY302" s="387"/>
      <c r="WNZ302" s="342"/>
      <c r="WOA302" s="342"/>
      <c r="WOB302" s="342"/>
      <c r="WOC302" s="342"/>
      <c r="WOD302" s="342"/>
      <c r="WOE302" s="342"/>
      <c r="WOF302" s="442"/>
      <c r="WOG302" s="423"/>
      <c r="WOH302" s="342"/>
      <c r="WOI302" s="342"/>
      <c r="WOJ302" s="342"/>
      <c r="WOK302" s="387"/>
      <c r="WOL302" s="342"/>
      <c r="WOM302" s="342"/>
      <c r="WON302" s="342"/>
      <c r="WOO302" s="342"/>
      <c r="WOP302" s="342"/>
      <c r="WOQ302" s="342"/>
      <c r="WOR302" s="442"/>
      <c r="WOS302" s="423"/>
      <c r="WOT302" s="342"/>
      <c r="WOU302" s="342"/>
      <c r="WOV302" s="342"/>
      <c r="WOW302" s="387"/>
      <c r="WOX302" s="342"/>
      <c r="WOY302" s="342"/>
      <c r="WOZ302" s="342"/>
      <c r="WPA302" s="342"/>
      <c r="WPB302" s="342"/>
      <c r="WPC302" s="342"/>
      <c r="WPD302" s="442"/>
      <c r="WPE302" s="423"/>
      <c r="WPF302" s="342"/>
      <c r="WPG302" s="342"/>
      <c r="WPH302" s="342"/>
      <c r="WPI302" s="387"/>
      <c r="WPJ302" s="342"/>
      <c r="WPK302" s="342"/>
      <c r="WPL302" s="342"/>
      <c r="WPM302" s="342"/>
      <c r="WPN302" s="342"/>
      <c r="WPO302" s="342"/>
      <c r="WPP302" s="442"/>
      <c r="WPQ302" s="423"/>
      <c r="WPR302" s="342"/>
      <c r="WPS302" s="342"/>
      <c r="WPT302" s="342"/>
      <c r="WPU302" s="387"/>
      <c r="WPV302" s="342"/>
      <c r="WPW302" s="342"/>
      <c r="WPX302" s="342"/>
      <c r="WPY302" s="342"/>
      <c r="WPZ302" s="342"/>
      <c r="WQA302" s="342"/>
      <c r="WQB302" s="442"/>
      <c r="WQC302" s="423"/>
      <c r="WQD302" s="342"/>
      <c r="WQE302" s="342"/>
      <c r="WQF302" s="342"/>
      <c r="WQG302" s="387"/>
      <c r="WQH302" s="342"/>
      <c r="WQI302" s="342"/>
      <c r="WQJ302" s="342"/>
      <c r="WQK302" s="342"/>
      <c r="WQL302" s="342"/>
      <c r="WQM302" s="342"/>
      <c r="WQN302" s="442"/>
      <c r="WQO302" s="423"/>
      <c r="WQP302" s="342"/>
      <c r="WQQ302" s="342"/>
      <c r="WQR302" s="342"/>
      <c r="WQS302" s="387"/>
      <c r="WQT302" s="342"/>
      <c r="WQU302" s="342"/>
      <c r="WQV302" s="342"/>
      <c r="WQW302" s="342"/>
      <c r="WQX302" s="342"/>
      <c r="WQY302" s="342"/>
      <c r="WQZ302" s="442"/>
      <c r="WRA302" s="423"/>
      <c r="WRB302" s="342"/>
      <c r="WRC302" s="342"/>
      <c r="WRD302" s="342"/>
      <c r="WRE302" s="387"/>
      <c r="WRF302" s="342"/>
      <c r="WRG302" s="342"/>
      <c r="WRH302" s="342"/>
      <c r="WRI302" s="342"/>
      <c r="WRJ302" s="342"/>
      <c r="WRK302" s="342"/>
      <c r="WRL302" s="442"/>
      <c r="WRM302" s="423"/>
      <c r="WRN302" s="342"/>
      <c r="WRO302" s="342"/>
      <c r="WRP302" s="342"/>
      <c r="WRQ302" s="387"/>
      <c r="WRR302" s="342"/>
      <c r="WRS302" s="342"/>
      <c r="WRT302" s="342"/>
      <c r="WRU302" s="342"/>
      <c r="WRV302" s="342"/>
      <c r="WRW302" s="342"/>
      <c r="WRX302" s="442"/>
      <c r="WRY302" s="423"/>
      <c r="WRZ302" s="342"/>
      <c r="WSA302" s="342"/>
      <c r="WSB302" s="342"/>
      <c r="WSC302" s="387"/>
      <c r="WSD302" s="342"/>
      <c r="WSE302" s="342"/>
      <c r="WSF302" s="342"/>
      <c r="WSG302" s="342"/>
      <c r="WSH302" s="342"/>
      <c r="WSI302" s="342"/>
      <c r="WSJ302" s="442"/>
      <c r="WSK302" s="423"/>
      <c r="WSL302" s="342"/>
      <c r="WSM302" s="342"/>
      <c r="WSN302" s="342"/>
      <c r="WSO302" s="387"/>
      <c r="WSP302" s="342"/>
      <c r="WSQ302" s="342"/>
      <c r="WSR302" s="342"/>
      <c r="WSS302" s="342"/>
      <c r="WST302" s="342"/>
      <c r="WSU302" s="342"/>
      <c r="WSV302" s="442"/>
      <c r="WSW302" s="423"/>
      <c r="WSX302" s="342"/>
      <c r="WSY302" s="342"/>
      <c r="WSZ302" s="342"/>
      <c r="WTA302" s="387"/>
      <c r="WTB302" s="342"/>
      <c r="WTC302" s="342"/>
      <c r="WTD302" s="342"/>
      <c r="WTE302" s="342"/>
      <c r="WTF302" s="342"/>
      <c r="WTG302" s="342"/>
      <c r="WTH302" s="442"/>
      <c r="WTI302" s="423"/>
      <c r="WTJ302" s="342"/>
      <c r="WTK302" s="342"/>
      <c r="WTL302" s="342"/>
      <c r="WTM302" s="387"/>
      <c r="WTN302" s="342"/>
      <c r="WTO302" s="342"/>
      <c r="WTP302" s="342"/>
      <c r="WTQ302" s="342"/>
      <c r="WTR302" s="342"/>
      <c r="WTS302" s="342"/>
      <c r="WTT302" s="442"/>
      <c r="WTU302" s="423"/>
      <c r="WTV302" s="342"/>
      <c r="WTW302" s="342"/>
      <c r="WTX302" s="342"/>
      <c r="WTY302" s="387"/>
      <c r="WTZ302" s="342"/>
      <c r="WUA302" s="342"/>
      <c r="WUB302" s="342"/>
      <c r="WUC302" s="342"/>
      <c r="WUD302" s="342"/>
      <c r="WUE302" s="342"/>
      <c r="WUF302" s="442"/>
      <c r="WUG302" s="423"/>
      <c r="WUH302" s="342"/>
      <c r="WUI302" s="342"/>
      <c r="WUJ302" s="342"/>
      <c r="WUK302" s="387"/>
      <c r="WUL302" s="342"/>
      <c r="WUM302" s="342"/>
      <c r="WUN302" s="342"/>
      <c r="WUO302" s="342"/>
      <c r="WUP302" s="342"/>
      <c r="WUQ302" s="342"/>
      <c r="WUR302" s="442"/>
      <c r="WUS302" s="423"/>
      <c r="WUT302" s="342"/>
      <c r="WUU302" s="342"/>
      <c r="WUV302" s="342"/>
      <c r="WUW302" s="387"/>
      <c r="WUX302" s="342"/>
      <c r="WUY302" s="342"/>
      <c r="WUZ302" s="342"/>
      <c r="WVA302" s="342"/>
      <c r="WVB302" s="342"/>
      <c r="WVC302" s="342"/>
      <c r="WVD302" s="442"/>
      <c r="WVE302" s="423"/>
      <c r="WVF302" s="342"/>
      <c r="WVG302" s="342"/>
      <c r="WVH302" s="342"/>
      <c r="WVI302" s="387"/>
      <c r="WVJ302" s="342"/>
      <c r="WVK302" s="342"/>
      <c r="WVL302" s="342"/>
      <c r="WVM302" s="342"/>
      <c r="WVN302" s="342"/>
      <c r="WVO302" s="342"/>
      <c r="WVP302" s="442"/>
      <c r="WVQ302" s="423"/>
      <c r="WVR302" s="342"/>
      <c r="WVS302" s="342"/>
      <c r="WVT302" s="342"/>
      <c r="WVU302" s="387"/>
      <c r="WVV302" s="342"/>
      <c r="WVW302" s="342"/>
      <c r="WVX302" s="342"/>
      <c r="WVY302" s="342"/>
      <c r="WVZ302" s="342"/>
      <c r="WWA302" s="342"/>
      <c r="WWB302" s="442"/>
      <c r="WWC302" s="423"/>
      <c r="WWD302" s="342"/>
      <c r="WWE302" s="342"/>
      <c r="WWF302" s="342"/>
      <c r="WWG302" s="387"/>
      <c r="WWH302" s="342"/>
      <c r="WWI302" s="342"/>
      <c r="WWJ302" s="342"/>
      <c r="WWK302" s="342"/>
      <c r="WWL302" s="342"/>
      <c r="WWM302" s="342"/>
      <c r="WWN302" s="442"/>
      <c r="WWO302" s="423"/>
      <c r="WWP302" s="342"/>
      <c r="WWQ302" s="342"/>
      <c r="WWR302" s="342"/>
      <c r="WWS302" s="387"/>
      <c r="WWT302" s="342"/>
      <c r="WWU302" s="342"/>
      <c r="WWV302" s="342"/>
      <c r="WWW302" s="342"/>
      <c r="WWX302" s="342"/>
      <c r="WWY302" s="342"/>
      <c r="WWZ302" s="442"/>
      <c r="WXA302" s="423"/>
      <c r="WXB302" s="342"/>
      <c r="WXC302" s="342"/>
      <c r="WXD302" s="342"/>
      <c r="WXE302" s="387"/>
      <c r="WXF302" s="342"/>
      <c r="WXG302" s="342"/>
      <c r="WXH302" s="342"/>
      <c r="WXI302" s="342"/>
      <c r="WXJ302" s="342"/>
      <c r="WXK302" s="342"/>
      <c r="WXL302" s="442"/>
      <c r="WXM302" s="423"/>
      <c r="WXN302" s="342"/>
      <c r="WXO302" s="342"/>
      <c r="WXP302" s="342"/>
      <c r="WXQ302" s="387"/>
      <c r="WXR302" s="342"/>
      <c r="WXS302" s="342"/>
      <c r="WXT302" s="342"/>
      <c r="WXU302" s="342"/>
      <c r="WXV302" s="342"/>
      <c r="WXW302" s="342"/>
      <c r="WXX302" s="442"/>
      <c r="WXY302" s="423"/>
      <c r="WXZ302" s="342"/>
      <c r="WYA302" s="342"/>
      <c r="WYB302" s="342"/>
      <c r="WYC302" s="387"/>
      <c r="WYD302" s="342"/>
      <c r="WYE302" s="342"/>
      <c r="WYF302" s="342"/>
      <c r="WYG302" s="342"/>
      <c r="WYH302" s="342"/>
      <c r="WYI302" s="342"/>
      <c r="WYJ302" s="442"/>
      <c r="WYK302" s="423"/>
      <c r="WYL302" s="342"/>
      <c r="WYM302" s="342"/>
      <c r="WYN302" s="342"/>
      <c r="WYO302" s="387"/>
      <c r="WYP302" s="342"/>
      <c r="WYQ302" s="342"/>
      <c r="WYR302" s="342"/>
      <c r="WYS302" s="342"/>
      <c r="WYT302" s="342"/>
      <c r="WYU302" s="342"/>
      <c r="WYV302" s="442"/>
      <c r="WYW302" s="423"/>
      <c r="WYX302" s="342"/>
      <c r="WYY302" s="342"/>
      <c r="WYZ302" s="342"/>
      <c r="WZA302" s="387"/>
      <c r="WZB302" s="342"/>
      <c r="WZC302" s="342"/>
      <c r="WZD302" s="342"/>
      <c r="WZE302" s="342"/>
      <c r="WZF302" s="342"/>
      <c r="WZG302" s="342"/>
      <c r="WZH302" s="442"/>
      <c r="WZI302" s="423"/>
      <c r="WZJ302" s="342"/>
      <c r="WZK302" s="342"/>
      <c r="WZL302" s="342"/>
      <c r="WZM302" s="387"/>
      <c r="WZN302" s="342"/>
      <c r="WZO302" s="342"/>
      <c r="WZP302" s="342"/>
      <c r="WZQ302" s="342"/>
      <c r="WZR302" s="342"/>
      <c r="WZS302" s="342"/>
      <c r="WZT302" s="442"/>
      <c r="WZU302" s="423"/>
      <c r="WZV302" s="342"/>
      <c r="WZW302" s="342"/>
      <c r="WZX302" s="342"/>
      <c r="WZY302" s="387"/>
      <c r="WZZ302" s="342"/>
      <c r="XAA302" s="342"/>
      <c r="XAB302" s="342"/>
      <c r="XAC302" s="342"/>
      <c r="XAD302" s="342"/>
      <c r="XAE302" s="342"/>
      <c r="XAF302" s="442"/>
      <c r="XAG302" s="423"/>
      <c r="XAH302" s="342"/>
      <c r="XAI302" s="342"/>
      <c r="XAJ302" s="342"/>
      <c r="XAK302" s="387"/>
      <c r="XAL302" s="342"/>
      <c r="XAM302" s="342"/>
      <c r="XAN302" s="342"/>
      <c r="XAO302" s="342"/>
      <c r="XAP302" s="342"/>
      <c r="XAQ302" s="342"/>
      <c r="XAR302" s="442"/>
      <c r="XAS302" s="423"/>
      <c r="XAT302" s="342"/>
      <c r="XAU302" s="342"/>
      <c r="XAV302" s="342"/>
      <c r="XAW302" s="387"/>
      <c r="XAX302" s="342"/>
      <c r="XAY302" s="342"/>
      <c r="XAZ302" s="342"/>
      <c r="XBA302" s="342"/>
      <c r="XBB302" s="342"/>
      <c r="XBC302" s="342"/>
      <c r="XBD302" s="442"/>
      <c r="XBE302" s="423"/>
      <c r="XBF302" s="342"/>
      <c r="XBG302" s="342"/>
      <c r="XBH302" s="342"/>
      <c r="XBI302" s="387"/>
      <c r="XBJ302" s="342"/>
      <c r="XBK302" s="342"/>
      <c r="XBL302" s="342"/>
      <c r="XBM302" s="342"/>
      <c r="XBN302" s="342"/>
      <c r="XBO302" s="342"/>
      <c r="XBP302" s="442"/>
      <c r="XBQ302" s="423"/>
      <c r="XBR302" s="342"/>
      <c r="XBS302" s="342"/>
      <c r="XBT302" s="342"/>
      <c r="XBU302" s="387"/>
      <c r="XBV302" s="342"/>
      <c r="XBW302" s="342"/>
      <c r="XBX302" s="342"/>
      <c r="XBY302" s="342"/>
      <c r="XBZ302" s="342"/>
      <c r="XCA302" s="342"/>
      <c r="XCB302" s="442"/>
      <c r="XCC302" s="423"/>
      <c r="XCD302" s="342"/>
      <c r="XCE302" s="342"/>
      <c r="XCF302" s="342"/>
      <c r="XCG302" s="387"/>
      <c r="XCH302" s="342"/>
      <c r="XCI302" s="342"/>
      <c r="XCJ302" s="342"/>
      <c r="XCK302" s="342"/>
      <c r="XCL302" s="342"/>
      <c r="XCM302" s="342"/>
      <c r="XCN302" s="442"/>
      <c r="XCO302" s="423"/>
      <c r="XCP302" s="342"/>
      <c r="XCQ302" s="342"/>
      <c r="XCR302" s="342"/>
      <c r="XCS302" s="387"/>
      <c r="XCT302" s="342"/>
      <c r="XCU302" s="342"/>
      <c r="XCV302" s="342"/>
      <c r="XCW302" s="342"/>
      <c r="XCX302" s="342"/>
      <c r="XCY302" s="342"/>
      <c r="XCZ302" s="442"/>
      <c r="XDA302" s="423"/>
      <c r="XDB302" s="342"/>
      <c r="XDC302" s="342"/>
      <c r="XDD302" s="342"/>
      <c r="XDE302" s="387"/>
      <c r="XDF302" s="342"/>
      <c r="XDG302" s="342"/>
      <c r="XDH302" s="342"/>
      <c r="XDI302" s="342"/>
      <c r="XDJ302" s="342"/>
      <c r="XDK302" s="342"/>
      <c r="XDL302" s="442"/>
      <c r="XDM302" s="423"/>
      <c r="XDN302" s="342"/>
      <c r="XDO302" s="342"/>
      <c r="XDP302" s="342"/>
      <c r="XDQ302" s="387"/>
      <c r="XDR302" s="342"/>
      <c r="XDS302" s="342"/>
      <c r="XDT302" s="342"/>
      <c r="XDU302" s="342"/>
      <c r="XDV302" s="342"/>
      <c r="XDW302" s="342"/>
      <c r="XDX302" s="442"/>
      <c r="XDY302" s="423"/>
      <c r="XDZ302" s="342"/>
      <c r="XEA302" s="342"/>
      <c r="XEB302" s="342"/>
      <c r="XEC302" s="387"/>
      <c r="XED302" s="342"/>
      <c r="XEE302" s="342"/>
      <c r="XEF302" s="342"/>
      <c r="XEG302" s="342"/>
      <c r="XEH302" s="342"/>
      <c r="XEI302" s="342"/>
      <c r="XEJ302" s="442"/>
      <c r="XEK302" s="423"/>
      <c r="XEL302" s="342"/>
      <c r="XEM302" s="342"/>
      <c r="XEN302" s="342"/>
      <c r="XEO302" s="387"/>
      <c r="XEP302" s="342"/>
      <c r="XEQ302" s="342"/>
      <c r="XER302" s="342"/>
      <c r="XES302" s="342"/>
      <c r="XET302" s="342"/>
      <c r="XEU302" s="342"/>
      <c r="XEV302" s="442"/>
      <c r="XEW302" s="423"/>
      <c r="XEX302" s="342"/>
      <c r="XEY302" s="342"/>
      <c r="XEZ302" s="342"/>
      <c r="XFA302" s="387"/>
      <c r="XFB302" s="342"/>
      <c r="XFC302" s="342"/>
      <c r="XFD302" s="342"/>
    </row>
    <row r="303" spans="1:16384" s="326" customFormat="1" ht="45">
      <c r="A303" s="387" t="s">
        <v>374</v>
      </c>
      <c r="B303" s="342" t="s">
        <v>1476</v>
      </c>
      <c r="C303" s="342" t="s">
        <v>767</v>
      </c>
      <c r="D303" s="342" t="s">
        <v>336</v>
      </c>
      <c r="E303" s="342" t="s">
        <v>60</v>
      </c>
      <c r="F303" s="342">
        <v>1</v>
      </c>
      <c r="G303" s="387" t="s">
        <v>1477</v>
      </c>
      <c r="H303" s="342" t="s">
        <v>404</v>
      </c>
      <c r="I303" s="342">
        <v>29</v>
      </c>
      <c r="J303" s="342">
        <v>1</v>
      </c>
      <c r="K303" s="342"/>
      <c r="L303" s="342" t="s">
        <v>64</v>
      </c>
      <c r="M303" s="387"/>
      <c r="N303" s="342" t="s">
        <v>1473</v>
      </c>
      <c r="O303" s="444">
        <v>2100</v>
      </c>
      <c r="P303" s="444">
        <v>2520</v>
      </c>
      <c r="Q303" s="444">
        <v>2520</v>
      </c>
      <c r="R303" s="342"/>
      <c r="S303" s="387"/>
      <c r="T303" s="342"/>
      <c r="U303" s="348"/>
      <c r="V303" s="348"/>
      <c r="W303" s="342" t="s">
        <v>1390</v>
      </c>
      <c r="X303" s="342" t="s">
        <v>67</v>
      </c>
      <c r="Y303" s="342" t="s">
        <v>771</v>
      </c>
      <c r="Z303" s="360">
        <v>45768</v>
      </c>
      <c r="AA303" s="361">
        <v>45798</v>
      </c>
      <c r="AB303" s="342"/>
      <c r="AC303" s="342"/>
      <c r="AD303" s="348"/>
      <c r="AE303" s="348"/>
      <c r="AF303" s="342" t="s">
        <v>1477</v>
      </c>
      <c r="AG303" s="387"/>
      <c r="AH303" s="342">
        <v>876</v>
      </c>
      <c r="AI303" s="342" t="s">
        <v>1474</v>
      </c>
      <c r="AJ303" s="342">
        <v>1</v>
      </c>
      <c r="AK303" s="342">
        <v>93000000000</v>
      </c>
      <c r="AL303" s="342" t="s">
        <v>70</v>
      </c>
      <c r="AM303" s="361">
        <v>45818</v>
      </c>
      <c r="AN303" s="360">
        <v>45818</v>
      </c>
      <c r="AO303" s="361">
        <v>46183</v>
      </c>
      <c r="AP303" s="342" t="s">
        <v>619</v>
      </c>
      <c r="AQ303" s="387"/>
      <c r="AR303" s="342"/>
      <c r="AS303" s="342"/>
      <c r="AT303" s="342"/>
      <c r="AU303" s="342"/>
      <c r="AV303" s="342"/>
      <c r="AW303" s="387"/>
      <c r="AX303" s="342"/>
      <c r="AY303" s="342"/>
      <c r="AZ303" s="342"/>
      <c r="BA303" s="342"/>
      <c r="BB303" s="342" t="s">
        <v>1478</v>
      </c>
      <c r="BC303" s="457" t="s">
        <v>1479</v>
      </c>
      <c r="BD303" s="449"/>
      <c r="BE303" s="449"/>
      <c r="BF303" s="449"/>
      <c r="BG303" s="449"/>
      <c r="BH303" s="449"/>
      <c r="BI303" s="453"/>
      <c r="BJ303" s="449"/>
      <c r="BK303" s="449"/>
      <c r="BL303" s="449"/>
      <c r="BM303" s="449"/>
      <c r="BN303" s="449"/>
      <c r="BO303" s="453"/>
      <c r="BP303" s="449"/>
      <c r="BQ303" s="449"/>
      <c r="BR303" s="454"/>
      <c r="BS303" s="342"/>
      <c r="BT303" s="342"/>
      <c r="BU303" s="387"/>
      <c r="BV303" s="342"/>
      <c r="BW303" s="342"/>
      <c r="BX303" s="342"/>
      <c r="BY303" s="342"/>
      <c r="BZ303" s="342"/>
      <c r="CA303" s="387"/>
      <c r="CB303" s="342"/>
      <c r="CC303" s="342"/>
      <c r="CD303" s="342"/>
      <c r="CE303" s="342"/>
      <c r="CF303" s="342"/>
      <c r="CG303" s="387"/>
      <c r="CH303" s="342"/>
      <c r="CI303" s="342"/>
      <c r="CJ303" s="342"/>
      <c r="CK303" s="342"/>
      <c r="CL303" s="342"/>
      <c r="CM303" s="387"/>
      <c r="CN303" s="342"/>
      <c r="CO303" s="342"/>
      <c r="CP303" s="342"/>
      <c r="CQ303" s="342"/>
      <c r="CR303" s="342"/>
      <c r="CS303" s="387"/>
      <c r="CT303" s="342"/>
      <c r="CU303" s="342"/>
      <c r="CV303" s="342"/>
      <c r="CW303" s="342"/>
      <c r="CX303" s="342"/>
      <c r="CY303" s="387"/>
      <c r="CZ303" s="342"/>
      <c r="DA303" s="342"/>
      <c r="DB303" s="342"/>
      <c r="DC303" s="342"/>
      <c r="DD303" s="342"/>
      <c r="DE303" s="387"/>
      <c r="DF303" s="342"/>
      <c r="DG303" s="342"/>
      <c r="DH303" s="342"/>
      <c r="DI303" s="342"/>
      <c r="DJ303" s="342"/>
      <c r="DK303" s="387"/>
      <c r="DL303" s="342"/>
      <c r="DM303" s="342"/>
      <c r="DN303" s="342"/>
      <c r="DO303" s="342"/>
      <c r="DP303" s="342"/>
      <c r="DQ303" s="387"/>
      <c r="DR303" s="342"/>
      <c r="DS303" s="342"/>
      <c r="DT303" s="342"/>
      <c r="DU303" s="342"/>
      <c r="DV303" s="342"/>
      <c r="DW303" s="387"/>
      <c r="DX303" s="342"/>
      <c r="DY303" s="342"/>
      <c r="DZ303" s="342"/>
      <c r="EA303" s="342"/>
      <c r="EB303" s="342"/>
      <c r="EC303" s="387"/>
      <c r="ED303" s="342"/>
      <c r="EE303" s="342"/>
      <c r="EF303" s="342"/>
      <c r="EG303" s="342"/>
      <c r="EH303" s="342"/>
      <c r="EI303" s="387"/>
      <c r="EJ303" s="342"/>
      <c r="EK303" s="342"/>
      <c r="EL303" s="342"/>
      <c r="EM303" s="342"/>
      <c r="EN303" s="342"/>
      <c r="EO303" s="387"/>
      <c r="EP303" s="342"/>
      <c r="EQ303" s="342"/>
      <c r="ER303" s="342"/>
      <c r="ES303" s="342"/>
      <c r="ET303" s="342"/>
      <c r="EU303" s="387"/>
      <c r="EV303" s="342"/>
      <c r="EW303" s="342"/>
      <c r="EX303" s="342"/>
      <c r="EY303" s="342"/>
      <c r="EZ303" s="342"/>
      <c r="FA303" s="387"/>
      <c r="FB303" s="342"/>
      <c r="FC303" s="342"/>
      <c r="FD303" s="342"/>
      <c r="FE303" s="342"/>
      <c r="FF303" s="342"/>
      <c r="FG303" s="387"/>
      <c r="FH303" s="342"/>
      <c r="FI303" s="342"/>
      <c r="FJ303" s="342"/>
      <c r="FK303" s="342"/>
      <c r="FL303" s="342"/>
      <c r="FM303" s="387"/>
      <c r="FN303" s="342"/>
      <c r="FO303" s="342"/>
      <c r="FP303" s="342"/>
      <c r="FQ303" s="342"/>
      <c r="FR303" s="342"/>
      <c r="FS303" s="387"/>
      <c r="FT303" s="342"/>
      <c r="FU303" s="342"/>
      <c r="FV303" s="342"/>
      <c r="FW303" s="342"/>
      <c r="FX303" s="342"/>
      <c r="FY303" s="387"/>
      <c r="FZ303" s="342"/>
      <c r="GA303" s="342"/>
      <c r="GB303" s="342"/>
      <c r="GC303" s="342"/>
      <c r="GD303" s="342"/>
      <c r="GE303" s="387"/>
      <c r="GF303" s="342"/>
      <c r="GG303" s="342"/>
      <c r="GH303" s="342"/>
      <c r="GI303" s="342"/>
      <c r="GJ303" s="342"/>
      <c r="GK303" s="387"/>
      <c r="GL303" s="342"/>
      <c r="GM303" s="342"/>
      <c r="GN303" s="342"/>
      <c r="GO303" s="342"/>
      <c r="GP303" s="342"/>
      <c r="GQ303" s="387"/>
      <c r="GR303" s="342"/>
      <c r="GS303" s="342"/>
      <c r="GT303" s="342"/>
      <c r="GU303" s="342"/>
      <c r="GV303" s="342"/>
      <c r="GW303" s="387"/>
      <c r="GX303" s="342"/>
      <c r="GY303" s="342"/>
      <c r="GZ303" s="342"/>
      <c r="HA303" s="342"/>
      <c r="HB303" s="342"/>
      <c r="HC303" s="387"/>
      <c r="HD303" s="342"/>
      <c r="HE303" s="342"/>
      <c r="HF303" s="342"/>
      <c r="HG303" s="342"/>
      <c r="HH303" s="342"/>
      <c r="HI303" s="387"/>
      <c r="HJ303" s="342"/>
      <c r="HK303" s="342"/>
      <c r="HL303" s="342"/>
      <c r="HM303" s="342"/>
      <c r="HN303" s="342"/>
      <c r="HO303" s="387"/>
      <c r="HP303" s="342"/>
      <c r="HQ303" s="342"/>
      <c r="HR303" s="342"/>
      <c r="HS303" s="342"/>
      <c r="HT303" s="342"/>
      <c r="HU303" s="387"/>
      <c r="HV303" s="342"/>
      <c r="HW303" s="342"/>
      <c r="HX303" s="342"/>
      <c r="HY303" s="342"/>
      <c r="HZ303" s="342"/>
      <c r="IA303" s="387"/>
      <c r="IB303" s="342"/>
      <c r="IC303" s="342"/>
      <c r="ID303" s="342"/>
      <c r="IE303" s="342"/>
      <c r="IF303" s="342"/>
      <c r="IG303" s="387"/>
      <c r="IH303" s="342"/>
      <c r="II303" s="342"/>
      <c r="IJ303" s="342"/>
      <c r="IK303" s="342"/>
      <c r="IL303" s="342"/>
      <c r="IM303" s="387"/>
      <c r="IN303" s="342"/>
      <c r="IO303" s="342"/>
      <c r="IP303" s="342"/>
      <c r="IQ303" s="342"/>
      <c r="IR303" s="342"/>
      <c r="IS303" s="387"/>
      <c r="IT303" s="342"/>
      <c r="IU303" s="342"/>
      <c r="IV303" s="342"/>
      <c r="IW303" s="342"/>
      <c r="IX303" s="342"/>
      <c r="IY303" s="387"/>
      <c r="IZ303" s="342"/>
      <c r="JA303" s="342"/>
      <c r="JB303" s="342"/>
      <c r="JC303" s="342"/>
      <c r="JD303" s="342"/>
      <c r="JE303" s="387"/>
      <c r="JF303" s="342"/>
      <c r="JG303" s="342"/>
      <c r="JH303" s="342"/>
      <c r="JI303" s="342"/>
      <c r="JJ303" s="342"/>
      <c r="JK303" s="387"/>
      <c r="JL303" s="342"/>
      <c r="JM303" s="342"/>
      <c r="JN303" s="342"/>
      <c r="JO303" s="342"/>
      <c r="JP303" s="342"/>
      <c r="JQ303" s="387"/>
      <c r="JR303" s="342"/>
      <c r="JS303" s="342"/>
      <c r="JT303" s="342"/>
      <c r="JU303" s="342"/>
      <c r="JV303" s="342"/>
      <c r="JW303" s="387"/>
      <c r="JX303" s="342"/>
      <c r="JY303" s="342"/>
      <c r="JZ303" s="342"/>
      <c r="KA303" s="342"/>
      <c r="KB303" s="342"/>
      <c r="KC303" s="387"/>
      <c r="KD303" s="342"/>
      <c r="KE303" s="342"/>
      <c r="KF303" s="342"/>
      <c r="KG303" s="342"/>
      <c r="KH303" s="342"/>
      <c r="KI303" s="387"/>
      <c r="KJ303" s="342"/>
      <c r="KK303" s="342"/>
      <c r="KL303" s="342"/>
      <c r="KM303" s="342"/>
      <c r="KN303" s="342"/>
      <c r="KO303" s="387"/>
      <c r="KP303" s="342"/>
      <c r="KQ303" s="342"/>
      <c r="KR303" s="342"/>
      <c r="KS303" s="342"/>
      <c r="KT303" s="342"/>
      <c r="KU303" s="387"/>
      <c r="KV303" s="342"/>
      <c r="KW303" s="342"/>
      <c r="KX303" s="342"/>
      <c r="KY303" s="342"/>
      <c r="KZ303" s="342"/>
      <c r="LA303" s="387"/>
      <c r="LB303" s="342"/>
      <c r="LC303" s="342"/>
      <c r="LD303" s="342"/>
      <c r="LE303" s="342"/>
      <c r="LF303" s="342"/>
      <c r="LG303" s="387"/>
      <c r="LH303" s="342"/>
      <c r="LI303" s="342"/>
      <c r="LJ303" s="342"/>
      <c r="LK303" s="342"/>
      <c r="LL303" s="342"/>
      <c r="LM303" s="387"/>
      <c r="LN303" s="342"/>
      <c r="LO303" s="342"/>
      <c r="LP303" s="342"/>
      <c r="LQ303" s="342"/>
      <c r="LR303" s="342"/>
      <c r="LS303" s="387"/>
      <c r="LT303" s="342"/>
      <c r="LU303" s="342"/>
      <c r="LV303" s="342"/>
      <c r="LW303" s="342"/>
      <c r="LX303" s="342"/>
      <c r="LY303" s="387"/>
      <c r="LZ303" s="342"/>
      <c r="MA303" s="342"/>
      <c r="MB303" s="342"/>
      <c r="MC303" s="342"/>
      <c r="MD303" s="342"/>
      <c r="ME303" s="387"/>
      <c r="MF303" s="342"/>
      <c r="MG303" s="342"/>
      <c r="MH303" s="342"/>
      <c r="MI303" s="342"/>
      <c r="MJ303" s="342"/>
      <c r="MK303" s="387"/>
      <c r="ML303" s="342"/>
      <c r="MM303" s="342"/>
      <c r="MN303" s="342"/>
      <c r="MO303" s="342"/>
      <c r="MP303" s="342"/>
      <c r="MQ303" s="387"/>
      <c r="MR303" s="342"/>
      <c r="MS303" s="342"/>
      <c r="MT303" s="342"/>
      <c r="MU303" s="342"/>
      <c r="MV303" s="342"/>
      <c r="MW303" s="387"/>
      <c r="MX303" s="342"/>
      <c r="MY303" s="342"/>
      <c r="MZ303" s="342"/>
      <c r="NA303" s="342"/>
      <c r="NB303" s="342"/>
      <c r="NC303" s="387"/>
      <c r="ND303" s="342"/>
      <c r="NE303" s="342"/>
      <c r="NF303" s="342"/>
      <c r="NG303" s="342"/>
      <c r="NH303" s="342"/>
      <c r="NI303" s="387"/>
      <c r="NJ303" s="342"/>
      <c r="NK303" s="342"/>
      <c r="NL303" s="342"/>
      <c r="NM303" s="342"/>
      <c r="NN303" s="342"/>
      <c r="NO303" s="387"/>
      <c r="NP303" s="342"/>
      <c r="NQ303" s="342"/>
      <c r="NR303" s="342"/>
      <c r="NS303" s="342"/>
      <c r="NT303" s="342"/>
      <c r="NU303" s="387"/>
      <c r="NV303" s="342"/>
      <c r="NW303" s="342"/>
      <c r="NX303" s="342"/>
      <c r="NY303" s="342"/>
      <c r="NZ303" s="342"/>
      <c r="OA303" s="387"/>
      <c r="OB303" s="342"/>
      <c r="OC303" s="342"/>
      <c r="OD303" s="342"/>
      <c r="OE303" s="342"/>
      <c r="OF303" s="342"/>
      <c r="OG303" s="387"/>
      <c r="OH303" s="342"/>
      <c r="OI303" s="342"/>
      <c r="OJ303" s="342"/>
      <c r="OK303" s="342"/>
      <c r="OL303" s="342"/>
      <c r="OM303" s="387"/>
      <c r="ON303" s="342"/>
      <c r="OO303" s="342"/>
      <c r="OP303" s="342"/>
      <c r="OQ303" s="342"/>
      <c r="OR303" s="342"/>
      <c r="OS303" s="387"/>
      <c r="OT303" s="342"/>
      <c r="OU303" s="342"/>
      <c r="OV303" s="342"/>
      <c r="OW303" s="342"/>
      <c r="OX303" s="342"/>
      <c r="OY303" s="387"/>
      <c r="OZ303" s="342"/>
      <c r="PA303" s="342"/>
      <c r="PB303" s="342"/>
      <c r="PC303" s="342"/>
      <c r="PD303" s="342"/>
      <c r="PE303" s="387"/>
      <c r="PF303" s="342"/>
      <c r="PG303" s="342"/>
      <c r="PH303" s="342"/>
      <c r="PI303" s="342"/>
      <c r="PJ303" s="342"/>
      <c r="PK303" s="387"/>
      <c r="PL303" s="342"/>
      <c r="PM303" s="342"/>
      <c r="PN303" s="342"/>
      <c r="PO303" s="342"/>
      <c r="PP303" s="342"/>
      <c r="PQ303" s="387"/>
      <c r="PR303" s="342"/>
      <c r="PS303" s="342"/>
      <c r="PT303" s="342"/>
      <c r="PU303" s="342"/>
      <c r="PV303" s="342"/>
      <c r="PW303" s="387"/>
      <c r="PX303" s="342"/>
      <c r="PY303" s="342"/>
      <c r="PZ303" s="342"/>
      <c r="QA303" s="342"/>
      <c r="QB303" s="342"/>
      <c r="QC303" s="387"/>
      <c r="QD303" s="342"/>
      <c r="QE303" s="342"/>
      <c r="QF303" s="342"/>
      <c r="QG303" s="342"/>
      <c r="QH303" s="342"/>
      <c r="QI303" s="387"/>
      <c r="QJ303" s="342"/>
      <c r="QK303" s="342"/>
      <c r="QL303" s="342"/>
      <c r="QM303" s="342"/>
      <c r="QN303" s="342"/>
      <c r="QO303" s="387"/>
      <c r="QP303" s="342"/>
      <c r="QQ303" s="342"/>
      <c r="QR303" s="342"/>
      <c r="QS303" s="342"/>
      <c r="QT303" s="342"/>
      <c r="QU303" s="387"/>
      <c r="QV303" s="342"/>
      <c r="QW303" s="342"/>
      <c r="QX303" s="342"/>
      <c r="QY303" s="342"/>
      <c r="QZ303" s="342"/>
      <c r="RA303" s="387"/>
      <c r="RB303" s="342"/>
      <c r="RC303" s="342"/>
      <c r="RD303" s="342"/>
      <c r="RE303" s="342"/>
      <c r="RF303" s="342"/>
      <c r="RG303" s="387"/>
      <c r="RH303" s="342"/>
      <c r="RI303" s="342"/>
      <c r="RJ303" s="342"/>
      <c r="RK303" s="342"/>
      <c r="RL303" s="342"/>
      <c r="RM303" s="387"/>
      <c r="RN303" s="342"/>
      <c r="RO303" s="342"/>
      <c r="RP303" s="342"/>
      <c r="RQ303" s="342"/>
      <c r="RR303" s="342"/>
      <c r="RS303" s="387"/>
      <c r="RT303" s="342"/>
      <c r="RU303" s="342"/>
      <c r="RV303" s="342"/>
      <c r="RW303" s="342"/>
      <c r="RX303" s="342"/>
      <c r="RY303" s="387"/>
      <c r="RZ303" s="342"/>
      <c r="SA303" s="342"/>
      <c r="SB303" s="342"/>
      <c r="SC303" s="342"/>
      <c r="SD303" s="342"/>
      <c r="SE303" s="387"/>
      <c r="SF303" s="342"/>
      <c r="SG303" s="342"/>
      <c r="SH303" s="342"/>
      <c r="SI303" s="342"/>
      <c r="SJ303" s="342"/>
      <c r="SK303" s="387"/>
      <c r="SL303" s="342"/>
      <c r="SM303" s="342"/>
      <c r="SN303" s="342"/>
      <c r="SO303" s="342"/>
      <c r="SP303" s="342"/>
      <c r="SQ303" s="387"/>
      <c r="SR303" s="342"/>
      <c r="SS303" s="342"/>
      <c r="ST303" s="342"/>
      <c r="SU303" s="342"/>
      <c r="SV303" s="342"/>
      <c r="SW303" s="387"/>
      <c r="SX303" s="342"/>
      <c r="SY303" s="342"/>
      <c r="SZ303" s="342"/>
      <c r="TA303" s="342"/>
      <c r="TB303" s="342"/>
      <c r="TC303" s="387"/>
      <c r="TD303" s="342"/>
      <c r="TE303" s="342"/>
      <c r="TF303" s="342"/>
      <c r="TG303" s="342"/>
      <c r="TH303" s="342"/>
      <c r="TI303" s="387"/>
      <c r="TJ303" s="342"/>
      <c r="TK303" s="342"/>
      <c r="TL303" s="342"/>
      <c r="TM303" s="342"/>
      <c r="TN303" s="342"/>
      <c r="TO303" s="387"/>
      <c r="TP303" s="342"/>
      <c r="TQ303" s="342"/>
      <c r="TR303" s="342"/>
      <c r="TS303" s="342"/>
      <c r="TT303" s="342"/>
      <c r="TU303" s="387"/>
      <c r="TV303" s="342"/>
      <c r="TW303" s="342"/>
      <c r="TX303" s="342"/>
      <c r="TY303" s="342"/>
      <c r="TZ303" s="342"/>
      <c r="UA303" s="387"/>
      <c r="UB303" s="342"/>
      <c r="UC303" s="342"/>
      <c r="UD303" s="342"/>
      <c r="UE303" s="342"/>
      <c r="UF303" s="342"/>
      <c r="UG303" s="387"/>
      <c r="UH303" s="342"/>
      <c r="UI303" s="342"/>
      <c r="UJ303" s="342"/>
      <c r="UK303" s="342"/>
      <c r="UL303" s="342"/>
      <c r="UM303" s="387"/>
      <c r="UN303" s="342"/>
      <c r="UO303" s="342"/>
      <c r="UP303" s="342"/>
      <c r="UQ303" s="342"/>
      <c r="UR303" s="342"/>
      <c r="US303" s="387"/>
      <c r="UT303" s="342"/>
      <c r="UU303" s="342"/>
      <c r="UV303" s="342"/>
      <c r="UW303" s="342"/>
      <c r="UX303" s="342"/>
      <c r="UY303" s="387"/>
      <c r="UZ303" s="342"/>
      <c r="VA303" s="342"/>
      <c r="VB303" s="342"/>
      <c r="VC303" s="342"/>
      <c r="VD303" s="342"/>
      <c r="VE303" s="387"/>
      <c r="VF303" s="342"/>
      <c r="VG303" s="342"/>
      <c r="VH303" s="342"/>
      <c r="VI303" s="342"/>
      <c r="VJ303" s="342"/>
      <c r="VK303" s="387"/>
      <c r="VL303" s="342"/>
      <c r="VM303" s="342"/>
      <c r="VN303" s="342"/>
      <c r="VO303" s="342"/>
      <c r="VP303" s="342"/>
      <c r="VQ303" s="387"/>
      <c r="VR303" s="342"/>
      <c r="VS303" s="342"/>
      <c r="VT303" s="342"/>
      <c r="VU303" s="342"/>
      <c r="VV303" s="342"/>
      <c r="VW303" s="387"/>
      <c r="VX303" s="342"/>
      <c r="VY303" s="342"/>
      <c r="VZ303" s="342"/>
      <c r="WA303" s="342"/>
      <c r="WB303" s="342"/>
      <c r="WC303" s="387"/>
      <c r="WD303" s="342"/>
      <c r="WE303" s="342"/>
      <c r="WF303" s="342"/>
      <c r="WG303" s="342"/>
      <c r="WH303" s="342"/>
      <c r="WI303" s="387"/>
      <c r="WJ303" s="342"/>
      <c r="WK303" s="342"/>
      <c r="WL303" s="342"/>
      <c r="WM303" s="342"/>
      <c r="WN303" s="342"/>
      <c r="WO303" s="387"/>
      <c r="WP303" s="342"/>
      <c r="WQ303" s="342"/>
      <c r="WR303" s="342"/>
      <c r="WS303" s="342"/>
      <c r="WT303" s="342"/>
      <c r="WU303" s="387"/>
      <c r="WV303" s="342"/>
      <c r="WW303" s="342"/>
      <c r="WX303" s="342"/>
      <c r="WY303" s="342"/>
      <c r="WZ303" s="342"/>
      <c r="XA303" s="387"/>
      <c r="XB303" s="342"/>
      <c r="XC303" s="342"/>
      <c r="XD303" s="342"/>
      <c r="XE303" s="342"/>
      <c r="XF303" s="342"/>
      <c r="XG303" s="387"/>
      <c r="XH303" s="342"/>
      <c r="XI303" s="342"/>
      <c r="XJ303" s="342"/>
      <c r="XK303" s="342"/>
      <c r="XL303" s="342"/>
      <c r="XM303" s="387"/>
      <c r="XN303" s="342"/>
      <c r="XO303" s="342"/>
      <c r="XP303" s="342"/>
      <c r="XQ303" s="342"/>
      <c r="XR303" s="342"/>
      <c r="XS303" s="387"/>
      <c r="XT303" s="342"/>
      <c r="XU303" s="342"/>
      <c r="XV303" s="342"/>
      <c r="XW303" s="342"/>
      <c r="XX303" s="342"/>
      <c r="XY303" s="387"/>
      <c r="XZ303" s="342"/>
      <c r="YA303" s="342"/>
      <c r="YB303" s="342"/>
      <c r="YC303" s="342"/>
      <c r="YD303" s="342"/>
      <c r="YE303" s="387"/>
      <c r="YF303" s="342"/>
      <c r="YG303" s="342"/>
      <c r="YH303" s="342"/>
      <c r="YI303" s="342"/>
      <c r="YJ303" s="342"/>
      <c r="YK303" s="387"/>
      <c r="YL303" s="342"/>
      <c r="YM303" s="342"/>
      <c r="YN303" s="342"/>
      <c r="YO303" s="342"/>
      <c r="YP303" s="342"/>
      <c r="YQ303" s="387"/>
      <c r="YR303" s="342"/>
      <c r="YS303" s="342"/>
      <c r="YT303" s="342"/>
      <c r="YU303" s="342"/>
      <c r="YV303" s="342"/>
      <c r="YW303" s="387"/>
      <c r="YX303" s="342"/>
      <c r="YY303" s="342"/>
      <c r="YZ303" s="342"/>
      <c r="ZA303" s="342"/>
      <c r="ZB303" s="342"/>
      <c r="ZC303" s="387"/>
      <c r="ZD303" s="342"/>
      <c r="ZE303" s="342"/>
      <c r="ZF303" s="342"/>
      <c r="ZG303" s="342"/>
      <c r="ZH303" s="342"/>
      <c r="ZI303" s="387"/>
      <c r="ZJ303" s="342"/>
      <c r="ZK303" s="342"/>
      <c r="ZL303" s="342"/>
      <c r="ZM303" s="342"/>
      <c r="ZN303" s="342"/>
      <c r="ZO303" s="387"/>
      <c r="ZP303" s="342"/>
      <c r="ZQ303" s="342"/>
      <c r="ZR303" s="342"/>
      <c r="ZS303" s="342"/>
      <c r="ZT303" s="342"/>
      <c r="ZU303" s="387"/>
      <c r="ZV303" s="342"/>
      <c r="ZW303" s="342"/>
      <c r="ZX303" s="342"/>
      <c r="ZY303" s="342"/>
      <c r="ZZ303" s="342"/>
      <c r="AAA303" s="387"/>
      <c r="AAB303" s="342"/>
      <c r="AAC303" s="342"/>
      <c r="AAD303" s="342"/>
      <c r="AAE303" s="342"/>
      <c r="AAF303" s="342"/>
      <c r="AAG303" s="387"/>
      <c r="AAH303" s="342"/>
      <c r="AAI303" s="342"/>
      <c r="AAJ303" s="342"/>
      <c r="AAK303" s="342"/>
      <c r="AAL303" s="342"/>
      <c r="AAM303" s="387"/>
      <c r="AAN303" s="342"/>
      <c r="AAO303" s="342"/>
      <c r="AAP303" s="342"/>
      <c r="AAQ303" s="342"/>
      <c r="AAR303" s="342"/>
      <c r="AAS303" s="387"/>
      <c r="AAT303" s="342"/>
      <c r="AAU303" s="342"/>
      <c r="AAV303" s="342"/>
      <c r="AAW303" s="342"/>
      <c r="AAX303" s="342"/>
      <c r="AAY303" s="387"/>
      <c r="AAZ303" s="342"/>
      <c r="ABA303" s="342"/>
      <c r="ABB303" s="342"/>
      <c r="ABC303" s="342"/>
      <c r="ABD303" s="342"/>
      <c r="ABE303" s="387"/>
      <c r="ABF303" s="342"/>
      <c r="ABG303" s="342"/>
      <c r="ABH303" s="342"/>
      <c r="ABI303" s="342"/>
      <c r="ABJ303" s="342"/>
      <c r="ABK303" s="387"/>
      <c r="ABL303" s="342"/>
      <c r="ABM303" s="342"/>
      <c r="ABN303" s="342"/>
      <c r="ABO303" s="342"/>
      <c r="ABP303" s="342"/>
      <c r="ABQ303" s="387"/>
      <c r="ABR303" s="342"/>
      <c r="ABS303" s="342"/>
      <c r="ABT303" s="342"/>
      <c r="ABU303" s="342"/>
      <c r="ABV303" s="342"/>
      <c r="ABW303" s="387"/>
      <c r="ABX303" s="342"/>
      <c r="ABY303" s="342"/>
      <c r="ABZ303" s="342"/>
      <c r="ACA303" s="342"/>
      <c r="ACB303" s="342"/>
      <c r="ACC303" s="387"/>
      <c r="ACD303" s="342"/>
      <c r="ACE303" s="342"/>
      <c r="ACF303" s="342"/>
      <c r="ACG303" s="342"/>
      <c r="ACH303" s="342"/>
      <c r="ACI303" s="387"/>
      <c r="ACJ303" s="342"/>
      <c r="ACK303" s="342"/>
      <c r="ACL303" s="342"/>
      <c r="ACM303" s="342"/>
      <c r="ACN303" s="342"/>
      <c r="ACO303" s="387"/>
      <c r="ACP303" s="342"/>
      <c r="ACQ303" s="342"/>
      <c r="ACR303" s="342"/>
      <c r="ACS303" s="342"/>
      <c r="ACT303" s="342"/>
      <c r="ACU303" s="387"/>
      <c r="ACV303" s="342"/>
      <c r="ACW303" s="342"/>
      <c r="ACX303" s="342"/>
      <c r="ACY303" s="342"/>
      <c r="ACZ303" s="342"/>
      <c r="ADA303" s="387"/>
      <c r="ADB303" s="342"/>
      <c r="ADC303" s="342"/>
      <c r="ADD303" s="342"/>
      <c r="ADE303" s="342"/>
      <c r="ADF303" s="342"/>
      <c r="ADG303" s="387"/>
      <c r="ADH303" s="342"/>
      <c r="ADI303" s="342"/>
      <c r="ADJ303" s="342"/>
      <c r="ADK303" s="342"/>
      <c r="ADL303" s="342"/>
      <c r="ADM303" s="387"/>
      <c r="ADN303" s="342"/>
      <c r="ADO303" s="342"/>
      <c r="ADP303" s="342"/>
      <c r="ADQ303" s="342"/>
      <c r="ADR303" s="342"/>
      <c r="ADS303" s="387"/>
      <c r="ADT303" s="342"/>
      <c r="ADU303" s="342"/>
      <c r="ADV303" s="342"/>
      <c r="ADW303" s="342"/>
      <c r="ADX303" s="342"/>
      <c r="ADY303" s="387"/>
      <c r="ADZ303" s="342"/>
      <c r="AEA303" s="342"/>
      <c r="AEB303" s="342"/>
      <c r="AEC303" s="342"/>
      <c r="AED303" s="342"/>
      <c r="AEE303" s="387"/>
      <c r="AEF303" s="342"/>
      <c r="AEG303" s="342"/>
      <c r="AEH303" s="342"/>
      <c r="AEI303" s="342"/>
      <c r="AEJ303" s="342"/>
      <c r="AEK303" s="387"/>
      <c r="AEL303" s="342"/>
      <c r="AEM303" s="342"/>
      <c r="AEN303" s="342"/>
      <c r="AEO303" s="342"/>
      <c r="AEP303" s="342"/>
      <c r="AEQ303" s="387"/>
      <c r="AER303" s="342"/>
      <c r="AES303" s="342"/>
      <c r="AET303" s="342"/>
      <c r="AEU303" s="342"/>
      <c r="AEV303" s="342"/>
      <c r="AEW303" s="387"/>
      <c r="AEX303" s="342"/>
      <c r="AEY303" s="342"/>
      <c r="AEZ303" s="342"/>
      <c r="AFA303" s="342"/>
      <c r="AFB303" s="342"/>
      <c r="AFC303" s="387"/>
      <c r="AFD303" s="342"/>
      <c r="AFE303" s="342"/>
      <c r="AFF303" s="342"/>
      <c r="AFG303" s="342"/>
      <c r="AFH303" s="342"/>
      <c r="AFI303" s="387"/>
      <c r="AFJ303" s="342"/>
      <c r="AFK303" s="342"/>
      <c r="AFL303" s="342"/>
      <c r="AFM303" s="342"/>
      <c r="AFN303" s="342"/>
      <c r="AFO303" s="387"/>
      <c r="AFP303" s="342"/>
      <c r="AFQ303" s="342"/>
      <c r="AFR303" s="342"/>
      <c r="AFS303" s="342"/>
      <c r="AFT303" s="342"/>
      <c r="AFU303" s="387"/>
      <c r="AFV303" s="342"/>
      <c r="AFW303" s="342"/>
      <c r="AFX303" s="342"/>
      <c r="AFY303" s="342"/>
      <c r="AFZ303" s="342"/>
      <c r="AGA303" s="387"/>
      <c r="AGB303" s="342"/>
      <c r="AGC303" s="342"/>
      <c r="AGD303" s="342"/>
      <c r="AGE303" s="342"/>
      <c r="AGF303" s="342"/>
      <c r="AGG303" s="387"/>
      <c r="AGH303" s="342"/>
      <c r="AGI303" s="342"/>
      <c r="AGJ303" s="342"/>
      <c r="AGK303" s="342"/>
      <c r="AGL303" s="342"/>
      <c r="AGM303" s="387"/>
      <c r="AGN303" s="342"/>
      <c r="AGO303" s="342"/>
      <c r="AGP303" s="342"/>
      <c r="AGQ303" s="342"/>
      <c r="AGR303" s="342"/>
      <c r="AGS303" s="387"/>
      <c r="AGT303" s="342"/>
      <c r="AGU303" s="342"/>
      <c r="AGV303" s="342"/>
      <c r="AGW303" s="342"/>
      <c r="AGX303" s="342"/>
      <c r="AGY303" s="387"/>
      <c r="AGZ303" s="342"/>
      <c r="AHA303" s="342"/>
      <c r="AHB303" s="342"/>
      <c r="AHC303" s="342"/>
      <c r="AHD303" s="342"/>
      <c r="AHE303" s="387"/>
      <c r="AHF303" s="342"/>
      <c r="AHG303" s="342"/>
      <c r="AHH303" s="342"/>
      <c r="AHI303" s="342"/>
      <c r="AHJ303" s="342"/>
      <c r="AHK303" s="387"/>
      <c r="AHL303" s="342"/>
      <c r="AHM303" s="342"/>
      <c r="AHN303" s="342"/>
      <c r="AHO303" s="342"/>
      <c r="AHP303" s="342"/>
      <c r="AHQ303" s="387"/>
      <c r="AHR303" s="342"/>
      <c r="AHS303" s="342"/>
      <c r="AHT303" s="342"/>
      <c r="AHU303" s="342"/>
      <c r="AHV303" s="342"/>
      <c r="AHW303" s="387"/>
      <c r="AHX303" s="342"/>
      <c r="AHY303" s="342"/>
      <c r="AHZ303" s="342"/>
      <c r="AIA303" s="342"/>
      <c r="AIB303" s="342"/>
      <c r="AIC303" s="387"/>
      <c r="AID303" s="342"/>
      <c r="AIE303" s="342"/>
      <c r="AIF303" s="342"/>
      <c r="AIG303" s="342"/>
      <c r="AIH303" s="342"/>
      <c r="AII303" s="387"/>
      <c r="AIJ303" s="342"/>
      <c r="AIK303" s="342"/>
      <c r="AIL303" s="342"/>
      <c r="AIM303" s="342"/>
      <c r="AIN303" s="342"/>
      <c r="AIO303" s="387"/>
      <c r="AIP303" s="342"/>
      <c r="AIQ303" s="342"/>
      <c r="AIR303" s="342"/>
      <c r="AIS303" s="342"/>
      <c r="AIT303" s="342"/>
      <c r="AIU303" s="387"/>
      <c r="AIV303" s="342"/>
      <c r="AIW303" s="342"/>
      <c r="AIX303" s="342"/>
      <c r="AIY303" s="342"/>
      <c r="AIZ303" s="342"/>
      <c r="AJA303" s="387"/>
      <c r="AJB303" s="342"/>
      <c r="AJC303" s="342"/>
      <c r="AJD303" s="342"/>
      <c r="AJE303" s="342"/>
      <c r="AJF303" s="342"/>
      <c r="AJG303" s="387"/>
      <c r="AJH303" s="342"/>
      <c r="AJI303" s="342"/>
      <c r="AJJ303" s="342"/>
      <c r="AJK303" s="342"/>
      <c r="AJL303" s="342"/>
      <c r="AJM303" s="387"/>
      <c r="AJN303" s="342"/>
      <c r="AJO303" s="342"/>
      <c r="AJP303" s="342"/>
      <c r="AJQ303" s="342"/>
      <c r="AJR303" s="342"/>
      <c r="AJS303" s="387"/>
      <c r="AJT303" s="342"/>
      <c r="AJU303" s="342"/>
      <c r="AJV303" s="342"/>
      <c r="AJW303" s="342"/>
      <c r="AJX303" s="342"/>
      <c r="AJY303" s="387"/>
      <c r="AJZ303" s="342"/>
      <c r="AKA303" s="342"/>
      <c r="AKB303" s="342"/>
      <c r="AKC303" s="342"/>
      <c r="AKD303" s="342"/>
      <c r="AKE303" s="387"/>
      <c r="AKF303" s="342"/>
      <c r="AKG303" s="342"/>
      <c r="AKH303" s="342"/>
      <c r="AKI303" s="342"/>
      <c r="AKJ303" s="342"/>
      <c r="AKK303" s="387"/>
      <c r="AKL303" s="342"/>
      <c r="AKM303" s="342"/>
      <c r="AKN303" s="342"/>
      <c r="AKO303" s="342"/>
      <c r="AKP303" s="342"/>
      <c r="AKQ303" s="387"/>
      <c r="AKR303" s="342"/>
      <c r="AKS303" s="342"/>
      <c r="AKT303" s="342"/>
      <c r="AKU303" s="342"/>
      <c r="AKV303" s="342"/>
      <c r="AKW303" s="387"/>
      <c r="AKX303" s="342"/>
      <c r="AKY303" s="342"/>
      <c r="AKZ303" s="342"/>
      <c r="ALA303" s="342"/>
      <c r="ALB303" s="342"/>
      <c r="ALC303" s="387"/>
      <c r="ALD303" s="342"/>
      <c r="ALE303" s="342"/>
      <c r="ALF303" s="342"/>
      <c r="ALG303" s="342"/>
      <c r="ALH303" s="342"/>
      <c r="ALI303" s="387"/>
      <c r="ALJ303" s="342"/>
      <c r="ALK303" s="342"/>
      <c r="ALL303" s="342"/>
      <c r="ALM303" s="342"/>
      <c r="ALN303" s="342"/>
      <c r="ALO303" s="387"/>
      <c r="ALP303" s="342"/>
      <c r="ALQ303" s="342"/>
      <c r="ALR303" s="342"/>
      <c r="ALS303" s="342"/>
      <c r="ALT303" s="342"/>
      <c r="ALU303" s="387"/>
      <c r="ALV303" s="342"/>
      <c r="ALW303" s="342"/>
      <c r="ALX303" s="342"/>
      <c r="ALY303" s="342"/>
      <c r="ALZ303" s="342"/>
      <c r="AMA303" s="387"/>
      <c r="AMB303" s="342"/>
      <c r="AMC303" s="342"/>
      <c r="AMD303" s="342"/>
      <c r="AME303" s="342"/>
      <c r="AMF303" s="342"/>
      <c r="AMG303" s="387"/>
      <c r="AMH303" s="342"/>
      <c r="AMI303" s="342"/>
      <c r="AMJ303" s="342"/>
      <c r="AMK303" s="342"/>
      <c r="AML303" s="342"/>
      <c r="AMM303" s="387"/>
      <c r="AMN303" s="342"/>
      <c r="AMO303" s="342"/>
      <c r="AMP303" s="342"/>
      <c r="AMQ303" s="342"/>
      <c r="AMR303" s="342"/>
      <c r="AMS303" s="387"/>
      <c r="AMT303" s="342"/>
      <c r="AMU303" s="342"/>
      <c r="AMV303" s="342"/>
      <c r="AMW303" s="342"/>
      <c r="AMX303" s="342"/>
      <c r="AMY303" s="387"/>
      <c r="AMZ303" s="342"/>
      <c r="ANA303" s="342"/>
      <c r="ANB303" s="342"/>
      <c r="ANC303" s="342"/>
      <c r="AND303" s="342"/>
      <c r="ANE303" s="387"/>
      <c r="ANF303" s="342"/>
      <c r="ANG303" s="342"/>
      <c r="ANH303" s="342"/>
      <c r="ANI303" s="342"/>
      <c r="ANJ303" s="342"/>
      <c r="ANK303" s="387"/>
      <c r="ANL303" s="342"/>
      <c r="ANM303" s="342"/>
      <c r="ANN303" s="342"/>
      <c r="ANO303" s="342"/>
      <c r="ANP303" s="342"/>
      <c r="ANQ303" s="387"/>
      <c r="ANR303" s="342"/>
      <c r="ANS303" s="342"/>
      <c r="ANT303" s="342"/>
      <c r="ANU303" s="342"/>
      <c r="ANV303" s="342"/>
      <c r="ANW303" s="387"/>
      <c r="ANX303" s="342"/>
      <c r="ANY303" s="342"/>
      <c r="ANZ303" s="342"/>
      <c r="AOA303" s="342"/>
      <c r="AOB303" s="342"/>
      <c r="AOC303" s="387"/>
      <c r="AOD303" s="342"/>
      <c r="AOE303" s="342"/>
      <c r="AOF303" s="342"/>
      <c r="AOG303" s="342"/>
      <c r="AOH303" s="342"/>
      <c r="AOI303" s="387"/>
      <c r="AOJ303" s="342"/>
      <c r="AOK303" s="342"/>
      <c r="AOL303" s="342"/>
      <c r="AOM303" s="342"/>
      <c r="AON303" s="342"/>
      <c r="AOO303" s="387"/>
      <c r="AOP303" s="342"/>
      <c r="AOQ303" s="342"/>
      <c r="AOR303" s="342"/>
      <c r="AOS303" s="342"/>
      <c r="AOT303" s="342"/>
      <c r="AOU303" s="387"/>
      <c r="AOV303" s="342"/>
      <c r="AOW303" s="342"/>
      <c r="AOX303" s="342"/>
      <c r="AOY303" s="342"/>
      <c r="AOZ303" s="342"/>
      <c r="APA303" s="387"/>
      <c r="APB303" s="342"/>
      <c r="APC303" s="342"/>
      <c r="APD303" s="342"/>
      <c r="APE303" s="342"/>
      <c r="APF303" s="342"/>
      <c r="APG303" s="387"/>
      <c r="APH303" s="342"/>
      <c r="API303" s="342"/>
      <c r="APJ303" s="342"/>
      <c r="APK303" s="342"/>
      <c r="APL303" s="342"/>
      <c r="APM303" s="387"/>
      <c r="APN303" s="342"/>
      <c r="APO303" s="342"/>
      <c r="APP303" s="342"/>
      <c r="APQ303" s="342"/>
      <c r="APR303" s="342"/>
      <c r="APS303" s="387"/>
      <c r="APT303" s="342"/>
      <c r="APU303" s="342"/>
      <c r="APV303" s="342"/>
      <c r="APW303" s="342"/>
      <c r="APX303" s="342"/>
      <c r="APY303" s="387"/>
      <c r="APZ303" s="342"/>
      <c r="AQA303" s="342"/>
      <c r="AQB303" s="342"/>
      <c r="AQC303" s="342"/>
      <c r="AQD303" s="342"/>
      <c r="AQE303" s="387"/>
      <c r="AQF303" s="342"/>
      <c r="AQG303" s="342"/>
      <c r="AQH303" s="342"/>
      <c r="AQI303" s="342"/>
      <c r="AQJ303" s="342"/>
      <c r="AQK303" s="387"/>
      <c r="AQL303" s="342"/>
      <c r="AQM303" s="342"/>
      <c r="AQN303" s="342"/>
      <c r="AQO303" s="342"/>
      <c r="AQP303" s="342"/>
      <c r="AQQ303" s="387"/>
      <c r="AQR303" s="342"/>
      <c r="AQS303" s="342"/>
      <c r="AQT303" s="342"/>
      <c r="AQU303" s="342"/>
      <c r="AQV303" s="342"/>
      <c r="AQW303" s="387"/>
      <c r="AQX303" s="342"/>
      <c r="AQY303" s="342"/>
      <c r="AQZ303" s="342"/>
      <c r="ARA303" s="342"/>
      <c r="ARB303" s="342"/>
      <c r="ARC303" s="387"/>
      <c r="ARD303" s="342"/>
      <c r="ARE303" s="342"/>
      <c r="ARF303" s="342"/>
      <c r="ARG303" s="342"/>
      <c r="ARH303" s="342"/>
      <c r="ARI303" s="387"/>
      <c r="ARJ303" s="342"/>
      <c r="ARK303" s="342"/>
      <c r="ARL303" s="342"/>
      <c r="ARM303" s="342"/>
      <c r="ARN303" s="342"/>
      <c r="ARO303" s="387"/>
      <c r="ARP303" s="342"/>
      <c r="ARQ303" s="342"/>
      <c r="ARR303" s="342"/>
      <c r="ARS303" s="342"/>
      <c r="ART303" s="342"/>
      <c r="ARU303" s="387"/>
      <c r="ARV303" s="342"/>
      <c r="ARW303" s="342"/>
      <c r="ARX303" s="342"/>
      <c r="ARY303" s="342"/>
      <c r="ARZ303" s="342"/>
      <c r="ASA303" s="387"/>
      <c r="ASB303" s="342"/>
      <c r="ASC303" s="342"/>
      <c r="ASD303" s="342"/>
      <c r="ASE303" s="342"/>
      <c r="ASF303" s="342"/>
      <c r="ASG303" s="387"/>
      <c r="ASH303" s="342"/>
      <c r="ASI303" s="342"/>
      <c r="ASJ303" s="342"/>
      <c r="ASK303" s="342"/>
      <c r="ASL303" s="342"/>
      <c r="ASM303" s="387"/>
      <c r="ASN303" s="342"/>
      <c r="ASO303" s="342"/>
      <c r="ASP303" s="342"/>
      <c r="ASQ303" s="342"/>
      <c r="ASR303" s="342"/>
      <c r="ASS303" s="387"/>
      <c r="AST303" s="342"/>
      <c r="ASU303" s="342"/>
      <c r="ASV303" s="342"/>
      <c r="ASW303" s="342"/>
      <c r="ASX303" s="342"/>
      <c r="ASY303" s="387"/>
      <c r="ASZ303" s="342"/>
      <c r="ATA303" s="342"/>
      <c r="ATB303" s="342"/>
      <c r="ATC303" s="342"/>
      <c r="ATD303" s="342"/>
      <c r="ATE303" s="387"/>
      <c r="ATF303" s="342"/>
      <c r="ATG303" s="342"/>
      <c r="ATH303" s="342"/>
      <c r="ATI303" s="342"/>
      <c r="ATJ303" s="342"/>
      <c r="ATK303" s="387"/>
      <c r="ATL303" s="342"/>
      <c r="ATM303" s="342"/>
      <c r="ATN303" s="342"/>
      <c r="ATO303" s="342"/>
      <c r="ATP303" s="342"/>
      <c r="ATQ303" s="387"/>
      <c r="ATR303" s="342"/>
      <c r="ATS303" s="342"/>
      <c r="ATT303" s="342"/>
      <c r="ATU303" s="342"/>
      <c r="ATV303" s="342"/>
      <c r="ATW303" s="387"/>
      <c r="ATX303" s="342"/>
      <c r="ATY303" s="342"/>
      <c r="ATZ303" s="342"/>
      <c r="AUA303" s="342"/>
      <c r="AUB303" s="342"/>
      <c r="AUC303" s="387"/>
      <c r="AUD303" s="342"/>
      <c r="AUE303" s="342"/>
      <c r="AUF303" s="342"/>
      <c r="AUG303" s="342"/>
      <c r="AUH303" s="342"/>
      <c r="AUI303" s="387"/>
      <c r="AUJ303" s="342"/>
      <c r="AUK303" s="342"/>
      <c r="AUL303" s="342"/>
      <c r="AUM303" s="342"/>
      <c r="AUN303" s="342"/>
      <c r="AUO303" s="387"/>
      <c r="AUP303" s="342"/>
      <c r="AUQ303" s="342"/>
      <c r="AUR303" s="342"/>
      <c r="AUS303" s="342"/>
      <c r="AUT303" s="342"/>
      <c r="AUU303" s="387"/>
      <c r="AUV303" s="342"/>
      <c r="AUW303" s="342"/>
      <c r="AUX303" s="342"/>
      <c r="AUY303" s="342"/>
      <c r="AUZ303" s="342"/>
      <c r="AVA303" s="387"/>
      <c r="AVB303" s="342"/>
      <c r="AVC303" s="342"/>
      <c r="AVD303" s="342"/>
      <c r="AVE303" s="342"/>
      <c r="AVF303" s="342"/>
      <c r="AVG303" s="387"/>
      <c r="AVH303" s="342"/>
      <c r="AVI303" s="342"/>
      <c r="AVJ303" s="342"/>
      <c r="AVK303" s="342"/>
      <c r="AVL303" s="342"/>
      <c r="AVM303" s="387"/>
      <c r="AVN303" s="342"/>
      <c r="AVO303" s="342"/>
      <c r="AVP303" s="342"/>
      <c r="AVQ303" s="342"/>
      <c r="AVR303" s="342"/>
      <c r="AVS303" s="387"/>
      <c r="AVT303" s="342"/>
      <c r="AVU303" s="342"/>
      <c r="AVV303" s="342"/>
      <c r="AVW303" s="342"/>
      <c r="AVX303" s="342"/>
      <c r="AVY303" s="387"/>
      <c r="AVZ303" s="342"/>
      <c r="AWA303" s="342"/>
      <c r="AWB303" s="342"/>
      <c r="AWC303" s="342"/>
      <c r="AWD303" s="342"/>
      <c r="AWE303" s="387"/>
      <c r="AWF303" s="342"/>
      <c r="AWG303" s="342"/>
      <c r="AWH303" s="342"/>
      <c r="AWI303" s="342"/>
      <c r="AWJ303" s="342"/>
      <c r="AWK303" s="387"/>
      <c r="AWL303" s="342"/>
      <c r="AWM303" s="342"/>
      <c r="AWN303" s="342"/>
      <c r="AWO303" s="342"/>
      <c r="AWP303" s="342"/>
      <c r="AWQ303" s="387"/>
      <c r="AWR303" s="342"/>
      <c r="AWS303" s="342"/>
      <c r="AWT303" s="342"/>
      <c r="AWU303" s="342"/>
      <c r="AWV303" s="342"/>
      <c r="AWW303" s="387"/>
      <c r="AWX303" s="342"/>
      <c r="AWY303" s="342"/>
      <c r="AWZ303" s="342"/>
      <c r="AXA303" s="342"/>
      <c r="AXB303" s="342"/>
      <c r="AXC303" s="387"/>
      <c r="AXD303" s="342"/>
      <c r="AXE303" s="342"/>
      <c r="AXF303" s="342"/>
      <c r="AXG303" s="342"/>
      <c r="AXH303" s="342"/>
      <c r="AXI303" s="387"/>
      <c r="AXJ303" s="342"/>
      <c r="AXK303" s="342"/>
      <c r="AXL303" s="342"/>
      <c r="AXM303" s="342"/>
      <c r="AXN303" s="342"/>
      <c r="AXO303" s="387"/>
      <c r="AXP303" s="342"/>
      <c r="AXQ303" s="342"/>
      <c r="AXR303" s="342"/>
      <c r="AXS303" s="342"/>
      <c r="AXT303" s="342"/>
      <c r="AXU303" s="387"/>
      <c r="AXV303" s="342"/>
      <c r="AXW303" s="342"/>
      <c r="AXX303" s="342"/>
      <c r="AXY303" s="342"/>
      <c r="AXZ303" s="342"/>
      <c r="AYA303" s="387"/>
      <c r="AYB303" s="342"/>
      <c r="AYC303" s="342"/>
      <c r="AYD303" s="342"/>
      <c r="AYE303" s="342"/>
      <c r="AYF303" s="342"/>
      <c r="AYG303" s="387"/>
      <c r="AYH303" s="342"/>
      <c r="AYI303" s="342"/>
      <c r="AYJ303" s="342"/>
      <c r="AYK303" s="342"/>
      <c r="AYL303" s="342"/>
      <c r="AYM303" s="387"/>
      <c r="AYN303" s="342"/>
      <c r="AYO303" s="342"/>
      <c r="AYP303" s="342"/>
      <c r="AYQ303" s="342"/>
      <c r="AYR303" s="342"/>
      <c r="AYS303" s="387"/>
      <c r="AYT303" s="342"/>
      <c r="AYU303" s="342"/>
      <c r="AYV303" s="342"/>
      <c r="AYW303" s="342"/>
      <c r="AYX303" s="342"/>
      <c r="AYY303" s="387"/>
      <c r="AYZ303" s="342"/>
      <c r="AZA303" s="342"/>
      <c r="AZB303" s="342"/>
      <c r="AZC303" s="342"/>
      <c r="AZD303" s="342"/>
      <c r="AZE303" s="387"/>
      <c r="AZF303" s="342"/>
      <c r="AZG303" s="342"/>
      <c r="AZH303" s="342"/>
      <c r="AZI303" s="342"/>
      <c r="AZJ303" s="342"/>
      <c r="AZK303" s="387"/>
      <c r="AZL303" s="342"/>
      <c r="AZM303" s="342"/>
      <c r="AZN303" s="342"/>
      <c r="AZO303" s="342"/>
      <c r="AZP303" s="342"/>
      <c r="AZQ303" s="387"/>
      <c r="AZR303" s="342"/>
      <c r="AZS303" s="342"/>
      <c r="AZT303" s="342"/>
      <c r="AZU303" s="342"/>
      <c r="AZV303" s="342"/>
      <c r="AZW303" s="387"/>
      <c r="AZX303" s="342"/>
      <c r="AZY303" s="342"/>
      <c r="AZZ303" s="342"/>
      <c r="BAA303" s="342"/>
      <c r="BAB303" s="342"/>
      <c r="BAC303" s="387"/>
      <c r="BAD303" s="342"/>
      <c r="BAE303" s="342"/>
      <c r="BAF303" s="342"/>
      <c r="BAG303" s="342"/>
      <c r="BAH303" s="342"/>
      <c r="BAI303" s="387"/>
      <c r="BAJ303" s="342"/>
      <c r="BAK303" s="342"/>
      <c r="BAL303" s="342"/>
      <c r="BAM303" s="342"/>
      <c r="BAN303" s="342"/>
      <c r="BAO303" s="387"/>
      <c r="BAP303" s="342"/>
      <c r="BAQ303" s="342"/>
      <c r="BAR303" s="342"/>
      <c r="BAS303" s="342"/>
      <c r="BAT303" s="342"/>
      <c r="BAU303" s="387"/>
      <c r="BAV303" s="342"/>
      <c r="BAW303" s="342"/>
      <c r="BAX303" s="342"/>
      <c r="BAY303" s="342"/>
      <c r="BAZ303" s="342"/>
      <c r="BBA303" s="387"/>
      <c r="BBB303" s="342"/>
      <c r="BBC303" s="342"/>
      <c r="BBD303" s="342"/>
      <c r="BBE303" s="342"/>
      <c r="BBF303" s="342"/>
      <c r="BBG303" s="387"/>
      <c r="BBH303" s="342"/>
      <c r="BBI303" s="342"/>
      <c r="BBJ303" s="342"/>
      <c r="BBK303" s="342"/>
      <c r="BBL303" s="342"/>
      <c r="BBM303" s="387"/>
      <c r="BBN303" s="342"/>
      <c r="BBO303" s="342"/>
      <c r="BBP303" s="342"/>
      <c r="BBQ303" s="342"/>
      <c r="BBR303" s="342"/>
      <c r="BBS303" s="387"/>
      <c r="BBT303" s="342"/>
      <c r="BBU303" s="342"/>
      <c r="BBV303" s="342"/>
      <c r="BBW303" s="342"/>
      <c r="BBX303" s="342"/>
      <c r="BBY303" s="387"/>
      <c r="BBZ303" s="342"/>
      <c r="BCA303" s="342"/>
      <c r="BCB303" s="342"/>
      <c r="BCC303" s="342"/>
      <c r="BCD303" s="342"/>
      <c r="BCE303" s="387"/>
      <c r="BCF303" s="342"/>
      <c r="BCG303" s="342"/>
      <c r="BCH303" s="342"/>
      <c r="BCI303" s="342"/>
      <c r="BCJ303" s="342"/>
      <c r="BCK303" s="387"/>
      <c r="BCL303" s="342"/>
      <c r="BCM303" s="342"/>
      <c r="BCN303" s="342"/>
      <c r="BCO303" s="342"/>
      <c r="BCP303" s="342"/>
      <c r="BCQ303" s="387"/>
      <c r="BCR303" s="342"/>
      <c r="BCS303" s="342"/>
      <c r="BCT303" s="342"/>
      <c r="BCU303" s="342"/>
      <c r="BCV303" s="342"/>
      <c r="BCW303" s="387"/>
      <c r="BCX303" s="342"/>
      <c r="BCY303" s="342"/>
      <c r="BCZ303" s="342"/>
      <c r="BDA303" s="342"/>
      <c r="BDB303" s="342"/>
      <c r="BDC303" s="387"/>
      <c r="BDD303" s="342"/>
      <c r="BDE303" s="342"/>
      <c r="BDF303" s="342"/>
      <c r="BDG303" s="342"/>
      <c r="BDH303" s="342"/>
      <c r="BDI303" s="387"/>
      <c r="BDJ303" s="342"/>
      <c r="BDK303" s="342"/>
      <c r="BDL303" s="342"/>
      <c r="BDM303" s="342"/>
      <c r="BDN303" s="342"/>
      <c r="BDO303" s="387"/>
      <c r="BDP303" s="342"/>
      <c r="BDQ303" s="342"/>
      <c r="BDR303" s="342"/>
      <c r="BDS303" s="342"/>
      <c r="BDT303" s="342"/>
      <c r="BDU303" s="387"/>
      <c r="BDV303" s="342"/>
      <c r="BDW303" s="342"/>
      <c r="BDX303" s="342"/>
      <c r="BDY303" s="342"/>
      <c r="BDZ303" s="342"/>
      <c r="BEA303" s="387"/>
      <c r="BEB303" s="342"/>
      <c r="BEC303" s="342"/>
      <c r="BED303" s="342"/>
      <c r="BEE303" s="342"/>
      <c r="BEF303" s="342"/>
      <c r="BEG303" s="387"/>
      <c r="BEH303" s="342"/>
      <c r="BEI303" s="342"/>
      <c r="BEJ303" s="342"/>
      <c r="BEK303" s="342"/>
      <c r="BEL303" s="342"/>
      <c r="BEM303" s="387"/>
      <c r="BEN303" s="342"/>
      <c r="BEO303" s="342"/>
      <c r="BEP303" s="342"/>
      <c r="BEQ303" s="342"/>
      <c r="BER303" s="342"/>
      <c r="BES303" s="387"/>
      <c r="BET303" s="342"/>
      <c r="BEU303" s="342"/>
      <c r="BEV303" s="342"/>
      <c r="BEW303" s="342"/>
      <c r="BEX303" s="342"/>
      <c r="BEY303" s="387"/>
      <c r="BEZ303" s="342"/>
      <c r="BFA303" s="342"/>
      <c r="BFB303" s="342"/>
      <c r="BFC303" s="342"/>
      <c r="BFD303" s="342"/>
      <c r="BFE303" s="387"/>
      <c r="BFF303" s="342"/>
      <c r="BFG303" s="342"/>
      <c r="BFH303" s="342"/>
      <c r="BFI303" s="342"/>
      <c r="BFJ303" s="342"/>
      <c r="BFK303" s="387"/>
      <c r="BFL303" s="342"/>
      <c r="BFM303" s="342"/>
      <c r="BFN303" s="342"/>
      <c r="BFO303" s="342"/>
      <c r="BFP303" s="342"/>
      <c r="BFQ303" s="387"/>
      <c r="BFR303" s="342"/>
      <c r="BFS303" s="342"/>
      <c r="BFT303" s="342"/>
      <c r="BFU303" s="342"/>
      <c r="BFV303" s="342"/>
      <c r="BFW303" s="387"/>
      <c r="BFX303" s="342"/>
      <c r="BFY303" s="342"/>
      <c r="BFZ303" s="342"/>
      <c r="BGA303" s="342"/>
      <c r="BGB303" s="342"/>
      <c r="BGC303" s="387"/>
      <c r="BGD303" s="342"/>
      <c r="BGE303" s="342"/>
      <c r="BGF303" s="342"/>
      <c r="BGG303" s="342"/>
      <c r="BGH303" s="342"/>
      <c r="BGI303" s="387"/>
      <c r="BGJ303" s="342"/>
      <c r="BGK303" s="342"/>
      <c r="BGL303" s="342"/>
      <c r="BGM303" s="342"/>
      <c r="BGN303" s="342"/>
      <c r="BGO303" s="387"/>
      <c r="BGP303" s="342"/>
      <c r="BGQ303" s="342"/>
      <c r="BGR303" s="342"/>
      <c r="BGS303" s="342"/>
      <c r="BGT303" s="342"/>
      <c r="BGU303" s="387"/>
      <c r="BGV303" s="342"/>
      <c r="BGW303" s="342"/>
      <c r="BGX303" s="342"/>
      <c r="BGY303" s="342"/>
      <c r="BGZ303" s="342"/>
      <c r="BHA303" s="387"/>
      <c r="BHB303" s="342"/>
      <c r="BHC303" s="342"/>
      <c r="BHD303" s="342"/>
      <c r="BHE303" s="342"/>
      <c r="BHF303" s="342"/>
      <c r="BHG303" s="387"/>
      <c r="BHH303" s="342"/>
      <c r="BHI303" s="342"/>
      <c r="BHJ303" s="342"/>
      <c r="BHK303" s="342"/>
      <c r="BHL303" s="342"/>
      <c r="BHM303" s="387"/>
      <c r="BHN303" s="342"/>
      <c r="BHO303" s="342"/>
      <c r="BHP303" s="342"/>
      <c r="BHQ303" s="342"/>
      <c r="BHR303" s="342"/>
      <c r="BHS303" s="387"/>
      <c r="BHT303" s="342"/>
      <c r="BHU303" s="342"/>
      <c r="BHV303" s="342"/>
      <c r="BHW303" s="342"/>
      <c r="BHX303" s="342"/>
      <c r="BHY303" s="387"/>
      <c r="BHZ303" s="342"/>
      <c r="BIA303" s="342"/>
      <c r="BIB303" s="342"/>
      <c r="BIC303" s="342"/>
      <c r="BID303" s="342"/>
      <c r="BIE303" s="387"/>
      <c r="BIF303" s="342"/>
      <c r="BIG303" s="342"/>
      <c r="BIH303" s="342"/>
      <c r="BII303" s="342"/>
      <c r="BIJ303" s="342"/>
      <c r="BIK303" s="387"/>
      <c r="BIL303" s="342"/>
      <c r="BIM303" s="342"/>
      <c r="BIN303" s="342"/>
      <c r="BIO303" s="342"/>
      <c r="BIP303" s="342"/>
      <c r="BIQ303" s="387"/>
      <c r="BIR303" s="342"/>
      <c r="BIS303" s="342"/>
      <c r="BIT303" s="342"/>
      <c r="BIU303" s="342"/>
      <c r="BIV303" s="342"/>
      <c r="BIW303" s="387"/>
      <c r="BIX303" s="342"/>
      <c r="BIY303" s="342"/>
      <c r="BIZ303" s="342"/>
      <c r="BJA303" s="342"/>
      <c r="BJB303" s="342"/>
      <c r="BJC303" s="387"/>
      <c r="BJD303" s="342"/>
      <c r="BJE303" s="342"/>
      <c r="BJF303" s="342"/>
      <c r="BJG303" s="342"/>
      <c r="BJH303" s="342"/>
      <c r="BJI303" s="387"/>
      <c r="BJJ303" s="342"/>
      <c r="BJK303" s="342"/>
      <c r="BJL303" s="342"/>
      <c r="BJM303" s="342"/>
      <c r="BJN303" s="342"/>
      <c r="BJO303" s="387"/>
      <c r="BJP303" s="342"/>
      <c r="BJQ303" s="342"/>
      <c r="BJR303" s="342"/>
      <c r="BJS303" s="342"/>
      <c r="BJT303" s="342"/>
      <c r="BJU303" s="387"/>
      <c r="BJV303" s="342"/>
      <c r="BJW303" s="342"/>
      <c r="BJX303" s="342"/>
      <c r="BJY303" s="342"/>
      <c r="BJZ303" s="342"/>
      <c r="BKA303" s="387"/>
      <c r="BKB303" s="342"/>
      <c r="BKC303" s="342"/>
      <c r="BKD303" s="342"/>
      <c r="BKE303" s="342"/>
      <c r="BKF303" s="342"/>
      <c r="BKG303" s="387"/>
      <c r="BKH303" s="342"/>
      <c r="BKI303" s="342"/>
      <c r="BKJ303" s="342"/>
      <c r="BKK303" s="342"/>
      <c r="BKL303" s="342"/>
      <c r="BKM303" s="387"/>
      <c r="BKN303" s="342"/>
      <c r="BKO303" s="342"/>
      <c r="BKP303" s="342"/>
      <c r="BKQ303" s="342"/>
      <c r="BKR303" s="342"/>
      <c r="BKS303" s="387"/>
      <c r="BKT303" s="342"/>
      <c r="BKU303" s="342"/>
      <c r="BKV303" s="342"/>
      <c r="BKW303" s="342"/>
      <c r="BKX303" s="342"/>
      <c r="BKY303" s="387"/>
      <c r="BKZ303" s="342"/>
      <c r="BLA303" s="342"/>
      <c r="BLB303" s="342"/>
      <c r="BLC303" s="342"/>
      <c r="BLD303" s="342"/>
      <c r="BLE303" s="387"/>
      <c r="BLF303" s="342"/>
      <c r="BLG303" s="342"/>
      <c r="BLH303" s="342"/>
      <c r="BLI303" s="342"/>
      <c r="BLJ303" s="342"/>
      <c r="BLK303" s="387"/>
      <c r="BLL303" s="342"/>
      <c r="BLM303" s="342"/>
      <c r="BLN303" s="342"/>
      <c r="BLO303" s="342"/>
      <c r="BLP303" s="342"/>
      <c r="BLQ303" s="387"/>
      <c r="BLR303" s="342"/>
      <c r="BLS303" s="342"/>
      <c r="BLT303" s="342"/>
      <c r="BLU303" s="342"/>
      <c r="BLV303" s="342"/>
      <c r="BLW303" s="387"/>
      <c r="BLX303" s="342"/>
      <c r="BLY303" s="342"/>
      <c r="BLZ303" s="342"/>
      <c r="BMA303" s="342"/>
      <c r="BMB303" s="342"/>
      <c r="BMC303" s="387"/>
      <c r="BMD303" s="342"/>
      <c r="BME303" s="342"/>
      <c r="BMF303" s="342"/>
      <c r="BMG303" s="342"/>
      <c r="BMH303" s="342"/>
      <c r="BMI303" s="387"/>
      <c r="BMJ303" s="342"/>
      <c r="BMK303" s="342"/>
      <c r="BML303" s="342"/>
      <c r="BMM303" s="342"/>
      <c r="BMN303" s="342"/>
      <c r="BMO303" s="387"/>
      <c r="BMP303" s="342"/>
      <c r="BMQ303" s="342"/>
      <c r="BMR303" s="342"/>
      <c r="BMS303" s="342"/>
      <c r="BMT303" s="342"/>
      <c r="BMU303" s="387"/>
      <c r="BMV303" s="342"/>
      <c r="BMW303" s="342"/>
      <c r="BMX303" s="342"/>
      <c r="BMY303" s="342"/>
      <c r="BMZ303" s="342"/>
      <c r="BNA303" s="387"/>
      <c r="BNB303" s="342"/>
      <c r="BNC303" s="342"/>
      <c r="BND303" s="342"/>
      <c r="BNE303" s="342"/>
      <c r="BNF303" s="342"/>
      <c r="BNG303" s="387"/>
      <c r="BNH303" s="342"/>
      <c r="BNI303" s="342"/>
      <c r="BNJ303" s="342"/>
      <c r="BNK303" s="342"/>
      <c r="BNL303" s="342"/>
      <c r="BNM303" s="387"/>
      <c r="BNN303" s="342"/>
      <c r="BNO303" s="342"/>
      <c r="BNP303" s="342"/>
      <c r="BNQ303" s="342"/>
      <c r="BNR303" s="342"/>
      <c r="BNS303" s="387"/>
      <c r="BNT303" s="342"/>
      <c r="BNU303" s="342"/>
      <c r="BNV303" s="342"/>
      <c r="BNW303" s="342"/>
      <c r="BNX303" s="342"/>
      <c r="BNY303" s="387"/>
      <c r="BNZ303" s="342"/>
      <c r="BOA303" s="342"/>
      <c r="BOB303" s="342"/>
      <c r="BOC303" s="342"/>
      <c r="BOD303" s="342"/>
      <c r="BOE303" s="387"/>
      <c r="BOF303" s="342"/>
      <c r="BOG303" s="342"/>
      <c r="BOH303" s="342"/>
      <c r="BOI303" s="342"/>
      <c r="BOJ303" s="342"/>
      <c r="BOK303" s="387"/>
      <c r="BOL303" s="342"/>
      <c r="BOM303" s="342"/>
      <c r="BON303" s="342"/>
      <c r="BOO303" s="342"/>
      <c r="BOP303" s="342"/>
      <c r="BOQ303" s="387"/>
      <c r="BOR303" s="342"/>
      <c r="BOS303" s="342"/>
      <c r="BOT303" s="342"/>
      <c r="BOU303" s="342"/>
      <c r="BOV303" s="342"/>
      <c r="BOW303" s="387"/>
      <c r="BOX303" s="342"/>
      <c r="BOY303" s="342"/>
      <c r="BOZ303" s="342"/>
      <c r="BPA303" s="342"/>
      <c r="BPB303" s="342"/>
      <c r="BPC303" s="387"/>
      <c r="BPD303" s="342"/>
      <c r="BPE303" s="342"/>
      <c r="BPF303" s="342"/>
      <c r="BPG303" s="342"/>
      <c r="BPH303" s="342"/>
      <c r="BPI303" s="387"/>
      <c r="BPJ303" s="342"/>
      <c r="BPK303" s="342"/>
      <c r="BPL303" s="342"/>
      <c r="BPM303" s="342"/>
      <c r="BPN303" s="342"/>
      <c r="BPO303" s="387"/>
      <c r="BPP303" s="342"/>
      <c r="BPQ303" s="342"/>
      <c r="BPR303" s="342"/>
      <c r="BPS303" s="342"/>
      <c r="BPT303" s="342"/>
      <c r="BPU303" s="387"/>
      <c r="BPV303" s="342"/>
      <c r="BPW303" s="342"/>
      <c r="BPX303" s="342"/>
      <c r="BPY303" s="342"/>
      <c r="BPZ303" s="342"/>
      <c r="BQA303" s="387"/>
      <c r="BQB303" s="342"/>
      <c r="BQC303" s="342"/>
      <c r="BQD303" s="342"/>
      <c r="BQE303" s="342"/>
      <c r="BQF303" s="342"/>
      <c r="BQG303" s="387"/>
      <c r="BQH303" s="342"/>
      <c r="BQI303" s="342"/>
      <c r="BQJ303" s="342"/>
      <c r="BQK303" s="342"/>
      <c r="BQL303" s="342"/>
      <c r="BQM303" s="387"/>
      <c r="BQN303" s="342"/>
      <c r="BQO303" s="342"/>
      <c r="BQP303" s="342"/>
      <c r="BQQ303" s="342"/>
      <c r="BQR303" s="342"/>
      <c r="BQS303" s="387"/>
      <c r="BQT303" s="342"/>
      <c r="BQU303" s="342"/>
      <c r="BQV303" s="342"/>
      <c r="BQW303" s="342"/>
      <c r="BQX303" s="342"/>
      <c r="BQY303" s="387"/>
      <c r="BQZ303" s="342"/>
      <c r="BRA303" s="342"/>
      <c r="BRB303" s="342"/>
      <c r="BRC303" s="342"/>
      <c r="BRD303" s="342"/>
      <c r="BRE303" s="387"/>
      <c r="BRF303" s="342"/>
      <c r="BRG303" s="342"/>
      <c r="BRH303" s="342"/>
      <c r="BRI303" s="342"/>
      <c r="BRJ303" s="342"/>
      <c r="BRK303" s="387"/>
      <c r="BRL303" s="342"/>
      <c r="BRM303" s="342"/>
      <c r="BRN303" s="342"/>
      <c r="BRO303" s="342"/>
      <c r="BRP303" s="342"/>
      <c r="BRQ303" s="387"/>
      <c r="BRR303" s="342"/>
      <c r="BRS303" s="342"/>
      <c r="BRT303" s="342"/>
      <c r="BRU303" s="342"/>
      <c r="BRV303" s="342"/>
      <c r="BRW303" s="387"/>
      <c r="BRX303" s="342"/>
      <c r="BRY303" s="342"/>
      <c r="BRZ303" s="342"/>
      <c r="BSA303" s="342"/>
      <c r="BSB303" s="342"/>
      <c r="BSC303" s="387"/>
      <c r="BSD303" s="342"/>
      <c r="BSE303" s="342"/>
      <c r="BSF303" s="342"/>
      <c r="BSG303" s="342"/>
      <c r="BSH303" s="342"/>
      <c r="BSI303" s="387"/>
      <c r="BSJ303" s="342"/>
      <c r="BSK303" s="342"/>
      <c r="BSL303" s="342"/>
      <c r="BSM303" s="342"/>
      <c r="BSN303" s="342"/>
      <c r="BSO303" s="387"/>
      <c r="BSP303" s="342"/>
      <c r="BSQ303" s="342"/>
      <c r="BSR303" s="342"/>
      <c r="BSS303" s="342"/>
      <c r="BST303" s="342"/>
      <c r="BSU303" s="387"/>
      <c r="BSV303" s="342"/>
      <c r="BSW303" s="342"/>
      <c r="BSX303" s="342"/>
      <c r="BSY303" s="342"/>
      <c r="BSZ303" s="342"/>
      <c r="BTA303" s="387"/>
      <c r="BTB303" s="342"/>
      <c r="BTC303" s="342"/>
      <c r="BTD303" s="342"/>
      <c r="BTE303" s="342"/>
      <c r="BTF303" s="342"/>
      <c r="BTG303" s="387"/>
      <c r="BTH303" s="342"/>
      <c r="BTI303" s="342"/>
      <c r="BTJ303" s="342"/>
      <c r="BTK303" s="342"/>
      <c r="BTL303" s="342"/>
      <c r="BTM303" s="387"/>
      <c r="BTN303" s="342"/>
      <c r="BTO303" s="342"/>
      <c r="BTP303" s="342"/>
      <c r="BTQ303" s="342"/>
      <c r="BTR303" s="342"/>
      <c r="BTS303" s="387"/>
      <c r="BTT303" s="342"/>
      <c r="BTU303" s="342"/>
      <c r="BTV303" s="342"/>
      <c r="BTW303" s="342"/>
      <c r="BTX303" s="342"/>
      <c r="BTY303" s="387"/>
      <c r="BTZ303" s="342"/>
      <c r="BUA303" s="342"/>
      <c r="BUB303" s="342"/>
      <c r="BUC303" s="342"/>
      <c r="BUD303" s="342"/>
      <c r="BUE303" s="387"/>
      <c r="BUF303" s="342"/>
      <c r="BUG303" s="342"/>
      <c r="BUH303" s="342"/>
      <c r="BUI303" s="342"/>
      <c r="BUJ303" s="342"/>
      <c r="BUK303" s="387"/>
      <c r="BUL303" s="342"/>
      <c r="BUM303" s="342"/>
      <c r="BUN303" s="342"/>
      <c r="BUO303" s="342"/>
      <c r="BUP303" s="342"/>
      <c r="BUQ303" s="387"/>
      <c r="BUR303" s="342"/>
      <c r="BUS303" s="342"/>
      <c r="BUT303" s="342"/>
      <c r="BUU303" s="342"/>
      <c r="BUV303" s="342"/>
      <c r="BUW303" s="387"/>
      <c r="BUX303" s="342"/>
      <c r="BUY303" s="342"/>
      <c r="BUZ303" s="342"/>
      <c r="BVA303" s="342"/>
      <c r="BVB303" s="342"/>
      <c r="BVC303" s="387"/>
      <c r="BVD303" s="342"/>
      <c r="BVE303" s="342"/>
      <c r="BVF303" s="342"/>
      <c r="BVG303" s="342"/>
      <c r="BVH303" s="342"/>
      <c r="BVI303" s="387"/>
      <c r="BVJ303" s="342"/>
      <c r="BVK303" s="342"/>
      <c r="BVL303" s="342"/>
      <c r="BVM303" s="342"/>
      <c r="BVN303" s="342"/>
      <c r="BVO303" s="387"/>
      <c r="BVP303" s="342"/>
      <c r="BVQ303" s="342"/>
      <c r="BVR303" s="342"/>
      <c r="BVS303" s="342"/>
      <c r="BVT303" s="342"/>
      <c r="BVU303" s="387"/>
      <c r="BVV303" s="342"/>
      <c r="BVW303" s="342"/>
      <c r="BVX303" s="342"/>
      <c r="BVY303" s="342"/>
      <c r="BVZ303" s="342"/>
      <c r="BWA303" s="387"/>
      <c r="BWB303" s="342"/>
      <c r="BWC303" s="342"/>
      <c r="BWD303" s="342"/>
      <c r="BWE303" s="342"/>
      <c r="BWF303" s="342"/>
      <c r="BWG303" s="387"/>
      <c r="BWH303" s="342"/>
      <c r="BWI303" s="342"/>
      <c r="BWJ303" s="342"/>
      <c r="BWK303" s="342"/>
      <c r="BWL303" s="342"/>
      <c r="BWM303" s="387"/>
      <c r="BWN303" s="342"/>
      <c r="BWO303" s="342"/>
      <c r="BWP303" s="342"/>
      <c r="BWQ303" s="342"/>
      <c r="BWR303" s="342"/>
      <c r="BWS303" s="387"/>
      <c r="BWT303" s="342"/>
      <c r="BWU303" s="342"/>
      <c r="BWV303" s="342"/>
      <c r="BWW303" s="342"/>
      <c r="BWX303" s="342"/>
      <c r="BWY303" s="387"/>
      <c r="BWZ303" s="342"/>
      <c r="BXA303" s="342"/>
      <c r="BXB303" s="342"/>
      <c r="BXC303" s="342"/>
      <c r="BXD303" s="342"/>
      <c r="BXE303" s="387"/>
      <c r="BXF303" s="342"/>
      <c r="BXG303" s="342"/>
      <c r="BXH303" s="342"/>
      <c r="BXI303" s="342"/>
      <c r="BXJ303" s="342"/>
      <c r="BXK303" s="387"/>
      <c r="BXL303" s="342"/>
      <c r="BXM303" s="342"/>
      <c r="BXN303" s="342"/>
      <c r="BXO303" s="342"/>
      <c r="BXP303" s="342"/>
      <c r="BXQ303" s="387"/>
      <c r="BXR303" s="342"/>
      <c r="BXS303" s="342"/>
      <c r="BXT303" s="342"/>
      <c r="BXU303" s="342"/>
      <c r="BXV303" s="342"/>
      <c r="BXW303" s="387"/>
      <c r="BXX303" s="342"/>
      <c r="BXY303" s="342"/>
      <c r="BXZ303" s="342"/>
      <c r="BYA303" s="342"/>
      <c r="BYB303" s="342"/>
      <c r="BYC303" s="387"/>
      <c r="BYD303" s="342"/>
      <c r="BYE303" s="342"/>
      <c r="BYF303" s="342"/>
      <c r="BYG303" s="342"/>
      <c r="BYH303" s="342"/>
      <c r="BYI303" s="387"/>
      <c r="BYJ303" s="342"/>
      <c r="BYK303" s="342"/>
      <c r="BYL303" s="342"/>
      <c r="BYM303" s="342"/>
      <c r="BYN303" s="342"/>
      <c r="BYO303" s="387"/>
      <c r="BYP303" s="342"/>
      <c r="BYQ303" s="342"/>
      <c r="BYR303" s="342"/>
      <c r="BYS303" s="342"/>
      <c r="BYT303" s="342"/>
      <c r="BYU303" s="387"/>
      <c r="BYV303" s="342"/>
      <c r="BYW303" s="342"/>
      <c r="BYX303" s="342"/>
      <c r="BYY303" s="342"/>
      <c r="BYZ303" s="342"/>
      <c r="BZA303" s="387"/>
      <c r="BZB303" s="342"/>
      <c r="BZC303" s="342"/>
      <c r="BZD303" s="342"/>
      <c r="BZE303" s="342"/>
      <c r="BZF303" s="342"/>
      <c r="BZG303" s="387"/>
      <c r="BZH303" s="342"/>
      <c r="BZI303" s="342"/>
      <c r="BZJ303" s="342"/>
      <c r="BZK303" s="342"/>
      <c r="BZL303" s="342"/>
      <c r="BZM303" s="387"/>
      <c r="BZN303" s="342"/>
      <c r="BZO303" s="342"/>
      <c r="BZP303" s="342"/>
      <c r="BZQ303" s="342"/>
      <c r="BZR303" s="342"/>
      <c r="BZS303" s="387"/>
      <c r="BZT303" s="342"/>
      <c r="BZU303" s="342"/>
      <c r="BZV303" s="342"/>
      <c r="BZW303" s="342"/>
      <c r="BZX303" s="342"/>
      <c r="BZY303" s="387"/>
      <c r="BZZ303" s="342"/>
      <c r="CAA303" s="342"/>
      <c r="CAB303" s="342"/>
      <c r="CAC303" s="342"/>
      <c r="CAD303" s="342"/>
      <c r="CAE303" s="387"/>
      <c r="CAF303" s="342"/>
      <c r="CAG303" s="342"/>
      <c r="CAH303" s="342"/>
      <c r="CAI303" s="342"/>
      <c r="CAJ303" s="342"/>
      <c r="CAK303" s="387"/>
      <c r="CAL303" s="342"/>
      <c r="CAM303" s="342"/>
      <c r="CAN303" s="342"/>
      <c r="CAO303" s="342"/>
      <c r="CAP303" s="342"/>
      <c r="CAQ303" s="387"/>
      <c r="CAR303" s="342"/>
      <c r="CAS303" s="342"/>
      <c r="CAT303" s="342"/>
      <c r="CAU303" s="342"/>
      <c r="CAV303" s="342"/>
      <c r="CAW303" s="387"/>
      <c r="CAX303" s="342"/>
      <c r="CAY303" s="342"/>
      <c r="CAZ303" s="342"/>
      <c r="CBA303" s="342"/>
      <c r="CBB303" s="342"/>
      <c r="CBC303" s="387"/>
      <c r="CBD303" s="342"/>
      <c r="CBE303" s="342"/>
      <c r="CBF303" s="342"/>
      <c r="CBG303" s="342"/>
      <c r="CBH303" s="342"/>
      <c r="CBI303" s="387"/>
      <c r="CBJ303" s="342"/>
      <c r="CBK303" s="342"/>
      <c r="CBL303" s="342"/>
      <c r="CBM303" s="342"/>
      <c r="CBN303" s="342"/>
      <c r="CBO303" s="387"/>
      <c r="CBP303" s="342"/>
      <c r="CBQ303" s="342"/>
      <c r="CBR303" s="342"/>
      <c r="CBS303" s="342"/>
      <c r="CBT303" s="342"/>
      <c r="CBU303" s="387"/>
      <c r="CBV303" s="342"/>
      <c r="CBW303" s="342"/>
      <c r="CBX303" s="342"/>
      <c r="CBY303" s="342"/>
      <c r="CBZ303" s="342"/>
      <c r="CCA303" s="387"/>
      <c r="CCB303" s="342"/>
      <c r="CCC303" s="342"/>
      <c r="CCD303" s="342"/>
      <c r="CCE303" s="342"/>
      <c r="CCF303" s="342"/>
      <c r="CCG303" s="387"/>
      <c r="CCH303" s="342"/>
      <c r="CCI303" s="342"/>
      <c r="CCJ303" s="342"/>
      <c r="CCK303" s="342"/>
      <c r="CCL303" s="342"/>
      <c r="CCM303" s="387"/>
      <c r="CCN303" s="342"/>
      <c r="CCO303" s="342"/>
      <c r="CCP303" s="342"/>
      <c r="CCQ303" s="342"/>
      <c r="CCR303" s="342"/>
      <c r="CCS303" s="387"/>
      <c r="CCT303" s="342"/>
      <c r="CCU303" s="342"/>
      <c r="CCV303" s="342"/>
      <c r="CCW303" s="342"/>
      <c r="CCX303" s="342"/>
      <c r="CCY303" s="387"/>
      <c r="CCZ303" s="342"/>
      <c r="CDA303" s="342"/>
      <c r="CDB303" s="342"/>
      <c r="CDC303" s="342"/>
      <c r="CDD303" s="342"/>
      <c r="CDE303" s="387"/>
      <c r="CDF303" s="342"/>
      <c r="CDG303" s="342"/>
      <c r="CDH303" s="342"/>
      <c r="CDI303" s="342"/>
      <c r="CDJ303" s="342"/>
      <c r="CDK303" s="387"/>
      <c r="CDL303" s="342"/>
      <c r="CDM303" s="342"/>
      <c r="CDN303" s="342"/>
      <c r="CDO303" s="342"/>
      <c r="CDP303" s="342"/>
      <c r="CDQ303" s="387"/>
      <c r="CDR303" s="342"/>
      <c r="CDS303" s="342"/>
      <c r="CDT303" s="342"/>
      <c r="CDU303" s="342"/>
      <c r="CDV303" s="342"/>
      <c r="CDW303" s="387"/>
      <c r="CDX303" s="342"/>
      <c r="CDY303" s="342"/>
      <c r="CDZ303" s="342"/>
      <c r="CEA303" s="342"/>
      <c r="CEB303" s="342"/>
      <c r="CEC303" s="387"/>
      <c r="CED303" s="342"/>
      <c r="CEE303" s="342"/>
      <c r="CEF303" s="342"/>
      <c r="CEG303" s="342"/>
      <c r="CEH303" s="342"/>
      <c r="CEI303" s="387"/>
      <c r="CEJ303" s="342"/>
      <c r="CEK303" s="342"/>
      <c r="CEL303" s="342"/>
      <c r="CEM303" s="342"/>
      <c r="CEN303" s="342"/>
      <c r="CEO303" s="387"/>
      <c r="CEP303" s="342"/>
      <c r="CEQ303" s="342"/>
      <c r="CER303" s="342"/>
      <c r="CES303" s="342"/>
      <c r="CET303" s="342"/>
      <c r="CEU303" s="387"/>
      <c r="CEV303" s="342"/>
      <c r="CEW303" s="342"/>
      <c r="CEX303" s="342"/>
      <c r="CEY303" s="342"/>
      <c r="CEZ303" s="342"/>
      <c r="CFA303" s="387"/>
      <c r="CFB303" s="342"/>
      <c r="CFC303" s="342"/>
      <c r="CFD303" s="342"/>
      <c r="CFE303" s="342"/>
      <c r="CFF303" s="342"/>
      <c r="CFG303" s="387"/>
      <c r="CFH303" s="342"/>
      <c r="CFI303" s="342"/>
      <c r="CFJ303" s="342"/>
      <c r="CFK303" s="342"/>
      <c r="CFL303" s="342"/>
      <c r="CFM303" s="387"/>
      <c r="CFN303" s="342"/>
      <c r="CFO303" s="342"/>
      <c r="CFP303" s="342"/>
      <c r="CFQ303" s="342"/>
      <c r="CFR303" s="342"/>
      <c r="CFS303" s="387"/>
      <c r="CFT303" s="342"/>
      <c r="CFU303" s="342"/>
      <c r="CFV303" s="342"/>
      <c r="CFW303" s="342"/>
      <c r="CFX303" s="342"/>
      <c r="CFY303" s="387"/>
      <c r="CFZ303" s="342"/>
      <c r="CGA303" s="342"/>
      <c r="CGB303" s="342"/>
      <c r="CGC303" s="342"/>
      <c r="CGD303" s="342"/>
      <c r="CGE303" s="387"/>
      <c r="CGF303" s="342"/>
      <c r="CGG303" s="342"/>
      <c r="CGH303" s="342"/>
      <c r="CGI303" s="342"/>
      <c r="CGJ303" s="342"/>
      <c r="CGK303" s="387"/>
      <c r="CGL303" s="342"/>
      <c r="CGM303" s="342"/>
      <c r="CGN303" s="342"/>
      <c r="CGO303" s="342"/>
      <c r="CGP303" s="342"/>
      <c r="CGQ303" s="387"/>
      <c r="CGR303" s="342"/>
      <c r="CGS303" s="342"/>
      <c r="CGT303" s="342"/>
      <c r="CGU303" s="342"/>
      <c r="CGV303" s="342"/>
      <c r="CGW303" s="387"/>
      <c r="CGX303" s="342"/>
      <c r="CGY303" s="342"/>
      <c r="CGZ303" s="342"/>
      <c r="CHA303" s="342"/>
      <c r="CHB303" s="342"/>
      <c r="CHC303" s="387"/>
      <c r="CHD303" s="342"/>
      <c r="CHE303" s="342"/>
      <c r="CHF303" s="342"/>
      <c r="CHG303" s="342"/>
      <c r="CHH303" s="342"/>
      <c r="CHI303" s="387"/>
      <c r="CHJ303" s="342"/>
      <c r="CHK303" s="342"/>
      <c r="CHL303" s="342"/>
      <c r="CHM303" s="342"/>
      <c r="CHN303" s="342"/>
      <c r="CHO303" s="387"/>
      <c r="CHP303" s="342"/>
      <c r="CHQ303" s="342"/>
      <c r="CHR303" s="342"/>
      <c r="CHS303" s="342"/>
      <c r="CHT303" s="342"/>
      <c r="CHU303" s="387"/>
      <c r="CHV303" s="342"/>
      <c r="CHW303" s="342"/>
      <c r="CHX303" s="342"/>
      <c r="CHY303" s="342"/>
      <c r="CHZ303" s="342"/>
      <c r="CIA303" s="387"/>
      <c r="CIB303" s="342"/>
      <c r="CIC303" s="342"/>
      <c r="CID303" s="342"/>
      <c r="CIE303" s="342"/>
      <c r="CIF303" s="342"/>
      <c r="CIG303" s="387"/>
      <c r="CIH303" s="342"/>
      <c r="CII303" s="342"/>
      <c r="CIJ303" s="342"/>
      <c r="CIK303" s="342"/>
      <c r="CIL303" s="342"/>
      <c r="CIM303" s="387"/>
      <c r="CIN303" s="342"/>
      <c r="CIO303" s="342"/>
      <c r="CIP303" s="342"/>
      <c r="CIQ303" s="342"/>
      <c r="CIR303" s="342"/>
      <c r="CIS303" s="387"/>
      <c r="CIT303" s="342"/>
      <c r="CIU303" s="342"/>
      <c r="CIV303" s="342"/>
      <c r="CIW303" s="342"/>
      <c r="CIX303" s="342"/>
      <c r="CIY303" s="387"/>
      <c r="CIZ303" s="342"/>
      <c r="CJA303" s="342"/>
      <c r="CJB303" s="342"/>
      <c r="CJC303" s="342"/>
      <c r="CJD303" s="342"/>
      <c r="CJE303" s="387"/>
      <c r="CJF303" s="342"/>
      <c r="CJG303" s="342"/>
      <c r="CJH303" s="342"/>
      <c r="CJI303" s="342"/>
      <c r="CJJ303" s="342"/>
      <c r="CJK303" s="387"/>
      <c r="CJL303" s="342"/>
      <c r="CJM303" s="342"/>
      <c r="CJN303" s="342"/>
      <c r="CJO303" s="342"/>
      <c r="CJP303" s="342"/>
      <c r="CJQ303" s="387"/>
      <c r="CJR303" s="342"/>
      <c r="CJS303" s="342"/>
      <c r="CJT303" s="342"/>
      <c r="CJU303" s="342"/>
      <c r="CJV303" s="342"/>
      <c r="CJW303" s="387"/>
      <c r="CJX303" s="342"/>
      <c r="CJY303" s="342"/>
      <c r="CJZ303" s="342"/>
      <c r="CKA303" s="342"/>
      <c r="CKB303" s="342"/>
      <c r="CKC303" s="387"/>
      <c r="CKD303" s="342"/>
      <c r="CKE303" s="342"/>
      <c r="CKF303" s="342"/>
      <c r="CKG303" s="342"/>
      <c r="CKH303" s="342"/>
      <c r="CKI303" s="387"/>
      <c r="CKJ303" s="342"/>
      <c r="CKK303" s="342"/>
      <c r="CKL303" s="342"/>
      <c r="CKM303" s="342"/>
      <c r="CKN303" s="342"/>
      <c r="CKO303" s="387"/>
      <c r="CKP303" s="342"/>
      <c r="CKQ303" s="342"/>
      <c r="CKR303" s="342"/>
      <c r="CKS303" s="342"/>
      <c r="CKT303" s="342"/>
      <c r="CKU303" s="387"/>
      <c r="CKV303" s="342"/>
      <c r="CKW303" s="342"/>
      <c r="CKX303" s="342"/>
      <c r="CKY303" s="342"/>
      <c r="CKZ303" s="342"/>
      <c r="CLA303" s="387"/>
      <c r="CLB303" s="342"/>
      <c r="CLC303" s="342"/>
      <c r="CLD303" s="342"/>
      <c r="CLE303" s="342"/>
      <c r="CLF303" s="342"/>
      <c r="CLG303" s="387"/>
      <c r="CLH303" s="342"/>
      <c r="CLI303" s="342"/>
      <c r="CLJ303" s="342"/>
      <c r="CLK303" s="342"/>
      <c r="CLL303" s="342"/>
      <c r="CLM303" s="387"/>
      <c r="CLN303" s="342"/>
      <c r="CLO303" s="342"/>
      <c r="CLP303" s="342"/>
      <c r="CLQ303" s="342"/>
      <c r="CLR303" s="342"/>
      <c r="CLS303" s="387"/>
      <c r="CLT303" s="342"/>
      <c r="CLU303" s="342"/>
      <c r="CLV303" s="342"/>
      <c r="CLW303" s="342"/>
      <c r="CLX303" s="342"/>
      <c r="CLY303" s="387"/>
      <c r="CLZ303" s="342"/>
      <c r="CMA303" s="342"/>
      <c r="CMB303" s="342"/>
      <c r="CMC303" s="342"/>
      <c r="CMD303" s="342"/>
      <c r="CME303" s="387"/>
      <c r="CMF303" s="342"/>
      <c r="CMG303" s="342"/>
      <c r="CMH303" s="342"/>
      <c r="CMI303" s="342"/>
      <c r="CMJ303" s="342"/>
      <c r="CMK303" s="387"/>
      <c r="CML303" s="342"/>
      <c r="CMM303" s="342"/>
      <c r="CMN303" s="342"/>
      <c r="CMO303" s="342"/>
      <c r="CMP303" s="342"/>
      <c r="CMQ303" s="387"/>
      <c r="CMR303" s="342"/>
      <c r="CMS303" s="342"/>
      <c r="CMT303" s="342"/>
      <c r="CMU303" s="342"/>
      <c r="CMV303" s="342"/>
      <c r="CMW303" s="387"/>
      <c r="CMX303" s="342"/>
      <c r="CMY303" s="342"/>
      <c r="CMZ303" s="342"/>
      <c r="CNA303" s="342"/>
      <c r="CNB303" s="342"/>
      <c r="CNC303" s="387"/>
      <c r="CND303" s="342"/>
      <c r="CNE303" s="342"/>
      <c r="CNF303" s="342"/>
      <c r="CNG303" s="342"/>
      <c r="CNH303" s="342"/>
      <c r="CNI303" s="387"/>
      <c r="CNJ303" s="342"/>
      <c r="CNK303" s="342"/>
      <c r="CNL303" s="342"/>
      <c r="CNM303" s="342"/>
      <c r="CNN303" s="342"/>
      <c r="CNO303" s="387"/>
      <c r="CNP303" s="342"/>
      <c r="CNQ303" s="342"/>
      <c r="CNR303" s="342"/>
      <c r="CNS303" s="342"/>
      <c r="CNT303" s="342"/>
      <c r="CNU303" s="387"/>
      <c r="CNV303" s="342"/>
      <c r="CNW303" s="342"/>
      <c r="CNX303" s="342"/>
      <c r="CNY303" s="342"/>
      <c r="CNZ303" s="342"/>
      <c r="COA303" s="387"/>
      <c r="COB303" s="342"/>
      <c r="COC303" s="342"/>
      <c r="COD303" s="342"/>
      <c r="COE303" s="342"/>
      <c r="COF303" s="342"/>
      <c r="COG303" s="387"/>
      <c r="COH303" s="342"/>
      <c r="COI303" s="342"/>
      <c r="COJ303" s="342"/>
      <c r="COK303" s="342"/>
      <c r="COL303" s="342"/>
      <c r="COM303" s="387"/>
      <c r="CON303" s="342"/>
      <c r="COO303" s="342"/>
      <c r="COP303" s="342"/>
      <c r="COQ303" s="342"/>
      <c r="COR303" s="342"/>
      <c r="COS303" s="387"/>
      <c r="COT303" s="342"/>
      <c r="COU303" s="342"/>
      <c r="COV303" s="342"/>
      <c r="COW303" s="342"/>
      <c r="COX303" s="342"/>
      <c r="COY303" s="387"/>
      <c r="COZ303" s="342"/>
      <c r="CPA303" s="342"/>
      <c r="CPB303" s="342"/>
      <c r="CPC303" s="342"/>
      <c r="CPD303" s="342"/>
      <c r="CPE303" s="387"/>
      <c r="CPF303" s="342"/>
      <c r="CPG303" s="342"/>
      <c r="CPH303" s="342"/>
      <c r="CPI303" s="342"/>
      <c r="CPJ303" s="342"/>
      <c r="CPK303" s="387"/>
      <c r="CPL303" s="342"/>
      <c r="CPM303" s="342"/>
      <c r="CPN303" s="342"/>
      <c r="CPO303" s="342"/>
      <c r="CPP303" s="342"/>
      <c r="CPQ303" s="387"/>
      <c r="CPR303" s="342"/>
      <c r="CPS303" s="342"/>
      <c r="CPT303" s="342"/>
      <c r="CPU303" s="342"/>
      <c r="CPV303" s="342"/>
      <c r="CPW303" s="387"/>
      <c r="CPX303" s="342"/>
      <c r="CPY303" s="342"/>
      <c r="CPZ303" s="342"/>
      <c r="CQA303" s="342"/>
      <c r="CQB303" s="342"/>
      <c r="CQC303" s="387"/>
      <c r="CQD303" s="342"/>
      <c r="CQE303" s="342"/>
      <c r="CQF303" s="342"/>
      <c r="CQG303" s="342"/>
      <c r="CQH303" s="342"/>
      <c r="CQI303" s="387"/>
      <c r="CQJ303" s="342"/>
      <c r="CQK303" s="342"/>
      <c r="CQL303" s="342"/>
      <c r="CQM303" s="342"/>
      <c r="CQN303" s="342"/>
      <c r="CQO303" s="387"/>
      <c r="CQP303" s="342"/>
      <c r="CQQ303" s="342"/>
      <c r="CQR303" s="342"/>
      <c r="CQS303" s="342"/>
      <c r="CQT303" s="342"/>
      <c r="CQU303" s="387"/>
      <c r="CQV303" s="342"/>
      <c r="CQW303" s="342"/>
      <c r="CQX303" s="342"/>
      <c r="CQY303" s="342"/>
      <c r="CQZ303" s="342"/>
      <c r="CRA303" s="387"/>
      <c r="CRB303" s="342"/>
      <c r="CRC303" s="342"/>
      <c r="CRD303" s="342"/>
      <c r="CRE303" s="342"/>
      <c r="CRF303" s="342"/>
      <c r="CRG303" s="387"/>
      <c r="CRH303" s="342"/>
      <c r="CRI303" s="342"/>
      <c r="CRJ303" s="342"/>
      <c r="CRK303" s="342"/>
      <c r="CRL303" s="342"/>
      <c r="CRM303" s="387"/>
      <c r="CRN303" s="342"/>
      <c r="CRO303" s="342"/>
      <c r="CRP303" s="342"/>
      <c r="CRQ303" s="342"/>
      <c r="CRR303" s="342"/>
      <c r="CRS303" s="387"/>
      <c r="CRT303" s="342"/>
      <c r="CRU303" s="342"/>
      <c r="CRV303" s="342"/>
      <c r="CRW303" s="342"/>
      <c r="CRX303" s="342"/>
      <c r="CRY303" s="387"/>
      <c r="CRZ303" s="342"/>
      <c r="CSA303" s="342"/>
      <c r="CSB303" s="342"/>
      <c r="CSC303" s="342"/>
      <c r="CSD303" s="342"/>
      <c r="CSE303" s="387"/>
      <c r="CSF303" s="342"/>
      <c r="CSG303" s="342"/>
      <c r="CSH303" s="342"/>
      <c r="CSI303" s="342"/>
      <c r="CSJ303" s="342"/>
      <c r="CSK303" s="387"/>
      <c r="CSL303" s="342"/>
      <c r="CSM303" s="342"/>
      <c r="CSN303" s="342"/>
      <c r="CSO303" s="342"/>
      <c r="CSP303" s="342"/>
      <c r="CSQ303" s="387"/>
      <c r="CSR303" s="342"/>
      <c r="CSS303" s="342"/>
      <c r="CST303" s="342"/>
      <c r="CSU303" s="342"/>
      <c r="CSV303" s="342"/>
      <c r="CSW303" s="387"/>
      <c r="CSX303" s="342"/>
      <c r="CSY303" s="342"/>
      <c r="CSZ303" s="342"/>
      <c r="CTA303" s="342"/>
      <c r="CTB303" s="342"/>
      <c r="CTC303" s="387"/>
      <c r="CTD303" s="342"/>
      <c r="CTE303" s="342"/>
      <c r="CTF303" s="342"/>
      <c r="CTG303" s="342"/>
      <c r="CTH303" s="342"/>
      <c r="CTI303" s="387"/>
      <c r="CTJ303" s="342"/>
      <c r="CTK303" s="342"/>
      <c r="CTL303" s="342"/>
      <c r="CTM303" s="342"/>
      <c r="CTN303" s="342"/>
      <c r="CTO303" s="387"/>
      <c r="CTP303" s="342"/>
      <c r="CTQ303" s="342"/>
      <c r="CTR303" s="342"/>
      <c r="CTS303" s="342"/>
      <c r="CTT303" s="342"/>
      <c r="CTU303" s="387"/>
      <c r="CTV303" s="342"/>
      <c r="CTW303" s="342"/>
      <c r="CTX303" s="342"/>
      <c r="CTY303" s="342"/>
      <c r="CTZ303" s="342"/>
      <c r="CUA303" s="387"/>
      <c r="CUB303" s="342"/>
      <c r="CUC303" s="342"/>
      <c r="CUD303" s="342"/>
      <c r="CUE303" s="342"/>
      <c r="CUF303" s="342"/>
      <c r="CUG303" s="387"/>
      <c r="CUH303" s="342"/>
      <c r="CUI303" s="342"/>
      <c r="CUJ303" s="342"/>
      <c r="CUK303" s="342"/>
      <c r="CUL303" s="342"/>
      <c r="CUM303" s="387"/>
      <c r="CUN303" s="342"/>
      <c r="CUO303" s="342"/>
      <c r="CUP303" s="342"/>
      <c r="CUQ303" s="342"/>
      <c r="CUR303" s="342"/>
      <c r="CUS303" s="387"/>
      <c r="CUT303" s="342"/>
      <c r="CUU303" s="342"/>
      <c r="CUV303" s="342"/>
      <c r="CUW303" s="342"/>
      <c r="CUX303" s="342"/>
      <c r="CUY303" s="387"/>
      <c r="CUZ303" s="342"/>
      <c r="CVA303" s="342"/>
      <c r="CVB303" s="342"/>
      <c r="CVC303" s="342"/>
      <c r="CVD303" s="342"/>
      <c r="CVE303" s="387"/>
      <c r="CVF303" s="342"/>
      <c r="CVG303" s="342"/>
      <c r="CVH303" s="342"/>
      <c r="CVI303" s="342"/>
      <c r="CVJ303" s="342"/>
      <c r="CVK303" s="387"/>
      <c r="CVL303" s="342"/>
      <c r="CVM303" s="342"/>
      <c r="CVN303" s="342"/>
      <c r="CVO303" s="342"/>
      <c r="CVP303" s="342"/>
      <c r="CVQ303" s="387"/>
      <c r="CVR303" s="342"/>
      <c r="CVS303" s="342"/>
      <c r="CVT303" s="342"/>
      <c r="CVU303" s="342"/>
      <c r="CVV303" s="342"/>
      <c r="CVW303" s="387"/>
      <c r="CVX303" s="342"/>
      <c r="CVY303" s="342"/>
      <c r="CVZ303" s="342"/>
      <c r="CWA303" s="342"/>
      <c r="CWB303" s="342"/>
      <c r="CWC303" s="387"/>
      <c r="CWD303" s="342"/>
      <c r="CWE303" s="342"/>
      <c r="CWF303" s="342"/>
      <c r="CWG303" s="342"/>
      <c r="CWH303" s="342"/>
      <c r="CWI303" s="387"/>
      <c r="CWJ303" s="342"/>
      <c r="CWK303" s="342"/>
      <c r="CWL303" s="342"/>
      <c r="CWM303" s="342"/>
      <c r="CWN303" s="342"/>
      <c r="CWO303" s="387"/>
      <c r="CWP303" s="342"/>
      <c r="CWQ303" s="342"/>
      <c r="CWR303" s="342"/>
      <c r="CWS303" s="342"/>
      <c r="CWT303" s="342"/>
      <c r="CWU303" s="387"/>
      <c r="CWV303" s="342"/>
      <c r="CWW303" s="342"/>
      <c r="CWX303" s="342"/>
      <c r="CWY303" s="342"/>
      <c r="CWZ303" s="342"/>
      <c r="CXA303" s="387"/>
      <c r="CXB303" s="342"/>
      <c r="CXC303" s="342"/>
      <c r="CXD303" s="342"/>
      <c r="CXE303" s="342"/>
      <c r="CXF303" s="342"/>
      <c r="CXG303" s="387"/>
      <c r="CXH303" s="342"/>
      <c r="CXI303" s="342"/>
      <c r="CXJ303" s="342"/>
      <c r="CXK303" s="342"/>
      <c r="CXL303" s="342"/>
      <c r="CXM303" s="387"/>
      <c r="CXN303" s="342"/>
      <c r="CXO303" s="342"/>
      <c r="CXP303" s="342"/>
      <c r="CXQ303" s="342"/>
      <c r="CXR303" s="342"/>
      <c r="CXS303" s="387"/>
      <c r="CXT303" s="342"/>
      <c r="CXU303" s="342"/>
      <c r="CXV303" s="342"/>
      <c r="CXW303" s="342"/>
      <c r="CXX303" s="342"/>
      <c r="CXY303" s="387"/>
      <c r="CXZ303" s="342"/>
      <c r="CYA303" s="342"/>
      <c r="CYB303" s="342"/>
      <c r="CYC303" s="342"/>
      <c r="CYD303" s="342"/>
      <c r="CYE303" s="387"/>
      <c r="CYF303" s="342"/>
      <c r="CYG303" s="342"/>
      <c r="CYH303" s="342"/>
      <c r="CYI303" s="342"/>
      <c r="CYJ303" s="342"/>
      <c r="CYK303" s="387"/>
      <c r="CYL303" s="342"/>
      <c r="CYM303" s="342"/>
      <c r="CYN303" s="342"/>
      <c r="CYO303" s="342"/>
      <c r="CYP303" s="342"/>
      <c r="CYQ303" s="387"/>
      <c r="CYR303" s="342"/>
      <c r="CYS303" s="342"/>
      <c r="CYT303" s="342"/>
      <c r="CYU303" s="342"/>
      <c r="CYV303" s="342"/>
      <c r="CYW303" s="387"/>
      <c r="CYX303" s="342"/>
      <c r="CYY303" s="342"/>
      <c r="CYZ303" s="342"/>
      <c r="CZA303" s="342"/>
      <c r="CZB303" s="342"/>
      <c r="CZC303" s="387"/>
      <c r="CZD303" s="342"/>
      <c r="CZE303" s="342"/>
      <c r="CZF303" s="342"/>
      <c r="CZG303" s="342"/>
      <c r="CZH303" s="342"/>
      <c r="CZI303" s="387"/>
      <c r="CZJ303" s="342"/>
      <c r="CZK303" s="342"/>
      <c r="CZL303" s="342"/>
      <c r="CZM303" s="342"/>
      <c r="CZN303" s="342"/>
      <c r="CZO303" s="387"/>
      <c r="CZP303" s="342"/>
      <c r="CZQ303" s="342"/>
      <c r="CZR303" s="342"/>
      <c r="CZS303" s="342"/>
      <c r="CZT303" s="342"/>
      <c r="CZU303" s="387"/>
      <c r="CZV303" s="342"/>
      <c r="CZW303" s="342"/>
      <c r="CZX303" s="342"/>
      <c r="CZY303" s="342"/>
      <c r="CZZ303" s="342"/>
      <c r="DAA303" s="387"/>
      <c r="DAB303" s="342"/>
      <c r="DAC303" s="342"/>
      <c r="DAD303" s="342"/>
      <c r="DAE303" s="342"/>
      <c r="DAF303" s="342"/>
      <c r="DAG303" s="387"/>
      <c r="DAH303" s="342"/>
      <c r="DAI303" s="342"/>
      <c r="DAJ303" s="342"/>
      <c r="DAK303" s="342"/>
      <c r="DAL303" s="342"/>
      <c r="DAM303" s="387"/>
      <c r="DAN303" s="342"/>
      <c r="DAO303" s="342"/>
      <c r="DAP303" s="342"/>
      <c r="DAQ303" s="342"/>
      <c r="DAR303" s="342"/>
      <c r="DAS303" s="387"/>
      <c r="DAT303" s="342"/>
      <c r="DAU303" s="342"/>
      <c r="DAV303" s="342"/>
      <c r="DAW303" s="342"/>
      <c r="DAX303" s="342"/>
      <c r="DAY303" s="387"/>
      <c r="DAZ303" s="342"/>
      <c r="DBA303" s="342"/>
      <c r="DBB303" s="342"/>
      <c r="DBC303" s="342"/>
      <c r="DBD303" s="342"/>
      <c r="DBE303" s="387"/>
      <c r="DBF303" s="342"/>
      <c r="DBG303" s="342"/>
      <c r="DBH303" s="342"/>
      <c r="DBI303" s="342"/>
      <c r="DBJ303" s="342"/>
      <c r="DBK303" s="387"/>
      <c r="DBL303" s="342"/>
      <c r="DBM303" s="342"/>
      <c r="DBN303" s="342"/>
      <c r="DBO303" s="342"/>
      <c r="DBP303" s="342"/>
      <c r="DBQ303" s="387"/>
      <c r="DBR303" s="342"/>
      <c r="DBS303" s="342"/>
      <c r="DBT303" s="342"/>
      <c r="DBU303" s="342"/>
      <c r="DBV303" s="342"/>
      <c r="DBW303" s="387"/>
      <c r="DBX303" s="342"/>
      <c r="DBY303" s="342"/>
      <c r="DBZ303" s="342"/>
      <c r="DCA303" s="342"/>
      <c r="DCB303" s="342"/>
      <c r="DCC303" s="387"/>
      <c r="DCD303" s="342"/>
      <c r="DCE303" s="342"/>
      <c r="DCF303" s="342"/>
      <c r="DCG303" s="342"/>
      <c r="DCH303" s="342"/>
      <c r="DCI303" s="387"/>
      <c r="DCJ303" s="342"/>
      <c r="DCK303" s="342"/>
      <c r="DCL303" s="342"/>
      <c r="DCM303" s="342"/>
      <c r="DCN303" s="342"/>
      <c r="DCO303" s="387"/>
      <c r="DCP303" s="342"/>
      <c r="DCQ303" s="342"/>
      <c r="DCR303" s="342"/>
      <c r="DCS303" s="342"/>
      <c r="DCT303" s="342"/>
      <c r="DCU303" s="387"/>
      <c r="DCV303" s="342"/>
      <c r="DCW303" s="342"/>
      <c r="DCX303" s="342"/>
      <c r="DCY303" s="342"/>
      <c r="DCZ303" s="342"/>
      <c r="DDA303" s="387"/>
      <c r="DDB303" s="342"/>
      <c r="DDC303" s="342"/>
      <c r="DDD303" s="342"/>
      <c r="DDE303" s="342"/>
      <c r="DDF303" s="342"/>
      <c r="DDG303" s="387"/>
      <c r="DDH303" s="342"/>
      <c r="DDI303" s="342"/>
      <c r="DDJ303" s="342"/>
      <c r="DDK303" s="342"/>
      <c r="DDL303" s="342"/>
      <c r="DDM303" s="387"/>
      <c r="DDN303" s="342"/>
      <c r="DDO303" s="342"/>
      <c r="DDP303" s="342"/>
      <c r="DDQ303" s="342"/>
      <c r="DDR303" s="342"/>
      <c r="DDS303" s="387"/>
      <c r="DDT303" s="342"/>
      <c r="DDU303" s="342"/>
      <c r="DDV303" s="342"/>
      <c r="DDW303" s="342"/>
      <c r="DDX303" s="342"/>
      <c r="DDY303" s="387"/>
      <c r="DDZ303" s="342"/>
      <c r="DEA303" s="342"/>
      <c r="DEB303" s="342"/>
      <c r="DEC303" s="342"/>
      <c r="DED303" s="342"/>
      <c r="DEE303" s="387"/>
      <c r="DEF303" s="342"/>
      <c r="DEG303" s="342"/>
      <c r="DEH303" s="342"/>
      <c r="DEI303" s="342"/>
      <c r="DEJ303" s="342"/>
      <c r="DEK303" s="387"/>
      <c r="DEL303" s="342"/>
      <c r="DEM303" s="342"/>
      <c r="DEN303" s="342"/>
      <c r="DEO303" s="342"/>
      <c r="DEP303" s="342"/>
      <c r="DEQ303" s="387"/>
      <c r="DER303" s="342"/>
      <c r="DES303" s="342"/>
      <c r="DET303" s="342"/>
      <c r="DEU303" s="342"/>
      <c r="DEV303" s="342"/>
      <c r="DEW303" s="387"/>
      <c r="DEX303" s="342"/>
      <c r="DEY303" s="342"/>
      <c r="DEZ303" s="342"/>
      <c r="DFA303" s="342"/>
      <c r="DFB303" s="342"/>
      <c r="DFC303" s="387"/>
      <c r="DFD303" s="342"/>
      <c r="DFE303" s="342"/>
      <c r="DFF303" s="342"/>
      <c r="DFG303" s="342"/>
      <c r="DFH303" s="342"/>
      <c r="DFI303" s="387"/>
      <c r="DFJ303" s="342"/>
      <c r="DFK303" s="342"/>
      <c r="DFL303" s="342"/>
      <c r="DFM303" s="342"/>
      <c r="DFN303" s="342"/>
      <c r="DFO303" s="387"/>
      <c r="DFP303" s="342"/>
      <c r="DFQ303" s="342"/>
      <c r="DFR303" s="342"/>
      <c r="DFS303" s="342"/>
      <c r="DFT303" s="342"/>
      <c r="DFU303" s="387"/>
      <c r="DFV303" s="342"/>
      <c r="DFW303" s="342"/>
      <c r="DFX303" s="342"/>
      <c r="DFY303" s="342"/>
      <c r="DFZ303" s="342"/>
      <c r="DGA303" s="387"/>
      <c r="DGB303" s="342"/>
      <c r="DGC303" s="342"/>
      <c r="DGD303" s="342"/>
      <c r="DGE303" s="342"/>
      <c r="DGF303" s="342"/>
      <c r="DGG303" s="387"/>
      <c r="DGH303" s="342"/>
      <c r="DGI303" s="342"/>
      <c r="DGJ303" s="342"/>
      <c r="DGK303" s="342"/>
      <c r="DGL303" s="342"/>
      <c r="DGM303" s="387"/>
      <c r="DGN303" s="342"/>
      <c r="DGO303" s="342"/>
      <c r="DGP303" s="342"/>
      <c r="DGQ303" s="342"/>
      <c r="DGR303" s="342"/>
      <c r="DGS303" s="387"/>
      <c r="DGT303" s="342"/>
      <c r="DGU303" s="342"/>
      <c r="DGV303" s="342"/>
      <c r="DGW303" s="342"/>
      <c r="DGX303" s="342"/>
      <c r="DGY303" s="387"/>
      <c r="DGZ303" s="342"/>
      <c r="DHA303" s="342"/>
      <c r="DHB303" s="342"/>
      <c r="DHC303" s="342"/>
      <c r="DHD303" s="342"/>
      <c r="DHE303" s="387"/>
      <c r="DHF303" s="342"/>
      <c r="DHG303" s="342"/>
      <c r="DHH303" s="342"/>
      <c r="DHI303" s="342"/>
      <c r="DHJ303" s="342"/>
      <c r="DHK303" s="387"/>
      <c r="DHL303" s="342"/>
      <c r="DHM303" s="342"/>
      <c r="DHN303" s="342"/>
      <c r="DHO303" s="342"/>
      <c r="DHP303" s="342"/>
      <c r="DHQ303" s="387"/>
      <c r="DHR303" s="342"/>
      <c r="DHS303" s="342"/>
      <c r="DHT303" s="342"/>
      <c r="DHU303" s="342"/>
      <c r="DHV303" s="342"/>
      <c r="DHW303" s="387"/>
      <c r="DHX303" s="342"/>
      <c r="DHY303" s="342"/>
      <c r="DHZ303" s="342"/>
      <c r="DIA303" s="342"/>
      <c r="DIB303" s="342"/>
      <c r="DIC303" s="387"/>
      <c r="DID303" s="342"/>
      <c r="DIE303" s="342"/>
      <c r="DIF303" s="342"/>
      <c r="DIG303" s="342"/>
      <c r="DIH303" s="342"/>
      <c r="DII303" s="387"/>
      <c r="DIJ303" s="342"/>
      <c r="DIK303" s="342"/>
      <c r="DIL303" s="342"/>
      <c r="DIM303" s="342"/>
      <c r="DIN303" s="342"/>
      <c r="DIO303" s="387"/>
      <c r="DIP303" s="342"/>
      <c r="DIQ303" s="342"/>
      <c r="DIR303" s="342"/>
      <c r="DIS303" s="342"/>
      <c r="DIT303" s="342"/>
      <c r="DIU303" s="387"/>
      <c r="DIV303" s="342"/>
      <c r="DIW303" s="342"/>
      <c r="DIX303" s="342"/>
      <c r="DIY303" s="342"/>
      <c r="DIZ303" s="342"/>
      <c r="DJA303" s="387"/>
      <c r="DJB303" s="342"/>
      <c r="DJC303" s="342"/>
      <c r="DJD303" s="342"/>
      <c r="DJE303" s="342"/>
      <c r="DJF303" s="342"/>
      <c r="DJG303" s="387"/>
      <c r="DJH303" s="342"/>
      <c r="DJI303" s="342"/>
      <c r="DJJ303" s="342"/>
      <c r="DJK303" s="342"/>
      <c r="DJL303" s="342"/>
      <c r="DJM303" s="387"/>
      <c r="DJN303" s="342"/>
      <c r="DJO303" s="342"/>
      <c r="DJP303" s="342"/>
      <c r="DJQ303" s="342"/>
      <c r="DJR303" s="342"/>
      <c r="DJS303" s="387"/>
      <c r="DJT303" s="342"/>
      <c r="DJU303" s="342"/>
      <c r="DJV303" s="342"/>
      <c r="DJW303" s="342"/>
      <c r="DJX303" s="342"/>
      <c r="DJY303" s="387"/>
      <c r="DJZ303" s="342"/>
      <c r="DKA303" s="342"/>
      <c r="DKB303" s="342"/>
      <c r="DKC303" s="342"/>
      <c r="DKD303" s="342"/>
      <c r="DKE303" s="387"/>
      <c r="DKF303" s="342"/>
      <c r="DKG303" s="342"/>
      <c r="DKH303" s="342"/>
      <c r="DKI303" s="342"/>
      <c r="DKJ303" s="342"/>
      <c r="DKK303" s="387"/>
      <c r="DKL303" s="342"/>
      <c r="DKM303" s="342"/>
      <c r="DKN303" s="342"/>
      <c r="DKO303" s="342"/>
      <c r="DKP303" s="342"/>
      <c r="DKQ303" s="387"/>
      <c r="DKR303" s="342"/>
      <c r="DKS303" s="342"/>
      <c r="DKT303" s="342"/>
      <c r="DKU303" s="342"/>
      <c r="DKV303" s="342"/>
      <c r="DKW303" s="387"/>
      <c r="DKX303" s="342"/>
      <c r="DKY303" s="342"/>
      <c r="DKZ303" s="342"/>
      <c r="DLA303" s="342"/>
      <c r="DLB303" s="342"/>
      <c r="DLC303" s="387"/>
      <c r="DLD303" s="342"/>
      <c r="DLE303" s="342"/>
      <c r="DLF303" s="342"/>
      <c r="DLG303" s="342"/>
      <c r="DLH303" s="342"/>
      <c r="DLI303" s="387"/>
      <c r="DLJ303" s="342"/>
      <c r="DLK303" s="342"/>
      <c r="DLL303" s="342"/>
      <c r="DLM303" s="342"/>
      <c r="DLN303" s="342"/>
      <c r="DLO303" s="387"/>
      <c r="DLP303" s="342"/>
      <c r="DLQ303" s="342"/>
      <c r="DLR303" s="342"/>
      <c r="DLS303" s="342"/>
      <c r="DLT303" s="342"/>
      <c r="DLU303" s="387"/>
      <c r="DLV303" s="342"/>
      <c r="DLW303" s="342"/>
      <c r="DLX303" s="342"/>
      <c r="DLY303" s="342"/>
      <c r="DLZ303" s="342"/>
      <c r="DMA303" s="387"/>
      <c r="DMB303" s="342"/>
      <c r="DMC303" s="342"/>
      <c r="DMD303" s="342"/>
      <c r="DME303" s="342"/>
      <c r="DMF303" s="342"/>
      <c r="DMG303" s="387"/>
      <c r="DMH303" s="342"/>
      <c r="DMI303" s="342"/>
      <c r="DMJ303" s="342"/>
      <c r="DMK303" s="342"/>
      <c r="DML303" s="342"/>
      <c r="DMM303" s="387"/>
      <c r="DMN303" s="342"/>
      <c r="DMO303" s="342"/>
      <c r="DMP303" s="342"/>
      <c r="DMQ303" s="342"/>
      <c r="DMR303" s="342"/>
      <c r="DMS303" s="387"/>
      <c r="DMT303" s="342"/>
      <c r="DMU303" s="342"/>
      <c r="DMV303" s="342"/>
      <c r="DMW303" s="342"/>
      <c r="DMX303" s="342"/>
      <c r="DMY303" s="387"/>
      <c r="DMZ303" s="342"/>
      <c r="DNA303" s="342"/>
      <c r="DNB303" s="342"/>
      <c r="DNC303" s="342"/>
      <c r="DND303" s="342"/>
      <c r="DNE303" s="387"/>
      <c r="DNF303" s="342"/>
      <c r="DNG303" s="342"/>
      <c r="DNH303" s="342"/>
      <c r="DNI303" s="342"/>
      <c r="DNJ303" s="342"/>
      <c r="DNK303" s="387"/>
      <c r="DNL303" s="342"/>
      <c r="DNM303" s="342"/>
      <c r="DNN303" s="342"/>
      <c r="DNO303" s="342"/>
      <c r="DNP303" s="342"/>
      <c r="DNQ303" s="387"/>
      <c r="DNR303" s="342"/>
      <c r="DNS303" s="342"/>
      <c r="DNT303" s="342"/>
      <c r="DNU303" s="342"/>
      <c r="DNV303" s="342"/>
      <c r="DNW303" s="387"/>
      <c r="DNX303" s="342"/>
      <c r="DNY303" s="342"/>
      <c r="DNZ303" s="342"/>
      <c r="DOA303" s="342"/>
      <c r="DOB303" s="342"/>
      <c r="DOC303" s="387"/>
      <c r="DOD303" s="342"/>
      <c r="DOE303" s="342"/>
      <c r="DOF303" s="342"/>
      <c r="DOG303" s="342"/>
      <c r="DOH303" s="342"/>
      <c r="DOI303" s="387"/>
      <c r="DOJ303" s="342"/>
      <c r="DOK303" s="342"/>
      <c r="DOL303" s="342"/>
      <c r="DOM303" s="342"/>
      <c r="DON303" s="342"/>
      <c r="DOO303" s="387"/>
      <c r="DOP303" s="342"/>
      <c r="DOQ303" s="342"/>
      <c r="DOR303" s="342"/>
      <c r="DOS303" s="342"/>
      <c r="DOT303" s="342"/>
      <c r="DOU303" s="387"/>
      <c r="DOV303" s="342"/>
      <c r="DOW303" s="342"/>
      <c r="DOX303" s="342"/>
      <c r="DOY303" s="342"/>
      <c r="DOZ303" s="342"/>
      <c r="DPA303" s="387"/>
      <c r="DPB303" s="342"/>
      <c r="DPC303" s="342"/>
      <c r="DPD303" s="342"/>
      <c r="DPE303" s="342"/>
      <c r="DPF303" s="342"/>
      <c r="DPG303" s="387"/>
      <c r="DPH303" s="342"/>
      <c r="DPI303" s="342"/>
      <c r="DPJ303" s="342"/>
      <c r="DPK303" s="342"/>
      <c r="DPL303" s="342"/>
      <c r="DPM303" s="387"/>
      <c r="DPN303" s="342"/>
      <c r="DPO303" s="342"/>
      <c r="DPP303" s="342"/>
      <c r="DPQ303" s="342"/>
      <c r="DPR303" s="342"/>
      <c r="DPS303" s="387"/>
      <c r="DPT303" s="342"/>
      <c r="DPU303" s="342"/>
      <c r="DPV303" s="342"/>
      <c r="DPW303" s="342"/>
      <c r="DPX303" s="342"/>
      <c r="DPY303" s="387"/>
      <c r="DPZ303" s="342"/>
      <c r="DQA303" s="342"/>
      <c r="DQB303" s="342"/>
      <c r="DQC303" s="342"/>
      <c r="DQD303" s="342"/>
      <c r="DQE303" s="387"/>
      <c r="DQF303" s="342"/>
      <c r="DQG303" s="342"/>
      <c r="DQH303" s="342"/>
      <c r="DQI303" s="342"/>
      <c r="DQJ303" s="342"/>
      <c r="DQK303" s="387"/>
      <c r="DQL303" s="342"/>
      <c r="DQM303" s="342"/>
      <c r="DQN303" s="342"/>
      <c r="DQO303" s="342"/>
      <c r="DQP303" s="342"/>
      <c r="DQQ303" s="387"/>
      <c r="DQR303" s="342"/>
      <c r="DQS303" s="342"/>
      <c r="DQT303" s="342"/>
      <c r="DQU303" s="342"/>
      <c r="DQV303" s="342"/>
      <c r="DQW303" s="387"/>
      <c r="DQX303" s="342"/>
      <c r="DQY303" s="342"/>
      <c r="DQZ303" s="342"/>
      <c r="DRA303" s="342"/>
      <c r="DRB303" s="342"/>
      <c r="DRC303" s="387"/>
      <c r="DRD303" s="342"/>
      <c r="DRE303" s="342"/>
      <c r="DRF303" s="342"/>
      <c r="DRG303" s="342"/>
      <c r="DRH303" s="342"/>
      <c r="DRI303" s="387"/>
      <c r="DRJ303" s="342"/>
      <c r="DRK303" s="342"/>
      <c r="DRL303" s="342"/>
      <c r="DRM303" s="342"/>
      <c r="DRN303" s="342"/>
      <c r="DRO303" s="387"/>
      <c r="DRP303" s="342"/>
      <c r="DRQ303" s="342"/>
      <c r="DRR303" s="342"/>
      <c r="DRS303" s="342"/>
      <c r="DRT303" s="342"/>
      <c r="DRU303" s="387"/>
      <c r="DRV303" s="342"/>
      <c r="DRW303" s="342"/>
      <c r="DRX303" s="342"/>
      <c r="DRY303" s="342"/>
      <c r="DRZ303" s="342"/>
      <c r="DSA303" s="387"/>
      <c r="DSB303" s="342"/>
      <c r="DSC303" s="342"/>
      <c r="DSD303" s="342"/>
      <c r="DSE303" s="342"/>
      <c r="DSF303" s="342"/>
      <c r="DSG303" s="387"/>
      <c r="DSH303" s="342"/>
      <c r="DSI303" s="342"/>
      <c r="DSJ303" s="342"/>
      <c r="DSK303" s="342"/>
      <c r="DSL303" s="342"/>
      <c r="DSM303" s="387"/>
      <c r="DSN303" s="342"/>
      <c r="DSO303" s="342"/>
      <c r="DSP303" s="342"/>
      <c r="DSQ303" s="342"/>
      <c r="DSR303" s="342"/>
      <c r="DSS303" s="387"/>
      <c r="DST303" s="342"/>
      <c r="DSU303" s="342"/>
      <c r="DSV303" s="342"/>
      <c r="DSW303" s="342"/>
      <c r="DSX303" s="342"/>
      <c r="DSY303" s="387"/>
      <c r="DSZ303" s="342"/>
      <c r="DTA303" s="342"/>
      <c r="DTB303" s="342"/>
      <c r="DTC303" s="342"/>
      <c r="DTD303" s="342"/>
      <c r="DTE303" s="387"/>
      <c r="DTF303" s="342"/>
      <c r="DTG303" s="342"/>
      <c r="DTH303" s="342"/>
      <c r="DTI303" s="342"/>
      <c r="DTJ303" s="342"/>
      <c r="DTK303" s="387"/>
      <c r="DTL303" s="342"/>
      <c r="DTM303" s="342"/>
      <c r="DTN303" s="342"/>
      <c r="DTO303" s="342"/>
      <c r="DTP303" s="342"/>
      <c r="DTQ303" s="387"/>
      <c r="DTR303" s="342"/>
      <c r="DTS303" s="342"/>
      <c r="DTT303" s="342"/>
      <c r="DTU303" s="342"/>
      <c r="DTV303" s="342"/>
      <c r="DTW303" s="387"/>
      <c r="DTX303" s="342"/>
      <c r="DTY303" s="342"/>
      <c r="DTZ303" s="342"/>
      <c r="DUA303" s="342"/>
      <c r="DUB303" s="342"/>
      <c r="DUC303" s="387"/>
      <c r="DUD303" s="342"/>
      <c r="DUE303" s="342"/>
      <c r="DUF303" s="342"/>
      <c r="DUG303" s="342"/>
      <c r="DUH303" s="342"/>
      <c r="DUI303" s="387"/>
      <c r="DUJ303" s="342"/>
      <c r="DUK303" s="342"/>
      <c r="DUL303" s="342"/>
      <c r="DUM303" s="342"/>
      <c r="DUN303" s="342"/>
      <c r="DUO303" s="387"/>
      <c r="DUP303" s="342"/>
      <c r="DUQ303" s="342"/>
      <c r="DUR303" s="342"/>
      <c r="DUS303" s="342"/>
      <c r="DUT303" s="342"/>
      <c r="DUU303" s="387"/>
      <c r="DUV303" s="342"/>
      <c r="DUW303" s="342"/>
      <c r="DUX303" s="342"/>
      <c r="DUY303" s="342"/>
      <c r="DUZ303" s="342"/>
      <c r="DVA303" s="387"/>
      <c r="DVB303" s="342"/>
      <c r="DVC303" s="342"/>
      <c r="DVD303" s="342"/>
      <c r="DVE303" s="342"/>
      <c r="DVF303" s="342"/>
      <c r="DVG303" s="387"/>
      <c r="DVH303" s="342"/>
      <c r="DVI303" s="342"/>
      <c r="DVJ303" s="342"/>
      <c r="DVK303" s="342"/>
      <c r="DVL303" s="342"/>
      <c r="DVM303" s="387"/>
      <c r="DVN303" s="342"/>
      <c r="DVO303" s="342"/>
      <c r="DVP303" s="342"/>
      <c r="DVQ303" s="342"/>
      <c r="DVR303" s="342"/>
      <c r="DVS303" s="387"/>
      <c r="DVT303" s="342"/>
      <c r="DVU303" s="342"/>
      <c r="DVV303" s="342"/>
      <c r="DVW303" s="342"/>
      <c r="DVX303" s="342"/>
      <c r="DVY303" s="387"/>
      <c r="DVZ303" s="342"/>
      <c r="DWA303" s="342"/>
      <c r="DWB303" s="342"/>
      <c r="DWC303" s="342"/>
      <c r="DWD303" s="342"/>
      <c r="DWE303" s="387"/>
      <c r="DWF303" s="342"/>
      <c r="DWG303" s="342"/>
      <c r="DWH303" s="342"/>
      <c r="DWI303" s="342"/>
      <c r="DWJ303" s="342"/>
      <c r="DWK303" s="387"/>
      <c r="DWL303" s="342"/>
      <c r="DWM303" s="342"/>
      <c r="DWN303" s="342"/>
      <c r="DWO303" s="342"/>
      <c r="DWP303" s="342"/>
      <c r="DWQ303" s="387"/>
      <c r="DWR303" s="342"/>
      <c r="DWS303" s="342"/>
      <c r="DWT303" s="342"/>
      <c r="DWU303" s="342"/>
      <c r="DWV303" s="342"/>
      <c r="DWW303" s="387"/>
      <c r="DWX303" s="342"/>
      <c r="DWY303" s="342"/>
      <c r="DWZ303" s="342"/>
      <c r="DXA303" s="342"/>
      <c r="DXB303" s="342"/>
      <c r="DXC303" s="387"/>
      <c r="DXD303" s="342"/>
      <c r="DXE303" s="342"/>
      <c r="DXF303" s="342"/>
      <c r="DXG303" s="342"/>
      <c r="DXH303" s="342"/>
      <c r="DXI303" s="387"/>
      <c r="DXJ303" s="342"/>
      <c r="DXK303" s="342"/>
      <c r="DXL303" s="342"/>
      <c r="DXM303" s="342"/>
      <c r="DXN303" s="342"/>
      <c r="DXO303" s="387"/>
      <c r="DXP303" s="342"/>
      <c r="DXQ303" s="342"/>
      <c r="DXR303" s="342"/>
      <c r="DXS303" s="342"/>
      <c r="DXT303" s="342"/>
      <c r="DXU303" s="387"/>
      <c r="DXV303" s="342"/>
      <c r="DXW303" s="342"/>
      <c r="DXX303" s="342"/>
      <c r="DXY303" s="342"/>
      <c r="DXZ303" s="342"/>
      <c r="DYA303" s="387"/>
      <c r="DYB303" s="342"/>
      <c r="DYC303" s="342"/>
      <c r="DYD303" s="342"/>
      <c r="DYE303" s="342"/>
      <c r="DYF303" s="342"/>
      <c r="DYG303" s="387"/>
      <c r="DYH303" s="342"/>
      <c r="DYI303" s="342"/>
      <c r="DYJ303" s="342"/>
      <c r="DYK303" s="342"/>
      <c r="DYL303" s="342"/>
      <c r="DYM303" s="387"/>
      <c r="DYN303" s="342"/>
      <c r="DYO303" s="342"/>
      <c r="DYP303" s="342"/>
      <c r="DYQ303" s="342"/>
      <c r="DYR303" s="342"/>
      <c r="DYS303" s="387"/>
      <c r="DYT303" s="342"/>
      <c r="DYU303" s="342"/>
      <c r="DYV303" s="342"/>
      <c r="DYW303" s="342"/>
      <c r="DYX303" s="342"/>
      <c r="DYY303" s="387"/>
      <c r="DYZ303" s="342"/>
      <c r="DZA303" s="342"/>
      <c r="DZB303" s="342"/>
      <c r="DZC303" s="342"/>
      <c r="DZD303" s="342"/>
      <c r="DZE303" s="387"/>
      <c r="DZF303" s="342"/>
      <c r="DZG303" s="342"/>
      <c r="DZH303" s="342"/>
      <c r="DZI303" s="342"/>
      <c r="DZJ303" s="342"/>
      <c r="DZK303" s="387"/>
      <c r="DZL303" s="342"/>
      <c r="DZM303" s="342"/>
      <c r="DZN303" s="342"/>
      <c r="DZO303" s="342"/>
      <c r="DZP303" s="342"/>
      <c r="DZQ303" s="387"/>
      <c r="DZR303" s="342"/>
      <c r="DZS303" s="342"/>
      <c r="DZT303" s="342"/>
      <c r="DZU303" s="342"/>
      <c r="DZV303" s="342"/>
      <c r="DZW303" s="387"/>
      <c r="DZX303" s="342"/>
      <c r="DZY303" s="342"/>
      <c r="DZZ303" s="342"/>
      <c r="EAA303" s="342"/>
      <c r="EAB303" s="342"/>
      <c r="EAC303" s="387"/>
      <c r="EAD303" s="342"/>
      <c r="EAE303" s="342"/>
      <c r="EAF303" s="342"/>
      <c r="EAG303" s="342"/>
      <c r="EAH303" s="342"/>
      <c r="EAI303" s="387"/>
      <c r="EAJ303" s="342"/>
      <c r="EAK303" s="342"/>
      <c r="EAL303" s="342"/>
      <c r="EAM303" s="342"/>
      <c r="EAN303" s="342"/>
      <c r="EAO303" s="387"/>
      <c r="EAP303" s="342"/>
      <c r="EAQ303" s="342"/>
      <c r="EAR303" s="342"/>
      <c r="EAS303" s="342"/>
      <c r="EAT303" s="342"/>
      <c r="EAU303" s="387"/>
      <c r="EAV303" s="342"/>
      <c r="EAW303" s="342"/>
      <c r="EAX303" s="342"/>
      <c r="EAY303" s="342"/>
      <c r="EAZ303" s="342"/>
      <c r="EBA303" s="387"/>
      <c r="EBB303" s="342"/>
      <c r="EBC303" s="342"/>
      <c r="EBD303" s="342"/>
      <c r="EBE303" s="342"/>
      <c r="EBF303" s="342"/>
      <c r="EBG303" s="387"/>
      <c r="EBH303" s="342"/>
      <c r="EBI303" s="342"/>
      <c r="EBJ303" s="342"/>
      <c r="EBK303" s="342"/>
      <c r="EBL303" s="342"/>
      <c r="EBM303" s="387"/>
      <c r="EBN303" s="342"/>
      <c r="EBO303" s="342"/>
      <c r="EBP303" s="342"/>
      <c r="EBQ303" s="342"/>
      <c r="EBR303" s="342"/>
      <c r="EBS303" s="387"/>
      <c r="EBT303" s="342"/>
      <c r="EBU303" s="342"/>
      <c r="EBV303" s="342"/>
      <c r="EBW303" s="342"/>
      <c r="EBX303" s="342"/>
      <c r="EBY303" s="387"/>
      <c r="EBZ303" s="342"/>
      <c r="ECA303" s="342"/>
      <c r="ECB303" s="342"/>
      <c r="ECC303" s="342"/>
      <c r="ECD303" s="342"/>
      <c r="ECE303" s="387"/>
      <c r="ECF303" s="342"/>
      <c r="ECG303" s="342"/>
      <c r="ECH303" s="342"/>
      <c r="ECI303" s="342"/>
      <c r="ECJ303" s="342"/>
      <c r="ECK303" s="387"/>
      <c r="ECL303" s="342"/>
      <c r="ECM303" s="342"/>
      <c r="ECN303" s="342"/>
      <c r="ECO303" s="342"/>
      <c r="ECP303" s="342"/>
      <c r="ECQ303" s="387"/>
      <c r="ECR303" s="342"/>
      <c r="ECS303" s="342"/>
      <c r="ECT303" s="342"/>
      <c r="ECU303" s="342"/>
      <c r="ECV303" s="342"/>
      <c r="ECW303" s="387"/>
      <c r="ECX303" s="342"/>
      <c r="ECY303" s="342"/>
      <c r="ECZ303" s="342"/>
      <c r="EDA303" s="342"/>
      <c r="EDB303" s="342"/>
      <c r="EDC303" s="387"/>
      <c r="EDD303" s="342"/>
      <c r="EDE303" s="342"/>
      <c r="EDF303" s="342"/>
      <c r="EDG303" s="342"/>
      <c r="EDH303" s="342"/>
      <c r="EDI303" s="387"/>
      <c r="EDJ303" s="342"/>
      <c r="EDK303" s="342"/>
      <c r="EDL303" s="342"/>
      <c r="EDM303" s="342"/>
      <c r="EDN303" s="342"/>
      <c r="EDO303" s="387"/>
      <c r="EDP303" s="342"/>
      <c r="EDQ303" s="342"/>
      <c r="EDR303" s="342"/>
      <c r="EDS303" s="342"/>
      <c r="EDT303" s="342"/>
      <c r="EDU303" s="387"/>
      <c r="EDV303" s="342"/>
      <c r="EDW303" s="342"/>
      <c r="EDX303" s="342"/>
      <c r="EDY303" s="342"/>
      <c r="EDZ303" s="342"/>
      <c r="EEA303" s="387"/>
      <c r="EEB303" s="342"/>
      <c r="EEC303" s="342"/>
      <c r="EED303" s="342"/>
      <c r="EEE303" s="342"/>
      <c r="EEF303" s="342"/>
      <c r="EEG303" s="387"/>
      <c r="EEH303" s="342"/>
      <c r="EEI303" s="342"/>
      <c r="EEJ303" s="342"/>
      <c r="EEK303" s="342"/>
      <c r="EEL303" s="342"/>
      <c r="EEM303" s="387"/>
      <c r="EEN303" s="342"/>
      <c r="EEO303" s="342"/>
      <c r="EEP303" s="342"/>
      <c r="EEQ303" s="342"/>
      <c r="EER303" s="342"/>
      <c r="EES303" s="387"/>
      <c r="EET303" s="342"/>
      <c r="EEU303" s="342"/>
      <c r="EEV303" s="342"/>
      <c r="EEW303" s="342"/>
      <c r="EEX303" s="342"/>
      <c r="EEY303" s="387"/>
      <c r="EEZ303" s="342"/>
      <c r="EFA303" s="342"/>
      <c r="EFB303" s="342"/>
      <c r="EFC303" s="342"/>
      <c r="EFD303" s="342"/>
      <c r="EFE303" s="387"/>
      <c r="EFF303" s="342"/>
      <c r="EFG303" s="342"/>
      <c r="EFH303" s="342"/>
      <c r="EFI303" s="342"/>
      <c r="EFJ303" s="342"/>
      <c r="EFK303" s="387"/>
      <c r="EFL303" s="342"/>
      <c r="EFM303" s="342"/>
      <c r="EFN303" s="342"/>
      <c r="EFO303" s="342"/>
      <c r="EFP303" s="342"/>
      <c r="EFQ303" s="387"/>
      <c r="EFR303" s="342"/>
      <c r="EFS303" s="342"/>
      <c r="EFT303" s="342"/>
      <c r="EFU303" s="342"/>
      <c r="EFV303" s="342"/>
      <c r="EFW303" s="387"/>
      <c r="EFX303" s="342"/>
      <c r="EFY303" s="342"/>
      <c r="EFZ303" s="342"/>
      <c r="EGA303" s="342"/>
      <c r="EGB303" s="342"/>
      <c r="EGC303" s="387"/>
      <c r="EGD303" s="342"/>
      <c r="EGE303" s="342"/>
      <c r="EGF303" s="342"/>
      <c r="EGG303" s="342"/>
      <c r="EGH303" s="342"/>
      <c r="EGI303" s="387"/>
      <c r="EGJ303" s="342"/>
      <c r="EGK303" s="342"/>
      <c r="EGL303" s="342"/>
      <c r="EGM303" s="342"/>
      <c r="EGN303" s="342"/>
      <c r="EGO303" s="387"/>
      <c r="EGP303" s="342"/>
      <c r="EGQ303" s="342"/>
      <c r="EGR303" s="342"/>
      <c r="EGS303" s="342"/>
      <c r="EGT303" s="342"/>
      <c r="EGU303" s="387"/>
      <c r="EGV303" s="342"/>
      <c r="EGW303" s="342"/>
      <c r="EGX303" s="342"/>
      <c r="EGY303" s="342"/>
      <c r="EGZ303" s="342"/>
      <c r="EHA303" s="387"/>
      <c r="EHB303" s="342"/>
      <c r="EHC303" s="342"/>
      <c r="EHD303" s="342"/>
      <c r="EHE303" s="342"/>
      <c r="EHF303" s="342"/>
      <c r="EHG303" s="387"/>
      <c r="EHH303" s="342"/>
      <c r="EHI303" s="342"/>
      <c r="EHJ303" s="342"/>
      <c r="EHK303" s="342"/>
      <c r="EHL303" s="342"/>
      <c r="EHM303" s="387"/>
      <c r="EHN303" s="342"/>
      <c r="EHO303" s="342"/>
      <c r="EHP303" s="342"/>
      <c r="EHQ303" s="342"/>
      <c r="EHR303" s="342"/>
      <c r="EHS303" s="387"/>
      <c r="EHT303" s="342"/>
      <c r="EHU303" s="342"/>
      <c r="EHV303" s="342"/>
      <c r="EHW303" s="342"/>
      <c r="EHX303" s="342"/>
      <c r="EHY303" s="387"/>
      <c r="EHZ303" s="342"/>
      <c r="EIA303" s="342"/>
      <c r="EIB303" s="342"/>
      <c r="EIC303" s="342"/>
      <c r="EID303" s="342"/>
      <c r="EIE303" s="387"/>
      <c r="EIF303" s="342"/>
      <c r="EIG303" s="342"/>
      <c r="EIH303" s="342"/>
      <c r="EII303" s="342"/>
      <c r="EIJ303" s="342"/>
      <c r="EIK303" s="387"/>
      <c r="EIL303" s="342"/>
      <c r="EIM303" s="342"/>
      <c r="EIN303" s="342"/>
      <c r="EIO303" s="342"/>
      <c r="EIP303" s="342"/>
      <c r="EIQ303" s="387"/>
      <c r="EIR303" s="342"/>
      <c r="EIS303" s="342"/>
      <c r="EIT303" s="342"/>
      <c r="EIU303" s="342"/>
      <c r="EIV303" s="342"/>
      <c r="EIW303" s="387"/>
      <c r="EIX303" s="342"/>
      <c r="EIY303" s="342"/>
      <c r="EIZ303" s="342"/>
      <c r="EJA303" s="342"/>
      <c r="EJB303" s="342"/>
      <c r="EJC303" s="387"/>
      <c r="EJD303" s="342"/>
      <c r="EJE303" s="342"/>
      <c r="EJF303" s="342"/>
      <c r="EJG303" s="342"/>
      <c r="EJH303" s="342"/>
      <c r="EJI303" s="387"/>
      <c r="EJJ303" s="342"/>
      <c r="EJK303" s="342"/>
      <c r="EJL303" s="342"/>
      <c r="EJM303" s="342"/>
      <c r="EJN303" s="342"/>
      <c r="EJO303" s="387"/>
      <c r="EJP303" s="342"/>
      <c r="EJQ303" s="342"/>
      <c r="EJR303" s="342"/>
      <c r="EJS303" s="342"/>
      <c r="EJT303" s="342"/>
      <c r="EJU303" s="387"/>
      <c r="EJV303" s="342"/>
      <c r="EJW303" s="342"/>
      <c r="EJX303" s="342"/>
      <c r="EJY303" s="342"/>
      <c r="EJZ303" s="342"/>
      <c r="EKA303" s="387"/>
      <c r="EKB303" s="342"/>
      <c r="EKC303" s="342"/>
      <c r="EKD303" s="342"/>
      <c r="EKE303" s="342"/>
      <c r="EKF303" s="342"/>
      <c r="EKG303" s="387"/>
      <c r="EKH303" s="342"/>
      <c r="EKI303" s="342"/>
      <c r="EKJ303" s="342"/>
      <c r="EKK303" s="342"/>
      <c r="EKL303" s="342"/>
      <c r="EKM303" s="387"/>
      <c r="EKN303" s="342"/>
      <c r="EKO303" s="342"/>
      <c r="EKP303" s="342"/>
      <c r="EKQ303" s="342"/>
      <c r="EKR303" s="342"/>
      <c r="EKS303" s="387"/>
      <c r="EKT303" s="342"/>
      <c r="EKU303" s="342"/>
      <c r="EKV303" s="342"/>
      <c r="EKW303" s="342"/>
      <c r="EKX303" s="342"/>
      <c r="EKY303" s="387"/>
      <c r="EKZ303" s="342"/>
      <c r="ELA303" s="342"/>
      <c r="ELB303" s="342"/>
      <c r="ELC303" s="342"/>
      <c r="ELD303" s="342"/>
      <c r="ELE303" s="387"/>
      <c r="ELF303" s="342"/>
      <c r="ELG303" s="342"/>
      <c r="ELH303" s="342"/>
      <c r="ELI303" s="342"/>
      <c r="ELJ303" s="342"/>
      <c r="ELK303" s="387"/>
      <c r="ELL303" s="342"/>
      <c r="ELM303" s="342"/>
      <c r="ELN303" s="342"/>
      <c r="ELO303" s="342"/>
      <c r="ELP303" s="342"/>
      <c r="ELQ303" s="387"/>
      <c r="ELR303" s="342"/>
      <c r="ELS303" s="342"/>
      <c r="ELT303" s="342"/>
      <c r="ELU303" s="342"/>
      <c r="ELV303" s="342"/>
      <c r="ELW303" s="387"/>
      <c r="ELX303" s="342"/>
      <c r="ELY303" s="342"/>
      <c r="ELZ303" s="342"/>
      <c r="EMA303" s="342"/>
      <c r="EMB303" s="342"/>
      <c r="EMC303" s="387"/>
      <c r="EMD303" s="342"/>
      <c r="EME303" s="342"/>
      <c r="EMF303" s="342"/>
      <c r="EMG303" s="342"/>
      <c r="EMH303" s="342"/>
      <c r="EMI303" s="387"/>
      <c r="EMJ303" s="342"/>
      <c r="EMK303" s="342"/>
      <c r="EML303" s="342"/>
      <c r="EMM303" s="342"/>
      <c r="EMN303" s="342"/>
      <c r="EMO303" s="387"/>
      <c r="EMP303" s="342"/>
      <c r="EMQ303" s="342"/>
      <c r="EMR303" s="342"/>
      <c r="EMS303" s="342"/>
      <c r="EMT303" s="342"/>
      <c r="EMU303" s="387"/>
      <c r="EMV303" s="342"/>
      <c r="EMW303" s="342"/>
      <c r="EMX303" s="342"/>
      <c r="EMY303" s="342"/>
      <c r="EMZ303" s="342"/>
      <c r="ENA303" s="387"/>
      <c r="ENB303" s="342"/>
      <c r="ENC303" s="342"/>
      <c r="END303" s="342"/>
      <c r="ENE303" s="342"/>
      <c r="ENF303" s="342"/>
      <c r="ENG303" s="387"/>
      <c r="ENH303" s="342"/>
      <c r="ENI303" s="342"/>
      <c r="ENJ303" s="342"/>
      <c r="ENK303" s="342"/>
      <c r="ENL303" s="342"/>
      <c r="ENM303" s="387"/>
      <c r="ENN303" s="342"/>
      <c r="ENO303" s="342"/>
      <c r="ENP303" s="342"/>
      <c r="ENQ303" s="342"/>
      <c r="ENR303" s="342"/>
      <c r="ENS303" s="387"/>
      <c r="ENT303" s="342"/>
      <c r="ENU303" s="342"/>
      <c r="ENV303" s="342"/>
      <c r="ENW303" s="342"/>
      <c r="ENX303" s="342"/>
      <c r="ENY303" s="387"/>
      <c r="ENZ303" s="342"/>
      <c r="EOA303" s="342"/>
      <c r="EOB303" s="342"/>
      <c r="EOC303" s="342"/>
      <c r="EOD303" s="342"/>
      <c r="EOE303" s="387"/>
      <c r="EOF303" s="342"/>
      <c r="EOG303" s="342"/>
      <c r="EOH303" s="342"/>
      <c r="EOI303" s="342"/>
      <c r="EOJ303" s="342"/>
      <c r="EOK303" s="387"/>
      <c r="EOL303" s="342"/>
      <c r="EOM303" s="342"/>
      <c r="EON303" s="342"/>
      <c r="EOO303" s="342"/>
      <c r="EOP303" s="342"/>
      <c r="EOQ303" s="387"/>
      <c r="EOR303" s="342"/>
      <c r="EOS303" s="342"/>
      <c r="EOT303" s="342"/>
      <c r="EOU303" s="342"/>
      <c r="EOV303" s="342"/>
      <c r="EOW303" s="387"/>
      <c r="EOX303" s="342"/>
      <c r="EOY303" s="342"/>
      <c r="EOZ303" s="342"/>
      <c r="EPA303" s="342"/>
      <c r="EPB303" s="342"/>
      <c r="EPC303" s="387"/>
      <c r="EPD303" s="342"/>
      <c r="EPE303" s="342"/>
      <c r="EPF303" s="342"/>
      <c r="EPG303" s="342"/>
      <c r="EPH303" s="342"/>
      <c r="EPI303" s="387"/>
      <c r="EPJ303" s="342"/>
      <c r="EPK303" s="342"/>
      <c r="EPL303" s="342"/>
      <c r="EPM303" s="342"/>
      <c r="EPN303" s="342"/>
      <c r="EPO303" s="387"/>
      <c r="EPP303" s="342"/>
      <c r="EPQ303" s="342"/>
      <c r="EPR303" s="342"/>
      <c r="EPS303" s="342"/>
      <c r="EPT303" s="342"/>
      <c r="EPU303" s="387"/>
      <c r="EPV303" s="342"/>
      <c r="EPW303" s="342"/>
      <c r="EPX303" s="342"/>
      <c r="EPY303" s="342"/>
      <c r="EPZ303" s="342"/>
      <c r="EQA303" s="387"/>
      <c r="EQB303" s="342"/>
      <c r="EQC303" s="342"/>
      <c r="EQD303" s="342"/>
      <c r="EQE303" s="342"/>
      <c r="EQF303" s="342"/>
      <c r="EQG303" s="387"/>
      <c r="EQH303" s="342"/>
      <c r="EQI303" s="342"/>
      <c r="EQJ303" s="342"/>
      <c r="EQK303" s="342"/>
      <c r="EQL303" s="342"/>
      <c r="EQM303" s="387"/>
      <c r="EQN303" s="342"/>
      <c r="EQO303" s="342"/>
      <c r="EQP303" s="342"/>
      <c r="EQQ303" s="342"/>
      <c r="EQR303" s="342"/>
      <c r="EQS303" s="387"/>
      <c r="EQT303" s="342"/>
      <c r="EQU303" s="342"/>
      <c r="EQV303" s="342"/>
      <c r="EQW303" s="342"/>
      <c r="EQX303" s="342"/>
      <c r="EQY303" s="387"/>
      <c r="EQZ303" s="342"/>
      <c r="ERA303" s="342"/>
      <c r="ERB303" s="342"/>
      <c r="ERC303" s="342"/>
      <c r="ERD303" s="342"/>
      <c r="ERE303" s="387"/>
      <c r="ERF303" s="342"/>
      <c r="ERG303" s="342"/>
      <c r="ERH303" s="342"/>
      <c r="ERI303" s="342"/>
      <c r="ERJ303" s="342"/>
      <c r="ERK303" s="387"/>
      <c r="ERL303" s="342"/>
      <c r="ERM303" s="342"/>
      <c r="ERN303" s="342"/>
      <c r="ERO303" s="342"/>
      <c r="ERP303" s="342"/>
      <c r="ERQ303" s="387"/>
      <c r="ERR303" s="342"/>
      <c r="ERS303" s="342"/>
      <c r="ERT303" s="342"/>
      <c r="ERU303" s="342"/>
      <c r="ERV303" s="342"/>
      <c r="ERW303" s="387"/>
      <c r="ERX303" s="342"/>
      <c r="ERY303" s="342"/>
      <c r="ERZ303" s="342"/>
      <c r="ESA303" s="342"/>
      <c r="ESB303" s="342"/>
      <c r="ESC303" s="387"/>
      <c r="ESD303" s="342"/>
      <c r="ESE303" s="342"/>
      <c r="ESF303" s="342"/>
      <c r="ESG303" s="342"/>
      <c r="ESH303" s="342"/>
      <c r="ESI303" s="387"/>
      <c r="ESJ303" s="342"/>
      <c r="ESK303" s="342"/>
      <c r="ESL303" s="342"/>
      <c r="ESM303" s="342"/>
      <c r="ESN303" s="342"/>
      <c r="ESO303" s="387"/>
      <c r="ESP303" s="342"/>
      <c r="ESQ303" s="342"/>
      <c r="ESR303" s="342"/>
      <c r="ESS303" s="342"/>
      <c r="EST303" s="342"/>
      <c r="ESU303" s="387"/>
      <c r="ESV303" s="342"/>
      <c r="ESW303" s="342"/>
      <c r="ESX303" s="342"/>
      <c r="ESY303" s="342"/>
      <c r="ESZ303" s="342"/>
      <c r="ETA303" s="387"/>
      <c r="ETB303" s="342"/>
      <c r="ETC303" s="342"/>
      <c r="ETD303" s="342"/>
      <c r="ETE303" s="342"/>
      <c r="ETF303" s="342"/>
      <c r="ETG303" s="387"/>
      <c r="ETH303" s="342"/>
      <c r="ETI303" s="342"/>
      <c r="ETJ303" s="342"/>
      <c r="ETK303" s="342"/>
      <c r="ETL303" s="342"/>
      <c r="ETM303" s="387"/>
      <c r="ETN303" s="342"/>
      <c r="ETO303" s="342"/>
      <c r="ETP303" s="342"/>
      <c r="ETQ303" s="342"/>
      <c r="ETR303" s="342"/>
      <c r="ETS303" s="387"/>
      <c r="ETT303" s="342"/>
      <c r="ETU303" s="342"/>
      <c r="ETV303" s="342"/>
      <c r="ETW303" s="342"/>
      <c r="ETX303" s="342"/>
      <c r="ETY303" s="387"/>
      <c r="ETZ303" s="342"/>
      <c r="EUA303" s="342"/>
      <c r="EUB303" s="342"/>
      <c r="EUC303" s="342"/>
      <c r="EUD303" s="342"/>
      <c r="EUE303" s="387"/>
      <c r="EUF303" s="342"/>
      <c r="EUG303" s="342"/>
      <c r="EUH303" s="342"/>
      <c r="EUI303" s="342"/>
      <c r="EUJ303" s="342"/>
      <c r="EUK303" s="387"/>
      <c r="EUL303" s="342"/>
      <c r="EUM303" s="342"/>
      <c r="EUN303" s="342"/>
      <c r="EUO303" s="342"/>
      <c r="EUP303" s="342"/>
      <c r="EUQ303" s="387"/>
      <c r="EUR303" s="342"/>
      <c r="EUS303" s="342"/>
      <c r="EUT303" s="342"/>
      <c r="EUU303" s="342"/>
      <c r="EUV303" s="342"/>
      <c r="EUW303" s="387"/>
      <c r="EUX303" s="342"/>
      <c r="EUY303" s="342"/>
      <c r="EUZ303" s="342"/>
      <c r="EVA303" s="342"/>
      <c r="EVB303" s="342"/>
      <c r="EVC303" s="387"/>
      <c r="EVD303" s="342"/>
      <c r="EVE303" s="342"/>
      <c r="EVF303" s="342"/>
      <c r="EVG303" s="342"/>
      <c r="EVH303" s="342"/>
      <c r="EVI303" s="387"/>
      <c r="EVJ303" s="342"/>
      <c r="EVK303" s="342"/>
      <c r="EVL303" s="342"/>
      <c r="EVM303" s="342"/>
      <c r="EVN303" s="342"/>
      <c r="EVO303" s="387"/>
      <c r="EVP303" s="342"/>
      <c r="EVQ303" s="342"/>
      <c r="EVR303" s="342"/>
      <c r="EVS303" s="342"/>
      <c r="EVT303" s="342"/>
      <c r="EVU303" s="387"/>
      <c r="EVV303" s="342"/>
      <c r="EVW303" s="342"/>
      <c r="EVX303" s="342"/>
      <c r="EVY303" s="342"/>
      <c r="EVZ303" s="342"/>
      <c r="EWA303" s="387"/>
      <c r="EWB303" s="342"/>
      <c r="EWC303" s="342"/>
      <c r="EWD303" s="342"/>
      <c r="EWE303" s="342"/>
      <c r="EWF303" s="342"/>
      <c r="EWG303" s="387"/>
      <c r="EWH303" s="342"/>
      <c r="EWI303" s="342"/>
      <c r="EWJ303" s="342"/>
      <c r="EWK303" s="342"/>
      <c r="EWL303" s="342"/>
      <c r="EWM303" s="387"/>
      <c r="EWN303" s="342"/>
      <c r="EWO303" s="342"/>
      <c r="EWP303" s="342"/>
      <c r="EWQ303" s="342"/>
      <c r="EWR303" s="342"/>
      <c r="EWS303" s="387"/>
      <c r="EWT303" s="342"/>
      <c r="EWU303" s="342"/>
      <c r="EWV303" s="342"/>
      <c r="EWW303" s="342"/>
      <c r="EWX303" s="342"/>
      <c r="EWY303" s="387"/>
      <c r="EWZ303" s="342"/>
      <c r="EXA303" s="342"/>
      <c r="EXB303" s="342"/>
      <c r="EXC303" s="342"/>
      <c r="EXD303" s="342"/>
      <c r="EXE303" s="387"/>
      <c r="EXF303" s="342"/>
      <c r="EXG303" s="342"/>
      <c r="EXH303" s="342"/>
      <c r="EXI303" s="342"/>
      <c r="EXJ303" s="342"/>
      <c r="EXK303" s="387"/>
      <c r="EXL303" s="342"/>
      <c r="EXM303" s="342"/>
      <c r="EXN303" s="342"/>
      <c r="EXO303" s="342"/>
      <c r="EXP303" s="342"/>
      <c r="EXQ303" s="387"/>
      <c r="EXR303" s="342"/>
      <c r="EXS303" s="342"/>
      <c r="EXT303" s="342"/>
      <c r="EXU303" s="342"/>
      <c r="EXV303" s="342"/>
      <c r="EXW303" s="387"/>
      <c r="EXX303" s="342"/>
      <c r="EXY303" s="342"/>
      <c r="EXZ303" s="342"/>
      <c r="EYA303" s="342"/>
      <c r="EYB303" s="342"/>
      <c r="EYC303" s="387"/>
      <c r="EYD303" s="342"/>
      <c r="EYE303" s="342"/>
      <c r="EYF303" s="342"/>
      <c r="EYG303" s="342"/>
      <c r="EYH303" s="342"/>
      <c r="EYI303" s="387"/>
      <c r="EYJ303" s="342"/>
      <c r="EYK303" s="342"/>
      <c r="EYL303" s="342"/>
      <c r="EYM303" s="342"/>
      <c r="EYN303" s="342"/>
      <c r="EYO303" s="387"/>
      <c r="EYP303" s="342"/>
      <c r="EYQ303" s="342"/>
      <c r="EYR303" s="342"/>
      <c r="EYS303" s="342"/>
      <c r="EYT303" s="342"/>
      <c r="EYU303" s="387"/>
      <c r="EYV303" s="342"/>
      <c r="EYW303" s="342"/>
      <c r="EYX303" s="342"/>
      <c r="EYY303" s="342"/>
      <c r="EYZ303" s="342"/>
      <c r="EZA303" s="387"/>
      <c r="EZB303" s="342"/>
      <c r="EZC303" s="342"/>
      <c r="EZD303" s="342"/>
      <c r="EZE303" s="342"/>
      <c r="EZF303" s="342"/>
      <c r="EZG303" s="387"/>
      <c r="EZH303" s="342"/>
      <c r="EZI303" s="342"/>
      <c r="EZJ303" s="342"/>
      <c r="EZK303" s="342"/>
      <c r="EZL303" s="342"/>
      <c r="EZM303" s="387"/>
      <c r="EZN303" s="342"/>
      <c r="EZO303" s="342"/>
      <c r="EZP303" s="342"/>
      <c r="EZQ303" s="342"/>
      <c r="EZR303" s="342"/>
      <c r="EZS303" s="387"/>
      <c r="EZT303" s="342"/>
      <c r="EZU303" s="342"/>
      <c r="EZV303" s="342"/>
      <c r="EZW303" s="342"/>
      <c r="EZX303" s="342"/>
      <c r="EZY303" s="387"/>
      <c r="EZZ303" s="342"/>
      <c r="FAA303" s="342"/>
      <c r="FAB303" s="342"/>
      <c r="FAC303" s="342"/>
      <c r="FAD303" s="342"/>
      <c r="FAE303" s="387"/>
      <c r="FAF303" s="342"/>
      <c r="FAG303" s="342"/>
      <c r="FAH303" s="342"/>
      <c r="FAI303" s="342"/>
      <c r="FAJ303" s="342"/>
      <c r="FAK303" s="387"/>
      <c r="FAL303" s="342"/>
      <c r="FAM303" s="342"/>
      <c r="FAN303" s="342"/>
      <c r="FAO303" s="342"/>
      <c r="FAP303" s="342"/>
      <c r="FAQ303" s="387"/>
      <c r="FAR303" s="342"/>
      <c r="FAS303" s="342"/>
      <c r="FAT303" s="342"/>
      <c r="FAU303" s="342"/>
      <c r="FAV303" s="342"/>
      <c r="FAW303" s="387"/>
      <c r="FAX303" s="342"/>
      <c r="FAY303" s="342"/>
      <c r="FAZ303" s="342"/>
      <c r="FBA303" s="342"/>
      <c r="FBB303" s="342"/>
      <c r="FBC303" s="387"/>
      <c r="FBD303" s="342"/>
      <c r="FBE303" s="342"/>
      <c r="FBF303" s="342"/>
      <c r="FBG303" s="342"/>
      <c r="FBH303" s="342"/>
      <c r="FBI303" s="387"/>
      <c r="FBJ303" s="342"/>
      <c r="FBK303" s="342"/>
      <c r="FBL303" s="342"/>
      <c r="FBM303" s="342"/>
      <c r="FBN303" s="342"/>
      <c r="FBO303" s="387"/>
      <c r="FBP303" s="342"/>
      <c r="FBQ303" s="342"/>
      <c r="FBR303" s="342"/>
      <c r="FBS303" s="342"/>
      <c r="FBT303" s="342"/>
      <c r="FBU303" s="387"/>
      <c r="FBV303" s="342"/>
      <c r="FBW303" s="342"/>
      <c r="FBX303" s="342"/>
      <c r="FBY303" s="342"/>
      <c r="FBZ303" s="342"/>
      <c r="FCA303" s="387"/>
      <c r="FCB303" s="342"/>
      <c r="FCC303" s="342"/>
      <c r="FCD303" s="342"/>
      <c r="FCE303" s="342"/>
      <c r="FCF303" s="342"/>
      <c r="FCG303" s="387"/>
      <c r="FCH303" s="342"/>
      <c r="FCI303" s="342"/>
      <c r="FCJ303" s="342"/>
      <c r="FCK303" s="342"/>
      <c r="FCL303" s="342"/>
      <c r="FCM303" s="387"/>
      <c r="FCN303" s="342"/>
      <c r="FCO303" s="342"/>
      <c r="FCP303" s="342"/>
      <c r="FCQ303" s="342"/>
      <c r="FCR303" s="342"/>
      <c r="FCS303" s="387"/>
      <c r="FCT303" s="342"/>
      <c r="FCU303" s="342"/>
      <c r="FCV303" s="342"/>
      <c r="FCW303" s="342"/>
      <c r="FCX303" s="342"/>
      <c r="FCY303" s="387"/>
      <c r="FCZ303" s="342"/>
      <c r="FDA303" s="342"/>
      <c r="FDB303" s="342"/>
      <c r="FDC303" s="342"/>
      <c r="FDD303" s="342"/>
      <c r="FDE303" s="387"/>
      <c r="FDF303" s="342"/>
      <c r="FDG303" s="342"/>
      <c r="FDH303" s="342"/>
      <c r="FDI303" s="342"/>
      <c r="FDJ303" s="342"/>
      <c r="FDK303" s="387"/>
      <c r="FDL303" s="342"/>
      <c r="FDM303" s="342"/>
      <c r="FDN303" s="342"/>
      <c r="FDO303" s="342"/>
      <c r="FDP303" s="342"/>
      <c r="FDQ303" s="387"/>
      <c r="FDR303" s="342"/>
      <c r="FDS303" s="342"/>
      <c r="FDT303" s="342"/>
      <c r="FDU303" s="342"/>
      <c r="FDV303" s="342"/>
      <c r="FDW303" s="387"/>
      <c r="FDX303" s="342"/>
      <c r="FDY303" s="342"/>
      <c r="FDZ303" s="342"/>
      <c r="FEA303" s="342"/>
      <c r="FEB303" s="342"/>
      <c r="FEC303" s="387"/>
      <c r="FED303" s="342"/>
      <c r="FEE303" s="342"/>
      <c r="FEF303" s="342"/>
      <c r="FEG303" s="342"/>
      <c r="FEH303" s="342"/>
      <c r="FEI303" s="387"/>
      <c r="FEJ303" s="342"/>
      <c r="FEK303" s="342"/>
      <c r="FEL303" s="342"/>
      <c r="FEM303" s="342"/>
      <c r="FEN303" s="342"/>
      <c r="FEO303" s="387"/>
      <c r="FEP303" s="342"/>
      <c r="FEQ303" s="342"/>
      <c r="FER303" s="342"/>
      <c r="FES303" s="342"/>
      <c r="FET303" s="342"/>
      <c r="FEU303" s="387"/>
      <c r="FEV303" s="342"/>
      <c r="FEW303" s="342"/>
      <c r="FEX303" s="342"/>
      <c r="FEY303" s="342"/>
      <c r="FEZ303" s="342"/>
      <c r="FFA303" s="387"/>
      <c r="FFB303" s="342"/>
      <c r="FFC303" s="342"/>
      <c r="FFD303" s="342"/>
      <c r="FFE303" s="342"/>
      <c r="FFF303" s="342"/>
      <c r="FFG303" s="387"/>
      <c r="FFH303" s="342"/>
      <c r="FFI303" s="342"/>
      <c r="FFJ303" s="342"/>
      <c r="FFK303" s="342"/>
      <c r="FFL303" s="342"/>
      <c r="FFM303" s="387"/>
      <c r="FFN303" s="342"/>
      <c r="FFO303" s="342"/>
      <c r="FFP303" s="342"/>
      <c r="FFQ303" s="342"/>
      <c r="FFR303" s="342"/>
      <c r="FFS303" s="387"/>
      <c r="FFT303" s="342"/>
      <c r="FFU303" s="342"/>
      <c r="FFV303" s="342"/>
      <c r="FFW303" s="342"/>
      <c r="FFX303" s="342"/>
      <c r="FFY303" s="387"/>
      <c r="FFZ303" s="342"/>
      <c r="FGA303" s="342"/>
      <c r="FGB303" s="342"/>
      <c r="FGC303" s="342"/>
      <c r="FGD303" s="342"/>
      <c r="FGE303" s="387"/>
      <c r="FGF303" s="342"/>
      <c r="FGG303" s="342"/>
      <c r="FGH303" s="342"/>
      <c r="FGI303" s="342"/>
      <c r="FGJ303" s="342"/>
      <c r="FGK303" s="387"/>
      <c r="FGL303" s="342"/>
      <c r="FGM303" s="342"/>
      <c r="FGN303" s="342"/>
      <c r="FGO303" s="342"/>
      <c r="FGP303" s="342"/>
      <c r="FGQ303" s="387"/>
      <c r="FGR303" s="342"/>
      <c r="FGS303" s="342"/>
      <c r="FGT303" s="342"/>
      <c r="FGU303" s="342"/>
      <c r="FGV303" s="342"/>
      <c r="FGW303" s="387"/>
      <c r="FGX303" s="342"/>
      <c r="FGY303" s="342"/>
      <c r="FGZ303" s="342"/>
      <c r="FHA303" s="342"/>
      <c r="FHB303" s="342"/>
      <c r="FHC303" s="387"/>
      <c r="FHD303" s="342"/>
      <c r="FHE303" s="342"/>
      <c r="FHF303" s="342"/>
      <c r="FHG303" s="342"/>
      <c r="FHH303" s="342"/>
      <c r="FHI303" s="387"/>
      <c r="FHJ303" s="342"/>
      <c r="FHK303" s="342"/>
      <c r="FHL303" s="342"/>
      <c r="FHM303" s="342"/>
      <c r="FHN303" s="342"/>
      <c r="FHO303" s="387"/>
      <c r="FHP303" s="342"/>
      <c r="FHQ303" s="342"/>
      <c r="FHR303" s="342"/>
      <c r="FHS303" s="342"/>
      <c r="FHT303" s="342"/>
      <c r="FHU303" s="387"/>
      <c r="FHV303" s="342"/>
      <c r="FHW303" s="342"/>
      <c r="FHX303" s="342"/>
      <c r="FHY303" s="342"/>
      <c r="FHZ303" s="342"/>
      <c r="FIA303" s="387"/>
      <c r="FIB303" s="342"/>
      <c r="FIC303" s="342"/>
      <c r="FID303" s="342"/>
      <c r="FIE303" s="342"/>
      <c r="FIF303" s="342"/>
      <c r="FIG303" s="387"/>
      <c r="FIH303" s="342"/>
      <c r="FII303" s="342"/>
      <c r="FIJ303" s="342"/>
      <c r="FIK303" s="342"/>
      <c r="FIL303" s="342"/>
      <c r="FIM303" s="387"/>
      <c r="FIN303" s="342"/>
      <c r="FIO303" s="342"/>
      <c r="FIP303" s="342"/>
      <c r="FIQ303" s="342"/>
      <c r="FIR303" s="342"/>
      <c r="FIS303" s="387"/>
      <c r="FIT303" s="342"/>
      <c r="FIU303" s="342"/>
      <c r="FIV303" s="342"/>
      <c r="FIW303" s="342"/>
      <c r="FIX303" s="342"/>
      <c r="FIY303" s="387"/>
      <c r="FIZ303" s="342"/>
      <c r="FJA303" s="342"/>
      <c r="FJB303" s="342"/>
      <c r="FJC303" s="342"/>
      <c r="FJD303" s="342"/>
      <c r="FJE303" s="387"/>
      <c r="FJF303" s="342"/>
      <c r="FJG303" s="342"/>
      <c r="FJH303" s="342"/>
      <c r="FJI303" s="342"/>
      <c r="FJJ303" s="342"/>
      <c r="FJK303" s="387"/>
      <c r="FJL303" s="342"/>
      <c r="FJM303" s="342"/>
      <c r="FJN303" s="342"/>
      <c r="FJO303" s="342"/>
      <c r="FJP303" s="342"/>
      <c r="FJQ303" s="387"/>
      <c r="FJR303" s="342"/>
      <c r="FJS303" s="342"/>
      <c r="FJT303" s="342"/>
      <c r="FJU303" s="342"/>
      <c r="FJV303" s="342"/>
      <c r="FJW303" s="387"/>
      <c r="FJX303" s="342"/>
      <c r="FJY303" s="342"/>
      <c r="FJZ303" s="342"/>
      <c r="FKA303" s="342"/>
      <c r="FKB303" s="342"/>
      <c r="FKC303" s="387"/>
      <c r="FKD303" s="342"/>
      <c r="FKE303" s="342"/>
      <c r="FKF303" s="342"/>
      <c r="FKG303" s="342"/>
      <c r="FKH303" s="342"/>
      <c r="FKI303" s="387"/>
      <c r="FKJ303" s="342"/>
      <c r="FKK303" s="342"/>
      <c r="FKL303" s="342"/>
      <c r="FKM303" s="342"/>
      <c r="FKN303" s="342"/>
      <c r="FKO303" s="387"/>
      <c r="FKP303" s="342"/>
      <c r="FKQ303" s="342"/>
      <c r="FKR303" s="342"/>
      <c r="FKS303" s="342"/>
      <c r="FKT303" s="342"/>
      <c r="FKU303" s="387"/>
      <c r="FKV303" s="342"/>
      <c r="FKW303" s="342"/>
      <c r="FKX303" s="342"/>
      <c r="FKY303" s="342"/>
      <c r="FKZ303" s="342"/>
      <c r="FLA303" s="387"/>
      <c r="FLB303" s="342"/>
      <c r="FLC303" s="342"/>
      <c r="FLD303" s="342"/>
      <c r="FLE303" s="342"/>
      <c r="FLF303" s="342"/>
      <c r="FLG303" s="387"/>
      <c r="FLH303" s="342"/>
      <c r="FLI303" s="342"/>
      <c r="FLJ303" s="342"/>
      <c r="FLK303" s="342"/>
      <c r="FLL303" s="342"/>
      <c r="FLM303" s="387"/>
      <c r="FLN303" s="342"/>
      <c r="FLO303" s="342"/>
      <c r="FLP303" s="342"/>
      <c r="FLQ303" s="342"/>
      <c r="FLR303" s="342"/>
      <c r="FLS303" s="387"/>
      <c r="FLT303" s="342"/>
      <c r="FLU303" s="342"/>
      <c r="FLV303" s="342"/>
      <c r="FLW303" s="342"/>
      <c r="FLX303" s="342"/>
      <c r="FLY303" s="387"/>
      <c r="FLZ303" s="342"/>
      <c r="FMA303" s="342"/>
      <c r="FMB303" s="342"/>
      <c r="FMC303" s="342"/>
      <c r="FMD303" s="342"/>
      <c r="FME303" s="387"/>
      <c r="FMF303" s="342"/>
      <c r="FMG303" s="342"/>
      <c r="FMH303" s="342"/>
      <c r="FMI303" s="342"/>
      <c r="FMJ303" s="342"/>
      <c r="FMK303" s="387"/>
      <c r="FML303" s="342"/>
      <c r="FMM303" s="342"/>
      <c r="FMN303" s="342"/>
      <c r="FMO303" s="342"/>
      <c r="FMP303" s="342"/>
      <c r="FMQ303" s="387"/>
      <c r="FMR303" s="342"/>
      <c r="FMS303" s="342"/>
      <c r="FMT303" s="342"/>
      <c r="FMU303" s="342"/>
      <c r="FMV303" s="342"/>
      <c r="FMW303" s="387"/>
      <c r="FMX303" s="342"/>
      <c r="FMY303" s="342"/>
      <c r="FMZ303" s="342"/>
      <c r="FNA303" s="342"/>
      <c r="FNB303" s="342"/>
      <c r="FNC303" s="387"/>
      <c r="FND303" s="342"/>
      <c r="FNE303" s="342"/>
      <c r="FNF303" s="342"/>
      <c r="FNG303" s="342"/>
      <c r="FNH303" s="342"/>
      <c r="FNI303" s="387"/>
      <c r="FNJ303" s="342"/>
      <c r="FNK303" s="342"/>
      <c r="FNL303" s="342"/>
      <c r="FNM303" s="342"/>
      <c r="FNN303" s="342"/>
      <c r="FNO303" s="387"/>
      <c r="FNP303" s="342"/>
      <c r="FNQ303" s="342"/>
      <c r="FNR303" s="342"/>
      <c r="FNS303" s="342"/>
      <c r="FNT303" s="342"/>
      <c r="FNU303" s="387"/>
      <c r="FNV303" s="342"/>
      <c r="FNW303" s="342"/>
      <c r="FNX303" s="342"/>
      <c r="FNY303" s="342"/>
      <c r="FNZ303" s="342"/>
      <c r="FOA303" s="387"/>
      <c r="FOB303" s="342"/>
      <c r="FOC303" s="342"/>
      <c r="FOD303" s="342"/>
      <c r="FOE303" s="342"/>
      <c r="FOF303" s="342"/>
      <c r="FOG303" s="387"/>
      <c r="FOH303" s="342"/>
      <c r="FOI303" s="342"/>
      <c r="FOJ303" s="342"/>
      <c r="FOK303" s="342"/>
      <c r="FOL303" s="342"/>
      <c r="FOM303" s="387"/>
      <c r="FON303" s="342"/>
      <c r="FOO303" s="342"/>
      <c r="FOP303" s="342"/>
      <c r="FOQ303" s="342"/>
      <c r="FOR303" s="342"/>
      <c r="FOS303" s="387"/>
      <c r="FOT303" s="342"/>
      <c r="FOU303" s="342"/>
      <c r="FOV303" s="342"/>
      <c r="FOW303" s="342"/>
      <c r="FOX303" s="342"/>
      <c r="FOY303" s="387"/>
      <c r="FOZ303" s="342"/>
      <c r="FPA303" s="342"/>
      <c r="FPB303" s="342"/>
      <c r="FPC303" s="342"/>
      <c r="FPD303" s="342"/>
      <c r="FPE303" s="387"/>
      <c r="FPF303" s="342"/>
      <c r="FPG303" s="342"/>
      <c r="FPH303" s="342"/>
      <c r="FPI303" s="342"/>
      <c r="FPJ303" s="342"/>
      <c r="FPK303" s="387"/>
      <c r="FPL303" s="342"/>
      <c r="FPM303" s="342"/>
      <c r="FPN303" s="342"/>
      <c r="FPO303" s="342"/>
      <c r="FPP303" s="342"/>
      <c r="FPQ303" s="387"/>
      <c r="FPR303" s="342"/>
      <c r="FPS303" s="342"/>
      <c r="FPT303" s="342"/>
      <c r="FPU303" s="342"/>
      <c r="FPV303" s="342"/>
      <c r="FPW303" s="387"/>
      <c r="FPX303" s="342"/>
      <c r="FPY303" s="342"/>
      <c r="FPZ303" s="342"/>
      <c r="FQA303" s="342"/>
      <c r="FQB303" s="342"/>
      <c r="FQC303" s="387"/>
      <c r="FQD303" s="342"/>
      <c r="FQE303" s="342"/>
      <c r="FQF303" s="342"/>
      <c r="FQG303" s="342"/>
      <c r="FQH303" s="342"/>
      <c r="FQI303" s="387"/>
      <c r="FQJ303" s="342"/>
      <c r="FQK303" s="342"/>
      <c r="FQL303" s="342"/>
      <c r="FQM303" s="342"/>
      <c r="FQN303" s="342"/>
      <c r="FQO303" s="387"/>
      <c r="FQP303" s="342"/>
      <c r="FQQ303" s="342"/>
      <c r="FQR303" s="342"/>
      <c r="FQS303" s="342"/>
      <c r="FQT303" s="342"/>
      <c r="FQU303" s="387"/>
      <c r="FQV303" s="342"/>
      <c r="FQW303" s="342"/>
      <c r="FQX303" s="342"/>
      <c r="FQY303" s="342"/>
      <c r="FQZ303" s="342"/>
      <c r="FRA303" s="387"/>
      <c r="FRB303" s="342"/>
      <c r="FRC303" s="342"/>
      <c r="FRD303" s="342"/>
      <c r="FRE303" s="342"/>
      <c r="FRF303" s="342"/>
      <c r="FRG303" s="387"/>
      <c r="FRH303" s="342"/>
      <c r="FRI303" s="342"/>
      <c r="FRJ303" s="342"/>
      <c r="FRK303" s="342"/>
      <c r="FRL303" s="342"/>
      <c r="FRM303" s="387"/>
      <c r="FRN303" s="342"/>
      <c r="FRO303" s="342"/>
      <c r="FRP303" s="342"/>
      <c r="FRQ303" s="342"/>
      <c r="FRR303" s="342"/>
      <c r="FRS303" s="387"/>
      <c r="FRT303" s="342"/>
      <c r="FRU303" s="342"/>
      <c r="FRV303" s="342"/>
      <c r="FRW303" s="342"/>
      <c r="FRX303" s="342"/>
      <c r="FRY303" s="387"/>
      <c r="FRZ303" s="342"/>
      <c r="FSA303" s="342"/>
      <c r="FSB303" s="342"/>
      <c r="FSC303" s="342"/>
      <c r="FSD303" s="342"/>
      <c r="FSE303" s="387"/>
      <c r="FSF303" s="342"/>
      <c r="FSG303" s="342"/>
      <c r="FSH303" s="342"/>
      <c r="FSI303" s="342"/>
      <c r="FSJ303" s="342"/>
      <c r="FSK303" s="387"/>
      <c r="FSL303" s="342"/>
      <c r="FSM303" s="342"/>
      <c r="FSN303" s="342"/>
      <c r="FSO303" s="342"/>
      <c r="FSP303" s="342"/>
      <c r="FSQ303" s="387"/>
      <c r="FSR303" s="342"/>
      <c r="FSS303" s="342"/>
      <c r="FST303" s="342"/>
      <c r="FSU303" s="342"/>
      <c r="FSV303" s="342"/>
      <c r="FSW303" s="387"/>
      <c r="FSX303" s="342"/>
      <c r="FSY303" s="342"/>
      <c r="FSZ303" s="342"/>
      <c r="FTA303" s="342"/>
      <c r="FTB303" s="342"/>
      <c r="FTC303" s="387"/>
      <c r="FTD303" s="342"/>
      <c r="FTE303" s="342"/>
      <c r="FTF303" s="342"/>
      <c r="FTG303" s="342"/>
      <c r="FTH303" s="342"/>
      <c r="FTI303" s="387"/>
      <c r="FTJ303" s="342"/>
      <c r="FTK303" s="342"/>
      <c r="FTL303" s="342"/>
      <c r="FTM303" s="342"/>
      <c r="FTN303" s="342"/>
      <c r="FTO303" s="387"/>
      <c r="FTP303" s="342"/>
      <c r="FTQ303" s="342"/>
      <c r="FTR303" s="342"/>
      <c r="FTS303" s="342"/>
      <c r="FTT303" s="342"/>
      <c r="FTU303" s="387"/>
      <c r="FTV303" s="342"/>
      <c r="FTW303" s="342"/>
      <c r="FTX303" s="342"/>
      <c r="FTY303" s="342"/>
      <c r="FTZ303" s="342"/>
      <c r="FUA303" s="387"/>
      <c r="FUB303" s="342"/>
      <c r="FUC303" s="342"/>
      <c r="FUD303" s="342"/>
      <c r="FUE303" s="342"/>
      <c r="FUF303" s="342"/>
      <c r="FUG303" s="387"/>
      <c r="FUH303" s="342"/>
      <c r="FUI303" s="342"/>
      <c r="FUJ303" s="342"/>
      <c r="FUK303" s="342"/>
      <c r="FUL303" s="342"/>
      <c r="FUM303" s="387"/>
      <c r="FUN303" s="342"/>
      <c r="FUO303" s="342"/>
      <c r="FUP303" s="342"/>
      <c r="FUQ303" s="342"/>
      <c r="FUR303" s="342"/>
      <c r="FUS303" s="387"/>
      <c r="FUT303" s="342"/>
      <c r="FUU303" s="342"/>
      <c r="FUV303" s="342"/>
      <c r="FUW303" s="342"/>
      <c r="FUX303" s="342"/>
      <c r="FUY303" s="387"/>
      <c r="FUZ303" s="342"/>
      <c r="FVA303" s="342"/>
      <c r="FVB303" s="342"/>
      <c r="FVC303" s="342"/>
      <c r="FVD303" s="342"/>
      <c r="FVE303" s="387"/>
      <c r="FVF303" s="342"/>
      <c r="FVG303" s="342"/>
      <c r="FVH303" s="342"/>
      <c r="FVI303" s="342"/>
      <c r="FVJ303" s="342"/>
      <c r="FVK303" s="387"/>
      <c r="FVL303" s="342"/>
      <c r="FVM303" s="342"/>
      <c r="FVN303" s="342"/>
      <c r="FVO303" s="342"/>
      <c r="FVP303" s="342"/>
      <c r="FVQ303" s="387"/>
      <c r="FVR303" s="342"/>
      <c r="FVS303" s="342"/>
      <c r="FVT303" s="342"/>
      <c r="FVU303" s="342"/>
      <c r="FVV303" s="342"/>
      <c r="FVW303" s="387"/>
      <c r="FVX303" s="342"/>
      <c r="FVY303" s="342"/>
      <c r="FVZ303" s="342"/>
      <c r="FWA303" s="342"/>
      <c r="FWB303" s="342"/>
      <c r="FWC303" s="387"/>
      <c r="FWD303" s="342"/>
      <c r="FWE303" s="342"/>
      <c r="FWF303" s="342"/>
      <c r="FWG303" s="342"/>
      <c r="FWH303" s="342"/>
      <c r="FWI303" s="387"/>
      <c r="FWJ303" s="342"/>
      <c r="FWK303" s="342"/>
      <c r="FWL303" s="342"/>
      <c r="FWM303" s="342"/>
      <c r="FWN303" s="342"/>
      <c r="FWO303" s="387"/>
      <c r="FWP303" s="342"/>
      <c r="FWQ303" s="342"/>
      <c r="FWR303" s="342"/>
      <c r="FWS303" s="342"/>
      <c r="FWT303" s="342"/>
      <c r="FWU303" s="387"/>
      <c r="FWV303" s="342"/>
      <c r="FWW303" s="342"/>
      <c r="FWX303" s="342"/>
      <c r="FWY303" s="342"/>
      <c r="FWZ303" s="342"/>
      <c r="FXA303" s="387"/>
      <c r="FXB303" s="342"/>
      <c r="FXC303" s="342"/>
      <c r="FXD303" s="342"/>
      <c r="FXE303" s="342"/>
      <c r="FXF303" s="342"/>
      <c r="FXG303" s="387"/>
      <c r="FXH303" s="342"/>
      <c r="FXI303" s="342"/>
      <c r="FXJ303" s="342"/>
      <c r="FXK303" s="342"/>
      <c r="FXL303" s="342"/>
      <c r="FXM303" s="387"/>
      <c r="FXN303" s="342"/>
      <c r="FXO303" s="342"/>
      <c r="FXP303" s="342"/>
      <c r="FXQ303" s="342"/>
      <c r="FXR303" s="342"/>
      <c r="FXS303" s="387"/>
      <c r="FXT303" s="342"/>
      <c r="FXU303" s="342"/>
      <c r="FXV303" s="342"/>
      <c r="FXW303" s="342"/>
      <c r="FXX303" s="342"/>
      <c r="FXY303" s="387"/>
      <c r="FXZ303" s="342"/>
      <c r="FYA303" s="342"/>
      <c r="FYB303" s="342"/>
      <c r="FYC303" s="342"/>
      <c r="FYD303" s="342"/>
      <c r="FYE303" s="387"/>
      <c r="FYF303" s="342"/>
      <c r="FYG303" s="342"/>
      <c r="FYH303" s="342"/>
      <c r="FYI303" s="342"/>
      <c r="FYJ303" s="342"/>
      <c r="FYK303" s="387"/>
      <c r="FYL303" s="342"/>
      <c r="FYM303" s="342"/>
      <c r="FYN303" s="342"/>
      <c r="FYO303" s="342"/>
      <c r="FYP303" s="342"/>
      <c r="FYQ303" s="387"/>
      <c r="FYR303" s="342"/>
      <c r="FYS303" s="342"/>
      <c r="FYT303" s="342"/>
      <c r="FYU303" s="342"/>
      <c r="FYV303" s="342"/>
      <c r="FYW303" s="387"/>
      <c r="FYX303" s="342"/>
      <c r="FYY303" s="342"/>
      <c r="FYZ303" s="342"/>
      <c r="FZA303" s="342"/>
      <c r="FZB303" s="342"/>
      <c r="FZC303" s="387"/>
      <c r="FZD303" s="342"/>
      <c r="FZE303" s="342"/>
      <c r="FZF303" s="342"/>
      <c r="FZG303" s="342"/>
      <c r="FZH303" s="342"/>
      <c r="FZI303" s="387"/>
      <c r="FZJ303" s="342"/>
      <c r="FZK303" s="342"/>
      <c r="FZL303" s="342"/>
      <c r="FZM303" s="342"/>
      <c r="FZN303" s="342"/>
      <c r="FZO303" s="387"/>
      <c r="FZP303" s="342"/>
      <c r="FZQ303" s="342"/>
      <c r="FZR303" s="342"/>
      <c r="FZS303" s="342"/>
      <c r="FZT303" s="342"/>
      <c r="FZU303" s="387"/>
      <c r="FZV303" s="342"/>
      <c r="FZW303" s="342"/>
      <c r="FZX303" s="342"/>
      <c r="FZY303" s="342"/>
      <c r="FZZ303" s="342"/>
      <c r="GAA303" s="387"/>
      <c r="GAB303" s="342"/>
      <c r="GAC303" s="342"/>
      <c r="GAD303" s="342"/>
      <c r="GAE303" s="342"/>
      <c r="GAF303" s="342"/>
      <c r="GAG303" s="387"/>
      <c r="GAH303" s="342"/>
      <c r="GAI303" s="342"/>
      <c r="GAJ303" s="342"/>
      <c r="GAK303" s="342"/>
      <c r="GAL303" s="342"/>
      <c r="GAM303" s="387"/>
      <c r="GAN303" s="342"/>
      <c r="GAO303" s="342"/>
      <c r="GAP303" s="342"/>
      <c r="GAQ303" s="342"/>
      <c r="GAR303" s="342"/>
      <c r="GAS303" s="387"/>
      <c r="GAT303" s="342"/>
      <c r="GAU303" s="342"/>
      <c r="GAV303" s="342"/>
      <c r="GAW303" s="342"/>
      <c r="GAX303" s="342"/>
      <c r="GAY303" s="387"/>
      <c r="GAZ303" s="342"/>
      <c r="GBA303" s="342"/>
      <c r="GBB303" s="342"/>
      <c r="GBC303" s="342"/>
      <c r="GBD303" s="342"/>
      <c r="GBE303" s="387"/>
      <c r="GBF303" s="342"/>
      <c r="GBG303" s="342"/>
      <c r="GBH303" s="342"/>
      <c r="GBI303" s="342"/>
      <c r="GBJ303" s="342"/>
      <c r="GBK303" s="387"/>
      <c r="GBL303" s="342"/>
      <c r="GBM303" s="342"/>
      <c r="GBN303" s="342"/>
      <c r="GBO303" s="342"/>
      <c r="GBP303" s="342"/>
      <c r="GBQ303" s="387"/>
      <c r="GBR303" s="342"/>
      <c r="GBS303" s="342"/>
      <c r="GBT303" s="342"/>
      <c r="GBU303" s="342"/>
      <c r="GBV303" s="342"/>
      <c r="GBW303" s="387"/>
      <c r="GBX303" s="342"/>
      <c r="GBY303" s="342"/>
      <c r="GBZ303" s="342"/>
      <c r="GCA303" s="342"/>
      <c r="GCB303" s="342"/>
      <c r="GCC303" s="387"/>
      <c r="GCD303" s="342"/>
      <c r="GCE303" s="342"/>
      <c r="GCF303" s="342"/>
      <c r="GCG303" s="342"/>
      <c r="GCH303" s="342"/>
      <c r="GCI303" s="387"/>
      <c r="GCJ303" s="342"/>
      <c r="GCK303" s="342"/>
      <c r="GCL303" s="342"/>
      <c r="GCM303" s="342"/>
      <c r="GCN303" s="342"/>
      <c r="GCO303" s="387"/>
      <c r="GCP303" s="342"/>
      <c r="GCQ303" s="342"/>
      <c r="GCR303" s="342"/>
      <c r="GCS303" s="342"/>
      <c r="GCT303" s="342"/>
      <c r="GCU303" s="387"/>
      <c r="GCV303" s="342"/>
      <c r="GCW303" s="342"/>
      <c r="GCX303" s="342"/>
      <c r="GCY303" s="342"/>
      <c r="GCZ303" s="342"/>
      <c r="GDA303" s="387"/>
      <c r="GDB303" s="342"/>
      <c r="GDC303" s="342"/>
      <c r="GDD303" s="342"/>
      <c r="GDE303" s="342"/>
      <c r="GDF303" s="342"/>
      <c r="GDG303" s="387"/>
      <c r="GDH303" s="342"/>
      <c r="GDI303" s="342"/>
      <c r="GDJ303" s="342"/>
      <c r="GDK303" s="342"/>
      <c r="GDL303" s="342"/>
      <c r="GDM303" s="387"/>
      <c r="GDN303" s="342"/>
      <c r="GDO303" s="342"/>
      <c r="GDP303" s="342"/>
      <c r="GDQ303" s="342"/>
      <c r="GDR303" s="342"/>
      <c r="GDS303" s="387"/>
      <c r="GDT303" s="342"/>
      <c r="GDU303" s="342"/>
      <c r="GDV303" s="342"/>
      <c r="GDW303" s="342"/>
      <c r="GDX303" s="342"/>
      <c r="GDY303" s="387"/>
      <c r="GDZ303" s="342"/>
      <c r="GEA303" s="342"/>
      <c r="GEB303" s="342"/>
      <c r="GEC303" s="342"/>
      <c r="GED303" s="342"/>
      <c r="GEE303" s="387"/>
      <c r="GEF303" s="342"/>
      <c r="GEG303" s="342"/>
      <c r="GEH303" s="342"/>
      <c r="GEI303" s="342"/>
      <c r="GEJ303" s="342"/>
      <c r="GEK303" s="387"/>
      <c r="GEL303" s="342"/>
      <c r="GEM303" s="342"/>
      <c r="GEN303" s="342"/>
      <c r="GEO303" s="342"/>
      <c r="GEP303" s="342"/>
      <c r="GEQ303" s="387"/>
      <c r="GER303" s="342"/>
      <c r="GES303" s="342"/>
      <c r="GET303" s="342"/>
      <c r="GEU303" s="342"/>
      <c r="GEV303" s="342"/>
      <c r="GEW303" s="387"/>
      <c r="GEX303" s="342"/>
      <c r="GEY303" s="342"/>
      <c r="GEZ303" s="342"/>
      <c r="GFA303" s="342"/>
      <c r="GFB303" s="342"/>
      <c r="GFC303" s="387"/>
      <c r="GFD303" s="342"/>
      <c r="GFE303" s="342"/>
      <c r="GFF303" s="342"/>
      <c r="GFG303" s="342"/>
      <c r="GFH303" s="342"/>
      <c r="GFI303" s="387"/>
      <c r="GFJ303" s="342"/>
      <c r="GFK303" s="342"/>
      <c r="GFL303" s="342"/>
      <c r="GFM303" s="342"/>
      <c r="GFN303" s="342"/>
      <c r="GFO303" s="387"/>
      <c r="GFP303" s="342"/>
      <c r="GFQ303" s="342"/>
      <c r="GFR303" s="342"/>
      <c r="GFS303" s="342"/>
      <c r="GFT303" s="342"/>
      <c r="GFU303" s="387"/>
      <c r="GFV303" s="342"/>
      <c r="GFW303" s="342"/>
      <c r="GFX303" s="342"/>
      <c r="GFY303" s="342"/>
      <c r="GFZ303" s="342"/>
      <c r="GGA303" s="387"/>
      <c r="GGB303" s="342"/>
      <c r="GGC303" s="342"/>
      <c r="GGD303" s="342"/>
      <c r="GGE303" s="342"/>
      <c r="GGF303" s="342"/>
      <c r="GGG303" s="387"/>
      <c r="GGH303" s="342"/>
      <c r="GGI303" s="342"/>
      <c r="GGJ303" s="342"/>
      <c r="GGK303" s="342"/>
      <c r="GGL303" s="342"/>
      <c r="GGM303" s="387"/>
      <c r="GGN303" s="342"/>
      <c r="GGO303" s="342"/>
      <c r="GGP303" s="342"/>
      <c r="GGQ303" s="342"/>
      <c r="GGR303" s="342"/>
      <c r="GGS303" s="387"/>
      <c r="GGT303" s="342"/>
      <c r="GGU303" s="342"/>
      <c r="GGV303" s="342"/>
      <c r="GGW303" s="342"/>
      <c r="GGX303" s="342"/>
      <c r="GGY303" s="387"/>
      <c r="GGZ303" s="342"/>
      <c r="GHA303" s="342"/>
      <c r="GHB303" s="342"/>
      <c r="GHC303" s="342"/>
      <c r="GHD303" s="342"/>
      <c r="GHE303" s="387"/>
      <c r="GHF303" s="342"/>
      <c r="GHG303" s="342"/>
      <c r="GHH303" s="342"/>
      <c r="GHI303" s="342"/>
      <c r="GHJ303" s="342"/>
      <c r="GHK303" s="387"/>
      <c r="GHL303" s="342"/>
      <c r="GHM303" s="342"/>
      <c r="GHN303" s="342"/>
      <c r="GHO303" s="342"/>
      <c r="GHP303" s="342"/>
      <c r="GHQ303" s="387"/>
      <c r="GHR303" s="342"/>
      <c r="GHS303" s="342"/>
      <c r="GHT303" s="342"/>
      <c r="GHU303" s="342"/>
      <c r="GHV303" s="342"/>
      <c r="GHW303" s="387"/>
      <c r="GHX303" s="342"/>
      <c r="GHY303" s="342"/>
      <c r="GHZ303" s="342"/>
      <c r="GIA303" s="342"/>
      <c r="GIB303" s="342"/>
      <c r="GIC303" s="387"/>
      <c r="GID303" s="342"/>
      <c r="GIE303" s="342"/>
      <c r="GIF303" s="342"/>
      <c r="GIG303" s="342"/>
      <c r="GIH303" s="342"/>
      <c r="GII303" s="387"/>
      <c r="GIJ303" s="342"/>
      <c r="GIK303" s="342"/>
      <c r="GIL303" s="342"/>
      <c r="GIM303" s="342"/>
      <c r="GIN303" s="342"/>
      <c r="GIO303" s="387"/>
      <c r="GIP303" s="342"/>
      <c r="GIQ303" s="342"/>
      <c r="GIR303" s="342"/>
      <c r="GIS303" s="342"/>
      <c r="GIT303" s="342"/>
      <c r="GIU303" s="387"/>
      <c r="GIV303" s="342"/>
      <c r="GIW303" s="342"/>
      <c r="GIX303" s="342"/>
      <c r="GIY303" s="342"/>
      <c r="GIZ303" s="342"/>
      <c r="GJA303" s="387"/>
      <c r="GJB303" s="342"/>
      <c r="GJC303" s="342"/>
      <c r="GJD303" s="342"/>
      <c r="GJE303" s="342"/>
      <c r="GJF303" s="342"/>
      <c r="GJG303" s="387"/>
      <c r="GJH303" s="342"/>
      <c r="GJI303" s="342"/>
      <c r="GJJ303" s="342"/>
      <c r="GJK303" s="342"/>
      <c r="GJL303" s="342"/>
      <c r="GJM303" s="387"/>
      <c r="GJN303" s="342"/>
      <c r="GJO303" s="342"/>
      <c r="GJP303" s="342"/>
      <c r="GJQ303" s="342"/>
      <c r="GJR303" s="342"/>
      <c r="GJS303" s="387"/>
      <c r="GJT303" s="342"/>
      <c r="GJU303" s="342"/>
      <c r="GJV303" s="342"/>
      <c r="GJW303" s="342"/>
      <c r="GJX303" s="342"/>
      <c r="GJY303" s="387"/>
      <c r="GJZ303" s="342"/>
      <c r="GKA303" s="342"/>
      <c r="GKB303" s="342"/>
      <c r="GKC303" s="342"/>
      <c r="GKD303" s="342"/>
      <c r="GKE303" s="387"/>
      <c r="GKF303" s="342"/>
      <c r="GKG303" s="342"/>
      <c r="GKH303" s="342"/>
      <c r="GKI303" s="342"/>
      <c r="GKJ303" s="342"/>
      <c r="GKK303" s="387"/>
      <c r="GKL303" s="342"/>
      <c r="GKM303" s="342"/>
      <c r="GKN303" s="342"/>
      <c r="GKO303" s="342"/>
      <c r="GKP303" s="342"/>
      <c r="GKQ303" s="387"/>
      <c r="GKR303" s="342"/>
      <c r="GKS303" s="342"/>
      <c r="GKT303" s="342"/>
      <c r="GKU303" s="342"/>
      <c r="GKV303" s="342"/>
      <c r="GKW303" s="387"/>
      <c r="GKX303" s="342"/>
      <c r="GKY303" s="342"/>
      <c r="GKZ303" s="342"/>
      <c r="GLA303" s="342"/>
      <c r="GLB303" s="342"/>
      <c r="GLC303" s="387"/>
      <c r="GLD303" s="342"/>
      <c r="GLE303" s="342"/>
      <c r="GLF303" s="342"/>
      <c r="GLG303" s="342"/>
      <c r="GLH303" s="342"/>
      <c r="GLI303" s="387"/>
      <c r="GLJ303" s="342"/>
      <c r="GLK303" s="342"/>
      <c r="GLL303" s="342"/>
      <c r="GLM303" s="342"/>
      <c r="GLN303" s="342"/>
      <c r="GLO303" s="387"/>
      <c r="GLP303" s="342"/>
      <c r="GLQ303" s="342"/>
      <c r="GLR303" s="342"/>
      <c r="GLS303" s="342"/>
      <c r="GLT303" s="342"/>
      <c r="GLU303" s="387"/>
      <c r="GLV303" s="342"/>
      <c r="GLW303" s="342"/>
      <c r="GLX303" s="342"/>
      <c r="GLY303" s="342"/>
      <c r="GLZ303" s="342"/>
      <c r="GMA303" s="387"/>
      <c r="GMB303" s="342"/>
      <c r="GMC303" s="342"/>
      <c r="GMD303" s="342"/>
      <c r="GME303" s="342"/>
      <c r="GMF303" s="342"/>
      <c r="GMG303" s="387"/>
      <c r="GMH303" s="342"/>
      <c r="GMI303" s="342"/>
      <c r="GMJ303" s="342"/>
      <c r="GMK303" s="342"/>
      <c r="GML303" s="342"/>
      <c r="GMM303" s="387"/>
      <c r="GMN303" s="342"/>
      <c r="GMO303" s="342"/>
      <c r="GMP303" s="342"/>
      <c r="GMQ303" s="342"/>
      <c r="GMR303" s="342"/>
      <c r="GMS303" s="387"/>
      <c r="GMT303" s="342"/>
      <c r="GMU303" s="342"/>
      <c r="GMV303" s="342"/>
      <c r="GMW303" s="342"/>
      <c r="GMX303" s="342"/>
      <c r="GMY303" s="387"/>
      <c r="GMZ303" s="342"/>
      <c r="GNA303" s="342"/>
      <c r="GNB303" s="342"/>
      <c r="GNC303" s="342"/>
      <c r="GND303" s="342"/>
      <c r="GNE303" s="387"/>
      <c r="GNF303" s="342"/>
      <c r="GNG303" s="342"/>
      <c r="GNH303" s="342"/>
      <c r="GNI303" s="342"/>
      <c r="GNJ303" s="342"/>
      <c r="GNK303" s="387"/>
      <c r="GNL303" s="342"/>
      <c r="GNM303" s="342"/>
      <c r="GNN303" s="342"/>
      <c r="GNO303" s="342"/>
      <c r="GNP303" s="342"/>
      <c r="GNQ303" s="387"/>
      <c r="GNR303" s="342"/>
      <c r="GNS303" s="342"/>
      <c r="GNT303" s="342"/>
      <c r="GNU303" s="342"/>
      <c r="GNV303" s="342"/>
      <c r="GNW303" s="387"/>
      <c r="GNX303" s="342"/>
      <c r="GNY303" s="342"/>
      <c r="GNZ303" s="342"/>
      <c r="GOA303" s="342"/>
      <c r="GOB303" s="342"/>
      <c r="GOC303" s="387"/>
      <c r="GOD303" s="342"/>
      <c r="GOE303" s="342"/>
      <c r="GOF303" s="342"/>
      <c r="GOG303" s="342"/>
      <c r="GOH303" s="342"/>
      <c r="GOI303" s="387"/>
      <c r="GOJ303" s="342"/>
      <c r="GOK303" s="342"/>
      <c r="GOL303" s="342"/>
      <c r="GOM303" s="342"/>
      <c r="GON303" s="342"/>
      <c r="GOO303" s="387"/>
      <c r="GOP303" s="342"/>
      <c r="GOQ303" s="342"/>
      <c r="GOR303" s="342"/>
      <c r="GOS303" s="342"/>
      <c r="GOT303" s="342"/>
      <c r="GOU303" s="387"/>
      <c r="GOV303" s="342"/>
      <c r="GOW303" s="342"/>
      <c r="GOX303" s="342"/>
      <c r="GOY303" s="342"/>
      <c r="GOZ303" s="342"/>
      <c r="GPA303" s="387"/>
      <c r="GPB303" s="342"/>
      <c r="GPC303" s="342"/>
      <c r="GPD303" s="342"/>
      <c r="GPE303" s="342"/>
      <c r="GPF303" s="342"/>
      <c r="GPG303" s="387"/>
      <c r="GPH303" s="342"/>
      <c r="GPI303" s="342"/>
      <c r="GPJ303" s="342"/>
      <c r="GPK303" s="342"/>
      <c r="GPL303" s="342"/>
      <c r="GPM303" s="387"/>
      <c r="GPN303" s="342"/>
      <c r="GPO303" s="342"/>
      <c r="GPP303" s="342"/>
      <c r="GPQ303" s="342"/>
      <c r="GPR303" s="342"/>
      <c r="GPS303" s="387"/>
      <c r="GPT303" s="342"/>
      <c r="GPU303" s="342"/>
      <c r="GPV303" s="342"/>
      <c r="GPW303" s="342"/>
      <c r="GPX303" s="342"/>
      <c r="GPY303" s="387"/>
      <c r="GPZ303" s="342"/>
      <c r="GQA303" s="342"/>
      <c r="GQB303" s="342"/>
      <c r="GQC303" s="342"/>
      <c r="GQD303" s="342"/>
      <c r="GQE303" s="387"/>
      <c r="GQF303" s="342"/>
      <c r="GQG303" s="342"/>
      <c r="GQH303" s="342"/>
      <c r="GQI303" s="342"/>
      <c r="GQJ303" s="342"/>
      <c r="GQK303" s="387"/>
      <c r="GQL303" s="342"/>
      <c r="GQM303" s="342"/>
      <c r="GQN303" s="342"/>
      <c r="GQO303" s="342"/>
      <c r="GQP303" s="342"/>
      <c r="GQQ303" s="387"/>
      <c r="GQR303" s="342"/>
      <c r="GQS303" s="342"/>
      <c r="GQT303" s="342"/>
      <c r="GQU303" s="342"/>
      <c r="GQV303" s="342"/>
      <c r="GQW303" s="387"/>
      <c r="GQX303" s="342"/>
      <c r="GQY303" s="342"/>
      <c r="GQZ303" s="342"/>
      <c r="GRA303" s="342"/>
      <c r="GRB303" s="342"/>
      <c r="GRC303" s="387"/>
      <c r="GRD303" s="342"/>
      <c r="GRE303" s="342"/>
      <c r="GRF303" s="342"/>
      <c r="GRG303" s="342"/>
      <c r="GRH303" s="342"/>
      <c r="GRI303" s="387"/>
      <c r="GRJ303" s="342"/>
      <c r="GRK303" s="342"/>
      <c r="GRL303" s="342"/>
      <c r="GRM303" s="342"/>
      <c r="GRN303" s="342"/>
      <c r="GRO303" s="387"/>
      <c r="GRP303" s="342"/>
      <c r="GRQ303" s="342"/>
      <c r="GRR303" s="342"/>
      <c r="GRS303" s="342"/>
      <c r="GRT303" s="342"/>
      <c r="GRU303" s="387"/>
      <c r="GRV303" s="342"/>
      <c r="GRW303" s="342"/>
      <c r="GRX303" s="342"/>
      <c r="GRY303" s="342"/>
      <c r="GRZ303" s="342"/>
      <c r="GSA303" s="387"/>
      <c r="GSB303" s="342"/>
      <c r="GSC303" s="342"/>
      <c r="GSD303" s="342"/>
      <c r="GSE303" s="342"/>
      <c r="GSF303" s="342"/>
      <c r="GSG303" s="387"/>
      <c r="GSH303" s="342"/>
      <c r="GSI303" s="342"/>
      <c r="GSJ303" s="342"/>
      <c r="GSK303" s="342"/>
      <c r="GSL303" s="342"/>
      <c r="GSM303" s="387"/>
      <c r="GSN303" s="342"/>
      <c r="GSO303" s="342"/>
      <c r="GSP303" s="342"/>
      <c r="GSQ303" s="342"/>
      <c r="GSR303" s="342"/>
      <c r="GSS303" s="387"/>
      <c r="GST303" s="342"/>
      <c r="GSU303" s="342"/>
      <c r="GSV303" s="342"/>
      <c r="GSW303" s="342"/>
      <c r="GSX303" s="342"/>
      <c r="GSY303" s="387"/>
      <c r="GSZ303" s="342"/>
      <c r="GTA303" s="342"/>
      <c r="GTB303" s="342"/>
      <c r="GTC303" s="342"/>
      <c r="GTD303" s="342"/>
      <c r="GTE303" s="387"/>
      <c r="GTF303" s="342"/>
      <c r="GTG303" s="342"/>
      <c r="GTH303" s="342"/>
      <c r="GTI303" s="342"/>
      <c r="GTJ303" s="342"/>
      <c r="GTK303" s="387"/>
      <c r="GTL303" s="342"/>
      <c r="GTM303" s="342"/>
      <c r="GTN303" s="342"/>
      <c r="GTO303" s="342"/>
      <c r="GTP303" s="342"/>
      <c r="GTQ303" s="387"/>
      <c r="GTR303" s="342"/>
      <c r="GTS303" s="342"/>
      <c r="GTT303" s="342"/>
      <c r="GTU303" s="342"/>
      <c r="GTV303" s="342"/>
      <c r="GTW303" s="387"/>
      <c r="GTX303" s="342"/>
      <c r="GTY303" s="342"/>
      <c r="GTZ303" s="342"/>
      <c r="GUA303" s="342"/>
      <c r="GUB303" s="342"/>
      <c r="GUC303" s="387"/>
      <c r="GUD303" s="342"/>
      <c r="GUE303" s="342"/>
      <c r="GUF303" s="342"/>
      <c r="GUG303" s="342"/>
      <c r="GUH303" s="342"/>
      <c r="GUI303" s="387"/>
      <c r="GUJ303" s="342"/>
      <c r="GUK303" s="342"/>
      <c r="GUL303" s="342"/>
      <c r="GUM303" s="342"/>
      <c r="GUN303" s="342"/>
      <c r="GUO303" s="387"/>
      <c r="GUP303" s="342"/>
      <c r="GUQ303" s="342"/>
      <c r="GUR303" s="342"/>
      <c r="GUS303" s="342"/>
      <c r="GUT303" s="342"/>
      <c r="GUU303" s="387"/>
      <c r="GUV303" s="342"/>
      <c r="GUW303" s="342"/>
      <c r="GUX303" s="342"/>
      <c r="GUY303" s="342"/>
      <c r="GUZ303" s="342"/>
      <c r="GVA303" s="387"/>
      <c r="GVB303" s="342"/>
      <c r="GVC303" s="342"/>
      <c r="GVD303" s="342"/>
      <c r="GVE303" s="342"/>
      <c r="GVF303" s="342"/>
      <c r="GVG303" s="387"/>
      <c r="GVH303" s="342"/>
      <c r="GVI303" s="342"/>
      <c r="GVJ303" s="342"/>
      <c r="GVK303" s="342"/>
      <c r="GVL303" s="342"/>
      <c r="GVM303" s="387"/>
      <c r="GVN303" s="342"/>
      <c r="GVO303" s="342"/>
      <c r="GVP303" s="342"/>
      <c r="GVQ303" s="342"/>
      <c r="GVR303" s="342"/>
      <c r="GVS303" s="387"/>
      <c r="GVT303" s="342"/>
      <c r="GVU303" s="342"/>
      <c r="GVV303" s="342"/>
      <c r="GVW303" s="342"/>
      <c r="GVX303" s="342"/>
      <c r="GVY303" s="387"/>
      <c r="GVZ303" s="342"/>
      <c r="GWA303" s="342"/>
      <c r="GWB303" s="342"/>
      <c r="GWC303" s="342"/>
      <c r="GWD303" s="342"/>
      <c r="GWE303" s="387"/>
      <c r="GWF303" s="342"/>
      <c r="GWG303" s="342"/>
      <c r="GWH303" s="342"/>
      <c r="GWI303" s="342"/>
      <c r="GWJ303" s="342"/>
      <c r="GWK303" s="387"/>
      <c r="GWL303" s="342"/>
      <c r="GWM303" s="342"/>
      <c r="GWN303" s="342"/>
      <c r="GWO303" s="342"/>
      <c r="GWP303" s="342"/>
      <c r="GWQ303" s="387"/>
      <c r="GWR303" s="342"/>
      <c r="GWS303" s="342"/>
      <c r="GWT303" s="342"/>
      <c r="GWU303" s="342"/>
      <c r="GWV303" s="342"/>
      <c r="GWW303" s="387"/>
      <c r="GWX303" s="342"/>
      <c r="GWY303" s="342"/>
      <c r="GWZ303" s="342"/>
      <c r="GXA303" s="342"/>
      <c r="GXB303" s="342"/>
      <c r="GXC303" s="387"/>
      <c r="GXD303" s="342"/>
      <c r="GXE303" s="342"/>
      <c r="GXF303" s="342"/>
      <c r="GXG303" s="342"/>
      <c r="GXH303" s="342"/>
      <c r="GXI303" s="387"/>
      <c r="GXJ303" s="342"/>
      <c r="GXK303" s="342"/>
      <c r="GXL303" s="342"/>
      <c r="GXM303" s="342"/>
      <c r="GXN303" s="342"/>
      <c r="GXO303" s="387"/>
      <c r="GXP303" s="342"/>
      <c r="GXQ303" s="342"/>
      <c r="GXR303" s="342"/>
      <c r="GXS303" s="342"/>
      <c r="GXT303" s="342"/>
      <c r="GXU303" s="387"/>
      <c r="GXV303" s="342"/>
      <c r="GXW303" s="342"/>
      <c r="GXX303" s="342"/>
      <c r="GXY303" s="342"/>
      <c r="GXZ303" s="342"/>
      <c r="GYA303" s="387"/>
      <c r="GYB303" s="342"/>
      <c r="GYC303" s="342"/>
      <c r="GYD303" s="342"/>
      <c r="GYE303" s="342"/>
      <c r="GYF303" s="342"/>
      <c r="GYG303" s="387"/>
      <c r="GYH303" s="342"/>
      <c r="GYI303" s="342"/>
      <c r="GYJ303" s="342"/>
      <c r="GYK303" s="342"/>
      <c r="GYL303" s="342"/>
      <c r="GYM303" s="387"/>
      <c r="GYN303" s="342"/>
      <c r="GYO303" s="342"/>
      <c r="GYP303" s="342"/>
      <c r="GYQ303" s="342"/>
      <c r="GYR303" s="342"/>
      <c r="GYS303" s="387"/>
      <c r="GYT303" s="342"/>
      <c r="GYU303" s="342"/>
      <c r="GYV303" s="342"/>
      <c r="GYW303" s="342"/>
      <c r="GYX303" s="342"/>
      <c r="GYY303" s="387"/>
      <c r="GYZ303" s="342"/>
      <c r="GZA303" s="342"/>
      <c r="GZB303" s="342"/>
      <c r="GZC303" s="342"/>
      <c r="GZD303" s="342"/>
      <c r="GZE303" s="387"/>
      <c r="GZF303" s="342"/>
      <c r="GZG303" s="342"/>
      <c r="GZH303" s="342"/>
      <c r="GZI303" s="342"/>
      <c r="GZJ303" s="342"/>
      <c r="GZK303" s="387"/>
      <c r="GZL303" s="342"/>
      <c r="GZM303" s="342"/>
      <c r="GZN303" s="342"/>
      <c r="GZO303" s="342"/>
      <c r="GZP303" s="342"/>
      <c r="GZQ303" s="387"/>
      <c r="GZR303" s="342"/>
      <c r="GZS303" s="342"/>
      <c r="GZT303" s="342"/>
      <c r="GZU303" s="342"/>
      <c r="GZV303" s="342"/>
      <c r="GZW303" s="387"/>
      <c r="GZX303" s="342"/>
      <c r="GZY303" s="342"/>
      <c r="GZZ303" s="342"/>
      <c r="HAA303" s="342"/>
      <c r="HAB303" s="342"/>
      <c r="HAC303" s="387"/>
      <c r="HAD303" s="342"/>
      <c r="HAE303" s="342"/>
      <c r="HAF303" s="342"/>
      <c r="HAG303" s="342"/>
      <c r="HAH303" s="342"/>
      <c r="HAI303" s="387"/>
      <c r="HAJ303" s="342"/>
      <c r="HAK303" s="342"/>
      <c r="HAL303" s="342"/>
      <c r="HAM303" s="342"/>
      <c r="HAN303" s="342"/>
      <c r="HAO303" s="387"/>
      <c r="HAP303" s="342"/>
      <c r="HAQ303" s="342"/>
      <c r="HAR303" s="342"/>
      <c r="HAS303" s="342"/>
      <c r="HAT303" s="342"/>
      <c r="HAU303" s="387"/>
      <c r="HAV303" s="342"/>
      <c r="HAW303" s="342"/>
      <c r="HAX303" s="342"/>
      <c r="HAY303" s="342"/>
      <c r="HAZ303" s="342"/>
      <c r="HBA303" s="387"/>
      <c r="HBB303" s="342"/>
      <c r="HBC303" s="342"/>
      <c r="HBD303" s="342"/>
      <c r="HBE303" s="342"/>
      <c r="HBF303" s="342"/>
      <c r="HBG303" s="387"/>
      <c r="HBH303" s="342"/>
      <c r="HBI303" s="342"/>
      <c r="HBJ303" s="342"/>
      <c r="HBK303" s="342"/>
      <c r="HBL303" s="342"/>
      <c r="HBM303" s="387"/>
      <c r="HBN303" s="342"/>
      <c r="HBO303" s="342"/>
      <c r="HBP303" s="342"/>
      <c r="HBQ303" s="342"/>
      <c r="HBR303" s="342"/>
      <c r="HBS303" s="387"/>
      <c r="HBT303" s="342"/>
      <c r="HBU303" s="342"/>
      <c r="HBV303" s="342"/>
      <c r="HBW303" s="342"/>
      <c r="HBX303" s="342"/>
      <c r="HBY303" s="387"/>
      <c r="HBZ303" s="342"/>
      <c r="HCA303" s="342"/>
      <c r="HCB303" s="342"/>
      <c r="HCC303" s="342"/>
      <c r="HCD303" s="342"/>
      <c r="HCE303" s="387"/>
      <c r="HCF303" s="342"/>
      <c r="HCG303" s="342"/>
      <c r="HCH303" s="342"/>
      <c r="HCI303" s="342"/>
      <c r="HCJ303" s="342"/>
      <c r="HCK303" s="387"/>
      <c r="HCL303" s="342"/>
      <c r="HCM303" s="342"/>
      <c r="HCN303" s="342"/>
      <c r="HCO303" s="342"/>
      <c r="HCP303" s="342"/>
      <c r="HCQ303" s="387"/>
      <c r="HCR303" s="342"/>
      <c r="HCS303" s="342"/>
      <c r="HCT303" s="342"/>
      <c r="HCU303" s="342"/>
      <c r="HCV303" s="342"/>
      <c r="HCW303" s="387"/>
      <c r="HCX303" s="342"/>
      <c r="HCY303" s="342"/>
      <c r="HCZ303" s="342"/>
      <c r="HDA303" s="342"/>
      <c r="HDB303" s="342"/>
      <c r="HDC303" s="387"/>
      <c r="HDD303" s="342"/>
      <c r="HDE303" s="342"/>
      <c r="HDF303" s="342"/>
      <c r="HDG303" s="342"/>
      <c r="HDH303" s="342"/>
      <c r="HDI303" s="387"/>
      <c r="HDJ303" s="342"/>
      <c r="HDK303" s="342"/>
      <c r="HDL303" s="342"/>
      <c r="HDM303" s="342"/>
      <c r="HDN303" s="342"/>
      <c r="HDO303" s="387"/>
      <c r="HDP303" s="342"/>
      <c r="HDQ303" s="342"/>
      <c r="HDR303" s="342"/>
      <c r="HDS303" s="342"/>
      <c r="HDT303" s="342"/>
      <c r="HDU303" s="387"/>
      <c r="HDV303" s="342"/>
      <c r="HDW303" s="342"/>
      <c r="HDX303" s="342"/>
      <c r="HDY303" s="342"/>
      <c r="HDZ303" s="342"/>
      <c r="HEA303" s="387"/>
      <c r="HEB303" s="342"/>
      <c r="HEC303" s="342"/>
      <c r="HED303" s="342"/>
      <c r="HEE303" s="342"/>
      <c r="HEF303" s="342"/>
      <c r="HEG303" s="387"/>
      <c r="HEH303" s="342"/>
      <c r="HEI303" s="342"/>
      <c r="HEJ303" s="342"/>
      <c r="HEK303" s="342"/>
      <c r="HEL303" s="342"/>
      <c r="HEM303" s="387"/>
      <c r="HEN303" s="342"/>
      <c r="HEO303" s="342"/>
      <c r="HEP303" s="342"/>
      <c r="HEQ303" s="342"/>
      <c r="HER303" s="342"/>
      <c r="HES303" s="387"/>
      <c r="HET303" s="342"/>
      <c r="HEU303" s="342"/>
      <c r="HEV303" s="342"/>
      <c r="HEW303" s="342"/>
      <c r="HEX303" s="342"/>
      <c r="HEY303" s="387"/>
      <c r="HEZ303" s="342"/>
      <c r="HFA303" s="342"/>
      <c r="HFB303" s="342"/>
      <c r="HFC303" s="342"/>
      <c r="HFD303" s="342"/>
      <c r="HFE303" s="387"/>
      <c r="HFF303" s="342"/>
      <c r="HFG303" s="342"/>
      <c r="HFH303" s="342"/>
      <c r="HFI303" s="342"/>
      <c r="HFJ303" s="342"/>
      <c r="HFK303" s="387"/>
      <c r="HFL303" s="342"/>
      <c r="HFM303" s="342"/>
      <c r="HFN303" s="342"/>
      <c r="HFO303" s="342"/>
      <c r="HFP303" s="342"/>
      <c r="HFQ303" s="387"/>
      <c r="HFR303" s="342"/>
      <c r="HFS303" s="342"/>
      <c r="HFT303" s="342"/>
      <c r="HFU303" s="342"/>
      <c r="HFV303" s="342"/>
      <c r="HFW303" s="387"/>
      <c r="HFX303" s="342"/>
      <c r="HFY303" s="342"/>
      <c r="HFZ303" s="342"/>
      <c r="HGA303" s="342"/>
      <c r="HGB303" s="342"/>
      <c r="HGC303" s="387"/>
      <c r="HGD303" s="342"/>
      <c r="HGE303" s="342"/>
      <c r="HGF303" s="342"/>
      <c r="HGG303" s="342"/>
      <c r="HGH303" s="342"/>
      <c r="HGI303" s="387"/>
      <c r="HGJ303" s="342"/>
      <c r="HGK303" s="342"/>
      <c r="HGL303" s="342"/>
      <c r="HGM303" s="342"/>
      <c r="HGN303" s="342"/>
      <c r="HGO303" s="387"/>
      <c r="HGP303" s="342"/>
      <c r="HGQ303" s="342"/>
      <c r="HGR303" s="342"/>
      <c r="HGS303" s="342"/>
      <c r="HGT303" s="342"/>
      <c r="HGU303" s="387"/>
      <c r="HGV303" s="342"/>
      <c r="HGW303" s="342"/>
      <c r="HGX303" s="342"/>
      <c r="HGY303" s="342"/>
      <c r="HGZ303" s="342"/>
      <c r="HHA303" s="387"/>
      <c r="HHB303" s="342"/>
      <c r="HHC303" s="342"/>
      <c r="HHD303" s="342"/>
      <c r="HHE303" s="342"/>
      <c r="HHF303" s="342"/>
      <c r="HHG303" s="387"/>
      <c r="HHH303" s="342"/>
      <c r="HHI303" s="342"/>
      <c r="HHJ303" s="342"/>
      <c r="HHK303" s="342"/>
      <c r="HHL303" s="342"/>
      <c r="HHM303" s="387"/>
      <c r="HHN303" s="342"/>
      <c r="HHO303" s="342"/>
      <c r="HHP303" s="342"/>
      <c r="HHQ303" s="342"/>
      <c r="HHR303" s="342"/>
      <c r="HHS303" s="387"/>
      <c r="HHT303" s="342"/>
      <c r="HHU303" s="342"/>
      <c r="HHV303" s="342"/>
      <c r="HHW303" s="342"/>
      <c r="HHX303" s="342"/>
      <c r="HHY303" s="387"/>
      <c r="HHZ303" s="342"/>
      <c r="HIA303" s="342"/>
      <c r="HIB303" s="342"/>
      <c r="HIC303" s="342"/>
      <c r="HID303" s="342"/>
      <c r="HIE303" s="387"/>
      <c r="HIF303" s="342"/>
      <c r="HIG303" s="342"/>
      <c r="HIH303" s="342"/>
      <c r="HII303" s="342"/>
      <c r="HIJ303" s="342"/>
      <c r="HIK303" s="387"/>
      <c r="HIL303" s="342"/>
      <c r="HIM303" s="342"/>
      <c r="HIN303" s="342"/>
      <c r="HIO303" s="342"/>
      <c r="HIP303" s="342"/>
      <c r="HIQ303" s="387"/>
      <c r="HIR303" s="342"/>
      <c r="HIS303" s="342"/>
      <c r="HIT303" s="342"/>
      <c r="HIU303" s="342"/>
      <c r="HIV303" s="342"/>
      <c r="HIW303" s="387"/>
      <c r="HIX303" s="342"/>
      <c r="HIY303" s="342"/>
      <c r="HIZ303" s="342"/>
      <c r="HJA303" s="342"/>
      <c r="HJB303" s="342"/>
      <c r="HJC303" s="387"/>
      <c r="HJD303" s="342"/>
      <c r="HJE303" s="342"/>
      <c r="HJF303" s="342"/>
      <c r="HJG303" s="342"/>
      <c r="HJH303" s="342"/>
      <c r="HJI303" s="387"/>
      <c r="HJJ303" s="342"/>
      <c r="HJK303" s="342"/>
      <c r="HJL303" s="342"/>
      <c r="HJM303" s="342"/>
      <c r="HJN303" s="342"/>
      <c r="HJO303" s="387"/>
      <c r="HJP303" s="342"/>
      <c r="HJQ303" s="342"/>
      <c r="HJR303" s="342"/>
      <c r="HJS303" s="342"/>
      <c r="HJT303" s="342"/>
      <c r="HJU303" s="387"/>
      <c r="HJV303" s="342"/>
      <c r="HJW303" s="342"/>
      <c r="HJX303" s="342"/>
      <c r="HJY303" s="342"/>
      <c r="HJZ303" s="342"/>
      <c r="HKA303" s="387"/>
      <c r="HKB303" s="342"/>
      <c r="HKC303" s="342"/>
      <c r="HKD303" s="342"/>
      <c r="HKE303" s="342"/>
      <c r="HKF303" s="342"/>
      <c r="HKG303" s="387"/>
      <c r="HKH303" s="342"/>
      <c r="HKI303" s="342"/>
      <c r="HKJ303" s="342"/>
      <c r="HKK303" s="342"/>
      <c r="HKL303" s="342"/>
      <c r="HKM303" s="387"/>
      <c r="HKN303" s="342"/>
      <c r="HKO303" s="342"/>
      <c r="HKP303" s="342"/>
      <c r="HKQ303" s="342"/>
      <c r="HKR303" s="342"/>
      <c r="HKS303" s="387"/>
      <c r="HKT303" s="342"/>
      <c r="HKU303" s="342"/>
      <c r="HKV303" s="342"/>
      <c r="HKW303" s="342"/>
      <c r="HKX303" s="342"/>
      <c r="HKY303" s="387"/>
      <c r="HKZ303" s="342"/>
      <c r="HLA303" s="342"/>
      <c r="HLB303" s="342"/>
      <c r="HLC303" s="342"/>
      <c r="HLD303" s="342"/>
      <c r="HLE303" s="387"/>
      <c r="HLF303" s="342"/>
      <c r="HLG303" s="342"/>
      <c r="HLH303" s="342"/>
      <c r="HLI303" s="342"/>
      <c r="HLJ303" s="342"/>
      <c r="HLK303" s="387"/>
      <c r="HLL303" s="342"/>
      <c r="HLM303" s="342"/>
      <c r="HLN303" s="342"/>
      <c r="HLO303" s="342"/>
      <c r="HLP303" s="342"/>
      <c r="HLQ303" s="387"/>
      <c r="HLR303" s="342"/>
      <c r="HLS303" s="342"/>
      <c r="HLT303" s="342"/>
      <c r="HLU303" s="342"/>
      <c r="HLV303" s="342"/>
      <c r="HLW303" s="387"/>
      <c r="HLX303" s="342"/>
      <c r="HLY303" s="342"/>
      <c r="HLZ303" s="342"/>
      <c r="HMA303" s="342"/>
      <c r="HMB303" s="342"/>
      <c r="HMC303" s="387"/>
      <c r="HMD303" s="342"/>
      <c r="HME303" s="342"/>
      <c r="HMF303" s="342"/>
      <c r="HMG303" s="342"/>
      <c r="HMH303" s="342"/>
      <c r="HMI303" s="387"/>
      <c r="HMJ303" s="342"/>
      <c r="HMK303" s="342"/>
      <c r="HML303" s="342"/>
      <c r="HMM303" s="342"/>
      <c r="HMN303" s="342"/>
      <c r="HMO303" s="387"/>
      <c r="HMP303" s="342"/>
      <c r="HMQ303" s="342"/>
      <c r="HMR303" s="342"/>
      <c r="HMS303" s="342"/>
      <c r="HMT303" s="342"/>
      <c r="HMU303" s="387"/>
      <c r="HMV303" s="342"/>
      <c r="HMW303" s="342"/>
      <c r="HMX303" s="342"/>
      <c r="HMY303" s="342"/>
      <c r="HMZ303" s="342"/>
      <c r="HNA303" s="387"/>
      <c r="HNB303" s="342"/>
      <c r="HNC303" s="342"/>
      <c r="HND303" s="342"/>
      <c r="HNE303" s="342"/>
      <c r="HNF303" s="342"/>
      <c r="HNG303" s="387"/>
      <c r="HNH303" s="342"/>
      <c r="HNI303" s="342"/>
      <c r="HNJ303" s="342"/>
      <c r="HNK303" s="342"/>
      <c r="HNL303" s="342"/>
      <c r="HNM303" s="387"/>
      <c r="HNN303" s="342"/>
      <c r="HNO303" s="342"/>
      <c r="HNP303" s="342"/>
      <c r="HNQ303" s="342"/>
      <c r="HNR303" s="342"/>
      <c r="HNS303" s="387"/>
      <c r="HNT303" s="342"/>
      <c r="HNU303" s="342"/>
      <c r="HNV303" s="342"/>
      <c r="HNW303" s="342"/>
      <c r="HNX303" s="342"/>
      <c r="HNY303" s="387"/>
      <c r="HNZ303" s="342"/>
      <c r="HOA303" s="342"/>
      <c r="HOB303" s="342"/>
      <c r="HOC303" s="342"/>
      <c r="HOD303" s="342"/>
      <c r="HOE303" s="387"/>
      <c r="HOF303" s="342"/>
      <c r="HOG303" s="342"/>
      <c r="HOH303" s="342"/>
      <c r="HOI303" s="342"/>
      <c r="HOJ303" s="342"/>
      <c r="HOK303" s="387"/>
      <c r="HOL303" s="342"/>
      <c r="HOM303" s="342"/>
      <c r="HON303" s="342"/>
      <c r="HOO303" s="342"/>
      <c r="HOP303" s="342"/>
      <c r="HOQ303" s="387"/>
      <c r="HOR303" s="342"/>
      <c r="HOS303" s="342"/>
      <c r="HOT303" s="342"/>
      <c r="HOU303" s="342"/>
      <c r="HOV303" s="342"/>
      <c r="HOW303" s="387"/>
      <c r="HOX303" s="342"/>
      <c r="HOY303" s="342"/>
      <c r="HOZ303" s="342"/>
      <c r="HPA303" s="342"/>
      <c r="HPB303" s="342"/>
      <c r="HPC303" s="387"/>
      <c r="HPD303" s="342"/>
      <c r="HPE303" s="342"/>
      <c r="HPF303" s="342"/>
      <c r="HPG303" s="342"/>
      <c r="HPH303" s="342"/>
      <c r="HPI303" s="387"/>
      <c r="HPJ303" s="342"/>
      <c r="HPK303" s="342"/>
      <c r="HPL303" s="342"/>
      <c r="HPM303" s="342"/>
      <c r="HPN303" s="342"/>
      <c r="HPO303" s="387"/>
      <c r="HPP303" s="342"/>
      <c r="HPQ303" s="342"/>
      <c r="HPR303" s="342"/>
      <c r="HPS303" s="342"/>
      <c r="HPT303" s="342"/>
      <c r="HPU303" s="387"/>
      <c r="HPV303" s="342"/>
      <c r="HPW303" s="342"/>
      <c r="HPX303" s="342"/>
      <c r="HPY303" s="342"/>
      <c r="HPZ303" s="342"/>
      <c r="HQA303" s="387"/>
      <c r="HQB303" s="342"/>
      <c r="HQC303" s="342"/>
      <c r="HQD303" s="342"/>
      <c r="HQE303" s="342"/>
      <c r="HQF303" s="342"/>
      <c r="HQG303" s="387"/>
      <c r="HQH303" s="342"/>
      <c r="HQI303" s="342"/>
      <c r="HQJ303" s="342"/>
      <c r="HQK303" s="342"/>
      <c r="HQL303" s="342"/>
      <c r="HQM303" s="387"/>
      <c r="HQN303" s="342"/>
      <c r="HQO303" s="342"/>
      <c r="HQP303" s="342"/>
      <c r="HQQ303" s="342"/>
      <c r="HQR303" s="342"/>
      <c r="HQS303" s="387"/>
      <c r="HQT303" s="342"/>
      <c r="HQU303" s="342"/>
      <c r="HQV303" s="342"/>
      <c r="HQW303" s="342"/>
      <c r="HQX303" s="342"/>
      <c r="HQY303" s="387"/>
      <c r="HQZ303" s="342"/>
      <c r="HRA303" s="342"/>
      <c r="HRB303" s="342"/>
      <c r="HRC303" s="342"/>
      <c r="HRD303" s="342"/>
      <c r="HRE303" s="387"/>
      <c r="HRF303" s="342"/>
      <c r="HRG303" s="342"/>
      <c r="HRH303" s="342"/>
      <c r="HRI303" s="342"/>
      <c r="HRJ303" s="342"/>
      <c r="HRK303" s="387"/>
      <c r="HRL303" s="342"/>
      <c r="HRM303" s="342"/>
      <c r="HRN303" s="342"/>
      <c r="HRO303" s="342"/>
      <c r="HRP303" s="342"/>
      <c r="HRQ303" s="387"/>
      <c r="HRR303" s="342"/>
      <c r="HRS303" s="342"/>
      <c r="HRT303" s="342"/>
      <c r="HRU303" s="342"/>
      <c r="HRV303" s="342"/>
      <c r="HRW303" s="387"/>
      <c r="HRX303" s="342"/>
      <c r="HRY303" s="342"/>
      <c r="HRZ303" s="342"/>
      <c r="HSA303" s="342"/>
      <c r="HSB303" s="342"/>
      <c r="HSC303" s="387"/>
      <c r="HSD303" s="342"/>
      <c r="HSE303" s="342"/>
      <c r="HSF303" s="342"/>
      <c r="HSG303" s="342"/>
      <c r="HSH303" s="342"/>
      <c r="HSI303" s="387"/>
      <c r="HSJ303" s="342"/>
      <c r="HSK303" s="342"/>
      <c r="HSL303" s="342"/>
      <c r="HSM303" s="342"/>
      <c r="HSN303" s="342"/>
      <c r="HSO303" s="387"/>
      <c r="HSP303" s="342"/>
      <c r="HSQ303" s="342"/>
      <c r="HSR303" s="342"/>
      <c r="HSS303" s="342"/>
      <c r="HST303" s="342"/>
      <c r="HSU303" s="387"/>
      <c r="HSV303" s="342"/>
      <c r="HSW303" s="342"/>
      <c r="HSX303" s="342"/>
      <c r="HSY303" s="342"/>
      <c r="HSZ303" s="342"/>
      <c r="HTA303" s="387"/>
      <c r="HTB303" s="342"/>
      <c r="HTC303" s="342"/>
      <c r="HTD303" s="342"/>
      <c r="HTE303" s="342"/>
      <c r="HTF303" s="342"/>
      <c r="HTG303" s="387"/>
      <c r="HTH303" s="342"/>
      <c r="HTI303" s="342"/>
      <c r="HTJ303" s="342"/>
      <c r="HTK303" s="342"/>
      <c r="HTL303" s="342"/>
      <c r="HTM303" s="387"/>
      <c r="HTN303" s="342"/>
      <c r="HTO303" s="342"/>
      <c r="HTP303" s="342"/>
      <c r="HTQ303" s="342"/>
      <c r="HTR303" s="342"/>
      <c r="HTS303" s="387"/>
      <c r="HTT303" s="342"/>
      <c r="HTU303" s="342"/>
      <c r="HTV303" s="342"/>
      <c r="HTW303" s="342"/>
      <c r="HTX303" s="342"/>
      <c r="HTY303" s="387"/>
      <c r="HTZ303" s="342"/>
      <c r="HUA303" s="342"/>
      <c r="HUB303" s="342"/>
      <c r="HUC303" s="342"/>
      <c r="HUD303" s="342"/>
      <c r="HUE303" s="387"/>
      <c r="HUF303" s="342"/>
      <c r="HUG303" s="342"/>
      <c r="HUH303" s="342"/>
      <c r="HUI303" s="342"/>
      <c r="HUJ303" s="342"/>
      <c r="HUK303" s="387"/>
      <c r="HUL303" s="342"/>
      <c r="HUM303" s="342"/>
      <c r="HUN303" s="342"/>
      <c r="HUO303" s="342"/>
      <c r="HUP303" s="342"/>
      <c r="HUQ303" s="387"/>
      <c r="HUR303" s="342"/>
      <c r="HUS303" s="342"/>
      <c r="HUT303" s="342"/>
      <c r="HUU303" s="342"/>
      <c r="HUV303" s="342"/>
      <c r="HUW303" s="387"/>
      <c r="HUX303" s="342"/>
      <c r="HUY303" s="342"/>
      <c r="HUZ303" s="342"/>
      <c r="HVA303" s="342"/>
      <c r="HVB303" s="342"/>
      <c r="HVC303" s="387"/>
      <c r="HVD303" s="342"/>
      <c r="HVE303" s="342"/>
      <c r="HVF303" s="342"/>
      <c r="HVG303" s="342"/>
      <c r="HVH303" s="342"/>
      <c r="HVI303" s="387"/>
      <c r="HVJ303" s="342"/>
      <c r="HVK303" s="342"/>
      <c r="HVL303" s="342"/>
      <c r="HVM303" s="342"/>
      <c r="HVN303" s="342"/>
      <c r="HVO303" s="387"/>
      <c r="HVP303" s="342"/>
      <c r="HVQ303" s="342"/>
      <c r="HVR303" s="342"/>
      <c r="HVS303" s="342"/>
      <c r="HVT303" s="342"/>
      <c r="HVU303" s="387"/>
      <c r="HVV303" s="342"/>
      <c r="HVW303" s="342"/>
      <c r="HVX303" s="342"/>
      <c r="HVY303" s="342"/>
      <c r="HVZ303" s="342"/>
      <c r="HWA303" s="387"/>
      <c r="HWB303" s="342"/>
      <c r="HWC303" s="342"/>
      <c r="HWD303" s="342"/>
      <c r="HWE303" s="342"/>
      <c r="HWF303" s="342"/>
      <c r="HWG303" s="387"/>
      <c r="HWH303" s="342"/>
      <c r="HWI303" s="342"/>
      <c r="HWJ303" s="342"/>
      <c r="HWK303" s="342"/>
      <c r="HWL303" s="342"/>
      <c r="HWM303" s="387"/>
      <c r="HWN303" s="342"/>
      <c r="HWO303" s="342"/>
      <c r="HWP303" s="342"/>
      <c r="HWQ303" s="342"/>
      <c r="HWR303" s="342"/>
      <c r="HWS303" s="387"/>
      <c r="HWT303" s="342"/>
      <c r="HWU303" s="342"/>
      <c r="HWV303" s="342"/>
      <c r="HWW303" s="342"/>
      <c r="HWX303" s="342"/>
      <c r="HWY303" s="387"/>
      <c r="HWZ303" s="342"/>
      <c r="HXA303" s="342"/>
      <c r="HXB303" s="342"/>
      <c r="HXC303" s="342"/>
      <c r="HXD303" s="342"/>
      <c r="HXE303" s="387"/>
      <c r="HXF303" s="342"/>
      <c r="HXG303" s="342"/>
      <c r="HXH303" s="342"/>
      <c r="HXI303" s="342"/>
      <c r="HXJ303" s="342"/>
      <c r="HXK303" s="387"/>
      <c r="HXL303" s="342"/>
      <c r="HXM303" s="342"/>
      <c r="HXN303" s="342"/>
      <c r="HXO303" s="342"/>
      <c r="HXP303" s="342"/>
      <c r="HXQ303" s="387"/>
      <c r="HXR303" s="342"/>
      <c r="HXS303" s="342"/>
      <c r="HXT303" s="342"/>
      <c r="HXU303" s="342"/>
      <c r="HXV303" s="342"/>
      <c r="HXW303" s="387"/>
      <c r="HXX303" s="342"/>
      <c r="HXY303" s="342"/>
      <c r="HXZ303" s="342"/>
      <c r="HYA303" s="342"/>
      <c r="HYB303" s="342"/>
      <c r="HYC303" s="387"/>
      <c r="HYD303" s="342"/>
      <c r="HYE303" s="342"/>
      <c r="HYF303" s="342"/>
      <c r="HYG303" s="342"/>
      <c r="HYH303" s="342"/>
      <c r="HYI303" s="387"/>
      <c r="HYJ303" s="342"/>
      <c r="HYK303" s="342"/>
      <c r="HYL303" s="342"/>
      <c r="HYM303" s="342"/>
      <c r="HYN303" s="342"/>
      <c r="HYO303" s="387"/>
      <c r="HYP303" s="342"/>
      <c r="HYQ303" s="342"/>
      <c r="HYR303" s="342"/>
      <c r="HYS303" s="342"/>
      <c r="HYT303" s="342"/>
      <c r="HYU303" s="387"/>
      <c r="HYV303" s="342"/>
      <c r="HYW303" s="342"/>
      <c r="HYX303" s="342"/>
      <c r="HYY303" s="342"/>
      <c r="HYZ303" s="342"/>
      <c r="HZA303" s="387"/>
      <c r="HZB303" s="342"/>
      <c r="HZC303" s="342"/>
      <c r="HZD303" s="342"/>
      <c r="HZE303" s="342"/>
      <c r="HZF303" s="342"/>
      <c r="HZG303" s="387"/>
      <c r="HZH303" s="342"/>
      <c r="HZI303" s="342"/>
      <c r="HZJ303" s="342"/>
      <c r="HZK303" s="342"/>
      <c r="HZL303" s="342"/>
      <c r="HZM303" s="387"/>
      <c r="HZN303" s="342"/>
      <c r="HZO303" s="342"/>
      <c r="HZP303" s="342"/>
      <c r="HZQ303" s="342"/>
      <c r="HZR303" s="342"/>
      <c r="HZS303" s="387"/>
      <c r="HZT303" s="342"/>
      <c r="HZU303" s="342"/>
      <c r="HZV303" s="342"/>
      <c r="HZW303" s="342"/>
      <c r="HZX303" s="342"/>
      <c r="HZY303" s="387"/>
      <c r="HZZ303" s="342"/>
      <c r="IAA303" s="342"/>
      <c r="IAB303" s="342"/>
      <c r="IAC303" s="342"/>
      <c r="IAD303" s="342"/>
      <c r="IAE303" s="387"/>
      <c r="IAF303" s="342"/>
      <c r="IAG303" s="342"/>
      <c r="IAH303" s="342"/>
      <c r="IAI303" s="342"/>
      <c r="IAJ303" s="342"/>
      <c r="IAK303" s="387"/>
      <c r="IAL303" s="342"/>
      <c r="IAM303" s="342"/>
      <c r="IAN303" s="342"/>
      <c r="IAO303" s="342"/>
      <c r="IAP303" s="342"/>
      <c r="IAQ303" s="387"/>
      <c r="IAR303" s="342"/>
      <c r="IAS303" s="342"/>
      <c r="IAT303" s="342"/>
      <c r="IAU303" s="342"/>
      <c r="IAV303" s="342"/>
      <c r="IAW303" s="387"/>
      <c r="IAX303" s="342"/>
      <c r="IAY303" s="342"/>
      <c r="IAZ303" s="342"/>
      <c r="IBA303" s="342"/>
      <c r="IBB303" s="342"/>
      <c r="IBC303" s="387"/>
      <c r="IBD303" s="342"/>
      <c r="IBE303" s="342"/>
      <c r="IBF303" s="342"/>
      <c r="IBG303" s="342"/>
      <c r="IBH303" s="342"/>
      <c r="IBI303" s="387"/>
      <c r="IBJ303" s="342"/>
      <c r="IBK303" s="342"/>
      <c r="IBL303" s="342"/>
      <c r="IBM303" s="342"/>
      <c r="IBN303" s="342"/>
      <c r="IBO303" s="387"/>
      <c r="IBP303" s="342"/>
      <c r="IBQ303" s="342"/>
      <c r="IBR303" s="342"/>
      <c r="IBS303" s="342"/>
      <c r="IBT303" s="342"/>
      <c r="IBU303" s="387"/>
      <c r="IBV303" s="342"/>
      <c r="IBW303" s="342"/>
      <c r="IBX303" s="342"/>
      <c r="IBY303" s="342"/>
      <c r="IBZ303" s="342"/>
      <c r="ICA303" s="387"/>
      <c r="ICB303" s="342"/>
      <c r="ICC303" s="342"/>
      <c r="ICD303" s="342"/>
      <c r="ICE303" s="342"/>
      <c r="ICF303" s="342"/>
      <c r="ICG303" s="387"/>
      <c r="ICH303" s="342"/>
      <c r="ICI303" s="342"/>
      <c r="ICJ303" s="342"/>
      <c r="ICK303" s="342"/>
      <c r="ICL303" s="342"/>
      <c r="ICM303" s="387"/>
      <c r="ICN303" s="342"/>
      <c r="ICO303" s="342"/>
      <c r="ICP303" s="342"/>
      <c r="ICQ303" s="342"/>
      <c r="ICR303" s="342"/>
      <c r="ICS303" s="387"/>
      <c r="ICT303" s="342"/>
      <c r="ICU303" s="342"/>
      <c r="ICV303" s="342"/>
      <c r="ICW303" s="342"/>
      <c r="ICX303" s="342"/>
      <c r="ICY303" s="387"/>
      <c r="ICZ303" s="342"/>
      <c r="IDA303" s="342"/>
      <c r="IDB303" s="342"/>
      <c r="IDC303" s="342"/>
      <c r="IDD303" s="342"/>
      <c r="IDE303" s="387"/>
      <c r="IDF303" s="342"/>
      <c r="IDG303" s="342"/>
      <c r="IDH303" s="342"/>
      <c r="IDI303" s="342"/>
      <c r="IDJ303" s="342"/>
      <c r="IDK303" s="387"/>
      <c r="IDL303" s="342"/>
      <c r="IDM303" s="342"/>
      <c r="IDN303" s="342"/>
      <c r="IDO303" s="342"/>
      <c r="IDP303" s="342"/>
      <c r="IDQ303" s="387"/>
      <c r="IDR303" s="342"/>
      <c r="IDS303" s="342"/>
      <c r="IDT303" s="342"/>
      <c r="IDU303" s="342"/>
      <c r="IDV303" s="342"/>
      <c r="IDW303" s="387"/>
      <c r="IDX303" s="342"/>
      <c r="IDY303" s="342"/>
      <c r="IDZ303" s="342"/>
      <c r="IEA303" s="342"/>
      <c r="IEB303" s="342"/>
      <c r="IEC303" s="387"/>
      <c r="IED303" s="342"/>
      <c r="IEE303" s="342"/>
      <c r="IEF303" s="342"/>
      <c r="IEG303" s="342"/>
      <c r="IEH303" s="342"/>
      <c r="IEI303" s="387"/>
      <c r="IEJ303" s="342"/>
      <c r="IEK303" s="342"/>
      <c r="IEL303" s="342"/>
      <c r="IEM303" s="342"/>
      <c r="IEN303" s="342"/>
      <c r="IEO303" s="387"/>
      <c r="IEP303" s="342"/>
      <c r="IEQ303" s="342"/>
      <c r="IER303" s="342"/>
      <c r="IES303" s="342"/>
      <c r="IET303" s="342"/>
      <c r="IEU303" s="387"/>
      <c r="IEV303" s="342"/>
      <c r="IEW303" s="342"/>
      <c r="IEX303" s="342"/>
      <c r="IEY303" s="342"/>
      <c r="IEZ303" s="342"/>
      <c r="IFA303" s="387"/>
      <c r="IFB303" s="342"/>
      <c r="IFC303" s="342"/>
      <c r="IFD303" s="342"/>
      <c r="IFE303" s="342"/>
      <c r="IFF303" s="342"/>
      <c r="IFG303" s="387"/>
      <c r="IFH303" s="342"/>
      <c r="IFI303" s="342"/>
      <c r="IFJ303" s="342"/>
      <c r="IFK303" s="342"/>
      <c r="IFL303" s="342"/>
      <c r="IFM303" s="387"/>
      <c r="IFN303" s="342"/>
      <c r="IFO303" s="342"/>
      <c r="IFP303" s="342"/>
      <c r="IFQ303" s="342"/>
      <c r="IFR303" s="342"/>
      <c r="IFS303" s="387"/>
      <c r="IFT303" s="342"/>
      <c r="IFU303" s="342"/>
      <c r="IFV303" s="342"/>
      <c r="IFW303" s="342"/>
      <c r="IFX303" s="342"/>
      <c r="IFY303" s="387"/>
      <c r="IFZ303" s="342"/>
      <c r="IGA303" s="342"/>
      <c r="IGB303" s="342"/>
      <c r="IGC303" s="342"/>
      <c r="IGD303" s="342"/>
      <c r="IGE303" s="387"/>
      <c r="IGF303" s="342"/>
      <c r="IGG303" s="342"/>
      <c r="IGH303" s="342"/>
      <c r="IGI303" s="342"/>
      <c r="IGJ303" s="342"/>
      <c r="IGK303" s="387"/>
      <c r="IGL303" s="342"/>
      <c r="IGM303" s="342"/>
      <c r="IGN303" s="342"/>
      <c r="IGO303" s="342"/>
      <c r="IGP303" s="342"/>
      <c r="IGQ303" s="387"/>
      <c r="IGR303" s="342"/>
      <c r="IGS303" s="342"/>
      <c r="IGT303" s="342"/>
      <c r="IGU303" s="342"/>
      <c r="IGV303" s="342"/>
      <c r="IGW303" s="387"/>
      <c r="IGX303" s="342"/>
      <c r="IGY303" s="342"/>
      <c r="IGZ303" s="342"/>
      <c r="IHA303" s="342"/>
      <c r="IHB303" s="342"/>
      <c r="IHC303" s="387"/>
      <c r="IHD303" s="342"/>
      <c r="IHE303" s="342"/>
      <c r="IHF303" s="342"/>
      <c r="IHG303" s="342"/>
      <c r="IHH303" s="342"/>
      <c r="IHI303" s="387"/>
      <c r="IHJ303" s="342"/>
      <c r="IHK303" s="342"/>
      <c r="IHL303" s="342"/>
      <c r="IHM303" s="342"/>
      <c r="IHN303" s="342"/>
      <c r="IHO303" s="387"/>
      <c r="IHP303" s="342"/>
      <c r="IHQ303" s="342"/>
      <c r="IHR303" s="342"/>
      <c r="IHS303" s="342"/>
      <c r="IHT303" s="342"/>
      <c r="IHU303" s="387"/>
      <c r="IHV303" s="342"/>
      <c r="IHW303" s="342"/>
      <c r="IHX303" s="342"/>
      <c r="IHY303" s="342"/>
      <c r="IHZ303" s="342"/>
      <c r="IIA303" s="387"/>
      <c r="IIB303" s="342"/>
      <c r="IIC303" s="342"/>
      <c r="IID303" s="342"/>
      <c r="IIE303" s="342"/>
      <c r="IIF303" s="342"/>
      <c r="IIG303" s="387"/>
      <c r="IIH303" s="342"/>
      <c r="III303" s="342"/>
      <c r="IIJ303" s="342"/>
      <c r="IIK303" s="342"/>
      <c r="IIL303" s="342"/>
      <c r="IIM303" s="387"/>
      <c r="IIN303" s="342"/>
      <c r="IIO303" s="342"/>
      <c r="IIP303" s="342"/>
      <c r="IIQ303" s="342"/>
      <c r="IIR303" s="342"/>
      <c r="IIS303" s="387"/>
      <c r="IIT303" s="342"/>
      <c r="IIU303" s="342"/>
      <c r="IIV303" s="342"/>
      <c r="IIW303" s="342"/>
      <c r="IIX303" s="342"/>
      <c r="IIY303" s="387"/>
      <c r="IIZ303" s="342"/>
      <c r="IJA303" s="342"/>
      <c r="IJB303" s="342"/>
      <c r="IJC303" s="342"/>
      <c r="IJD303" s="342"/>
      <c r="IJE303" s="387"/>
      <c r="IJF303" s="342"/>
      <c r="IJG303" s="342"/>
      <c r="IJH303" s="342"/>
      <c r="IJI303" s="342"/>
      <c r="IJJ303" s="342"/>
      <c r="IJK303" s="387"/>
      <c r="IJL303" s="342"/>
      <c r="IJM303" s="342"/>
      <c r="IJN303" s="342"/>
      <c r="IJO303" s="342"/>
      <c r="IJP303" s="342"/>
      <c r="IJQ303" s="387"/>
      <c r="IJR303" s="342"/>
      <c r="IJS303" s="342"/>
      <c r="IJT303" s="342"/>
      <c r="IJU303" s="342"/>
      <c r="IJV303" s="342"/>
      <c r="IJW303" s="387"/>
      <c r="IJX303" s="342"/>
      <c r="IJY303" s="342"/>
      <c r="IJZ303" s="342"/>
      <c r="IKA303" s="342"/>
      <c r="IKB303" s="342"/>
      <c r="IKC303" s="387"/>
      <c r="IKD303" s="342"/>
      <c r="IKE303" s="342"/>
      <c r="IKF303" s="342"/>
      <c r="IKG303" s="342"/>
      <c r="IKH303" s="342"/>
      <c r="IKI303" s="387"/>
      <c r="IKJ303" s="342"/>
      <c r="IKK303" s="342"/>
      <c r="IKL303" s="342"/>
      <c r="IKM303" s="342"/>
      <c r="IKN303" s="342"/>
      <c r="IKO303" s="387"/>
      <c r="IKP303" s="342"/>
      <c r="IKQ303" s="342"/>
      <c r="IKR303" s="342"/>
      <c r="IKS303" s="342"/>
      <c r="IKT303" s="342"/>
      <c r="IKU303" s="387"/>
      <c r="IKV303" s="342"/>
      <c r="IKW303" s="342"/>
      <c r="IKX303" s="342"/>
      <c r="IKY303" s="342"/>
      <c r="IKZ303" s="342"/>
      <c r="ILA303" s="387"/>
      <c r="ILB303" s="342"/>
      <c r="ILC303" s="342"/>
      <c r="ILD303" s="342"/>
      <c r="ILE303" s="342"/>
      <c r="ILF303" s="342"/>
      <c r="ILG303" s="387"/>
      <c r="ILH303" s="342"/>
      <c r="ILI303" s="342"/>
      <c r="ILJ303" s="342"/>
      <c r="ILK303" s="342"/>
      <c r="ILL303" s="342"/>
      <c r="ILM303" s="387"/>
      <c r="ILN303" s="342"/>
      <c r="ILO303" s="342"/>
      <c r="ILP303" s="342"/>
      <c r="ILQ303" s="342"/>
      <c r="ILR303" s="342"/>
      <c r="ILS303" s="387"/>
      <c r="ILT303" s="342"/>
      <c r="ILU303" s="342"/>
      <c r="ILV303" s="342"/>
      <c r="ILW303" s="342"/>
      <c r="ILX303" s="342"/>
      <c r="ILY303" s="387"/>
      <c r="ILZ303" s="342"/>
      <c r="IMA303" s="342"/>
      <c r="IMB303" s="342"/>
      <c r="IMC303" s="342"/>
      <c r="IMD303" s="342"/>
      <c r="IME303" s="387"/>
      <c r="IMF303" s="342"/>
      <c r="IMG303" s="342"/>
      <c r="IMH303" s="342"/>
      <c r="IMI303" s="342"/>
      <c r="IMJ303" s="342"/>
      <c r="IMK303" s="387"/>
      <c r="IML303" s="342"/>
      <c r="IMM303" s="342"/>
      <c r="IMN303" s="342"/>
      <c r="IMO303" s="342"/>
      <c r="IMP303" s="342"/>
      <c r="IMQ303" s="387"/>
      <c r="IMR303" s="342"/>
      <c r="IMS303" s="342"/>
      <c r="IMT303" s="342"/>
      <c r="IMU303" s="342"/>
      <c r="IMV303" s="342"/>
      <c r="IMW303" s="387"/>
      <c r="IMX303" s="342"/>
      <c r="IMY303" s="342"/>
      <c r="IMZ303" s="342"/>
      <c r="INA303" s="342"/>
      <c r="INB303" s="342"/>
      <c r="INC303" s="387"/>
      <c r="IND303" s="342"/>
      <c r="INE303" s="342"/>
      <c r="INF303" s="342"/>
      <c r="ING303" s="342"/>
      <c r="INH303" s="342"/>
      <c r="INI303" s="387"/>
      <c r="INJ303" s="342"/>
      <c r="INK303" s="342"/>
      <c r="INL303" s="342"/>
      <c r="INM303" s="342"/>
      <c r="INN303" s="342"/>
      <c r="INO303" s="387"/>
      <c r="INP303" s="342"/>
      <c r="INQ303" s="342"/>
      <c r="INR303" s="342"/>
      <c r="INS303" s="342"/>
      <c r="INT303" s="342"/>
      <c r="INU303" s="387"/>
      <c r="INV303" s="342"/>
      <c r="INW303" s="342"/>
      <c r="INX303" s="342"/>
      <c r="INY303" s="342"/>
      <c r="INZ303" s="342"/>
      <c r="IOA303" s="387"/>
      <c r="IOB303" s="342"/>
      <c r="IOC303" s="342"/>
      <c r="IOD303" s="342"/>
      <c r="IOE303" s="342"/>
      <c r="IOF303" s="342"/>
      <c r="IOG303" s="387"/>
      <c r="IOH303" s="342"/>
      <c r="IOI303" s="342"/>
      <c r="IOJ303" s="342"/>
      <c r="IOK303" s="342"/>
      <c r="IOL303" s="342"/>
      <c r="IOM303" s="387"/>
      <c r="ION303" s="342"/>
      <c r="IOO303" s="342"/>
      <c r="IOP303" s="342"/>
      <c r="IOQ303" s="342"/>
      <c r="IOR303" s="342"/>
      <c r="IOS303" s="387"/>
      <c r="IOT303" s="342"/>
      <c r="IOU303" s="342"/>
      <c r="IOV303" s="342"/>
      <c r="IOW303" s="342"/>
      <c r="IOX303" s="342"/>
      <c r="IOY303" s="387"/>
      <c r="IOZ303" s="342"/>
      <c r="IPA303" s="342"/>
      <c r="IPB303" s="342"/>
      <c r="IPC303" s="342"/>
      <c r="IPD303" s="342"/>
      <c r="IPE303" s="387"/>
      <c r="IPF303" s="342"/>
      <c r="IPG303" s="342"/>
      <c r="IPH303" s="342"/>
      <c r="IPI303" s="342"/>
      <c r="IPJ303" s="342"/>
      <c r="IPK303" s="387"/>
      <c r="IPL303" s="342"/>
      <c r="IPM303" s="342"/>
      <c r="IPN303" s="342"/>
      <c r="IPO303" s="342"/>
      <c r="IPP303" s="342"/>
      <c r="IPQ303" s="387"/>
      <c r="IPR303" s="342"/>
      <c r="IPS303" s="342"/>
      <c r="IPT303" s="342"/>
      <c r="IPU303" s="342"/>
      <c r="IPV303" s="342"/>
      <c r="IPW303" s="387"/>
      <c r="IPX303" s="342"/>
      <c r="IPY303" s="342"/>
      <c r="IPZ303" s="342"/>
      <c r="IQA303" s="342"/>
      <c r="IQB303" s="342"/>
      <c r="IQC303" s="387"/>
      <c r="IQD303" s="342"/>
      <c r="IQE303" s="342"/>
      <c r="IQF303" s="342"/>
      <c r="IQG303" s="342"/>
      <c r="IQH303" s="342"/>
      <c r="IQI303" s="387"/>
      <c r="IQJ303" s="342"/>
      <c r="IQK303" s="342"/>
      <c r="IQL303" s="342"/>
      <c r="IQM303" s="342"/>
      <c r="IQN303" s="342"/>
      <c r="IQO303" s="387"/>
      <c r="IQP303" s="342"/>
      <c r="IQQ303" s="342"/>
      <c r="IQR303" s="342"/>
      <c r="IQS303" s="342"/>
      <c r="IQT303" s="342"/>
      <c r="IQU303" s="387"/>
      <c r="IQV303" s="342"/>
      <c r="IQW303" s="342"/>
      <c r="IQX303" s="342"/>
      <c r="IQY303" s="342"/>
      <c r="IQZ303" s="342"/>
      <c r="IRA303" s="387"/>
      <c r="IRB303" s="342"/>
      <c r="IRC303" s="342"/>
      <c r="IRD303" s="342"/>
      <c r="IRE303" s="342"/>
      <c r="IRF303" s="342"/>
      <c r="IRG303" s="387"/>
      <c r="IRH303" s="342"/>
      <c r="IRI303" s="342"/>
      <c r="IRJ303" s="342"/>
      <c r="IRK303" s="342"/>
      <c r="IRL303" s="342"/>
      <c r="IRM303" s="387"/>
      <c r="IRN303" s="342"/>
      <c r="IRO303" s="342"/>
      <c r="IRP303" s="342"/>
      <c r="IRQ303" s="342"/>
      <c r="IRR303" s="342"/>
      <c r="IRS303" s="387"/>
      <c r="IRT303" s="342"/>
      <c r="IRU303" s="342"/>
      <c r="IRV303" s="342"/>
      <c r="IRW303" s="342"/>
      <c r="IRX303" s="342"/>
      <c r="IRY303" s="387"/>
      <c r="IRZ303" s="342"/>
      <c r="ISA303" s="342"/>
      <c r="ISB303" s="342"/>
      <c r="ISC303" s="342"/>
      <c r="ISD303" s="342"/>
      <c r="ISE303" s="387"/>
      <c r="ISF303" s="342"/>
      <c r="ISG303" s="342"/>
      <c r="ISH303" s="342"/>
      <c r="ISI303" s="342"/>
      <c r="ISJ303" s="342"/>
      <c r="ISK303" s="387"/>
      <c r="ISL303" s="342"/>
      <c r="ISM303" s="342"/>
      <c r="ISN303" s="342"/>
      <c r="ISO303" s="342"/>
      <c r="ISP303" s="342"/>
      <c r="ISQ303" s="387"/>
      <c r="ISR303" s="342"/>
      <c r="ISS303" s="342"/>
      <c r="IST303" s="342"/>
      <c r="ISU303" s="342"/>
      <c r="ISV303" s="342"/>
      <c r="ISW303" s="387"/>
      <c r="ISX303" s="342"/>
      <c r="ISY303" s="342"/>
      <c r="ISZ303" s="342"/>
      <c r="ITA303" s="342"/>
      <c r="ITB303" s="342"/>
      <c r="ITC303" s="387"/>
      <c r="ITD303" s="342"/>
      <c r="ITE303" s="342"/>
      <c r="ITF303" s="342"/>
      <c r="ITG303" s="342"/>
      <c r="ITH303" s="342"/>
      <c r="ITI303" s="387"/>
      <c r="ITJ303" s="342"/>
      <c r="ITK303" s="342"/>
      <c r="ITL303" s="342"/>
      <c r="ITM303" s="342"/>
      <c r="ITN303" s="342"/>
      <c r="ITO303" s="387"/>
      <c r="ITP303" s="342"/>
      <c r="ITQ303" s="342"/>
      <c r="ITR303" s="342"/>
      <c r="ITS303" s="342"/>
      <c r="ITT303" s="342"/>
      <c r="ITU303" s="387"/>
      <c r="ITV303" s="342"/>
      <c r="ITW303" s="342"/>
      <c r="ITX303" s="342"/>
      <c r="ITY303" s="342"/>
      <c r="ITZ303" s="342"/>
      <c r="IUA303" s="387"/>
      <c r="IUB303" s="342"/>
      <c r="IUC303" s="342"/>
      <c r="IUD303" s="342"/>
      <c r="IUE303" s="342"/>
      <c r="IUF303" s="342"/>
      <c r="IUG303" s="387"/>
      <c r="IUH303" s="342"/>
      <c r="IUI303" s="342"/>
      <c r="IUJ303" s="342"/>
      <c r="IUK303" s="342"/>
      <c r="IUL303" s="342"/>
      <c r="IUM303" s="387"/>
      <c r="IUN303" s="342"/>
      <c r="IUO303" s="342"/>
      <c r="IUP303" s="342"/>
      <c r="IUQ303" s="342"/>
      <c r="IUR303" s="342"/>
      <c r="IUS303" s="387"/>
      <c r="IUT303" s="342"/>
      <c r="IUU303" s="342"/>
      <c r="IUV303" s="342"/>
      <c r="IUW303" s="342"/>
      <c r="IUX303" s="342"/>
      <c r="IUY303" s="387"/>
      <c r="IUZ303" s="342"/>
      <c r="IVA303" s="342"/>
      <c r="IVB303" s="342"/>
      <c r="IVC303" s="342"/>
      <c r="IVD303" s="342"/>
      <c r="IVE303" s="387"/>
      <c r="IVF303" s="342"/>
      <c r="IVG303" s="342"/>
      <c r="IVH303" s="342"/>
      <c r="IVI303" s="342"/>
      <c r="IVJ303" s="342"/>
      <c r="IVK303" s="387"/>
      <c r="IVL303" s="342"/>
      <c r="IVM303" s="342"/>
      <c r="IVN303" s="342"/>
      <c r="IVO303" s="342"/>
      <c r="IVP303" s="342"/>
      <c r="IVQ303" s="387"/>
      <c r="IVR303" s="342"/>
      <c r="IVS303" s="342"/>
      <c r="IVT303" s="342"/>
      <c r="IVU303" s="342"/>
      <c r="IVV303" s="342"/>
      <c r="IVW303" s="387"/>
      <c r="IVX303" s="342"/>
      <c r="IVY303" s="342"/>
      <c r="IVZ303" s="342"/>
      <c r="IWA303" s="342"/>
      <c r="IWB303" s="342"/>
      <c r="IWC303" s="387"/>
      <c r="IWD303" s="342"/>
      <c r="IWE303" s="342"/>
      <c r="IWF303" s="342"/>
      <c r="IWG303" s="342"/>
      <c r="IWH303" s="342"/>
      <c r="IWI303" s="387"/>
      <c r="IWJ303" s="342"/>
      <c r="IWK303" s="342"/>
      <c r="IWL303" s="342"/>
      <c r="IWM303" s="342"/>
      <c r="IWN303" s="342"/>
      <c r="IWO303" s="387"/>
      <c r="IWP303" s="342"/>
      <c r="IWQ303" s="342"/>
      <c r="IWR303" s="342"/>
      <c r="IWS303" s="342"/>
      <c r="IWT303" s="342"/>
      <c r="IWU303" s="387"/>
      <c r="IWV303" s="342"/>
      <c r="IWW303" s="342"/>
      <c r="IWX303" s="342"/>
      <c r="IWY303" s="342"/>
      <c r="IWZ303" s="342"/>
      <c r="IXA303" s="387"/>
      <c r="IXB303" s="342"/>
      <c r="IXC303" s="342"/>
      <c r="IXD303" s="342"/>
      <c r="IXE303" s="342"/>
      <c r="IXF303" s="342"/>
      <c r="IXG303" s="387"/>
      <c r="IXH303" s="342"/>
      <c r="IXI303" s="342"/>
      <c r="IXJ303" s="342"/>
      <c r="IXK303" s="342"/>
      <c r="IXL303" s="342"/>
      <c r="IXM303" s="387"/>
      <c r="IXN303" s="342"/>
      <c r="IXO303" s="342"/>
      <c r="IXP303" s="342"/>
      <c r="IXQ303" s="342"/>
      <c r="IXR303" s="342"/>
      <c r="IXS303" s="387"/>
      <c r="IXT303" s="342"/>
      <c r="IXU303" s="342"/>
      <c r="IXV303" s="342"/>
      <c r="IXW303" s="342"/>
      <c r="IXX303" s="342"/>
      <c r="IXY303" s="387"/>
      <c r="IXZ303" s="342"/>
      <c r="IYA303" s="342"/>
      <c r="IYB303" s="342"/>
      <c r="IYC303" s="342"/>
      <c r="IYD303" s="342"/>
      <c r="IYE303" s="387"/>
      <c r="IYF303" s="342"/>
      <c r="IYG303" s="342"/>
      <c r="IYH303" s="342"/>
      <c r="IYI303" s="342"/>
      <c r="IYJ303" s="342"/>
      <c r="IYK303" s="387"/>
      <c r="IYL303" s="342"/>
      <c r="IYM303" s="342"/>
      <c r="IYN303" s="342"/>
      <c r="IYO303" s="342"/>
      <c r="IYP303" s="342"/>
      <c r="IYQ303" s="387"/>
      <c r="IYR303" s="342"/>
      <c r="IYS303" s="342"/>
      <c r="IYT303" s="342"/>
      <c r="IYU303" s="342"/>
      <c r="IYV303" s="342"/>
      <c r="IYW303" s="387"/>
      <c r="IYX303" s="342"/>
      <c r="IYY303" s="342"/>
      <c r="IYZ303" s="342"/>
      <c r="IZA303" s="342"/>
      <c r="IZB303" s="342"/>
      <c r="IZC303" s="387"/>
      <c r="IZD303" s="342"/>
      <c r="IZE303" s="342"/>
      <c r="IZF303" s="342"/>
      <c r="IZG303" s="342"/>
      <c r="IZH303" s="342"/>
      <c r="IZI303" s="387"/>
      <c r="IZJ303" s="342"/>
      <c r="IZK303" s="342"/>
      <c r="IZL303" s="342"/>
      <c r="IZM303" s="342"/>
      <c r="IZN303" s="342"/>
      <c r="IZO303" s="387"/>
      <c r="IZP303" s="342"/>
      <c r="IZQ303" s="342"/>
      <c r="IZR303" s="342"/>
      <c r="IZS303" s="342"/>
      <c r="IZT303" s="342"/>
      <c r="IZU303" s="387"/>
      <c r="IZV303" s="342"/>
      <c r="IZW303" s="342"/>
      <c r="IZX303" s="342"/>
      <c r="IZY303" s="342"/>
      <c r="IZZ303" s="342"/>
      <c r="JAA303" s="387"/>
      <c r="JAB303" s="342"/>
      <c r="JAC303" s="342"/>
      <c r="JAD303" s="342"/>
      <c r="JAE303" s="342"/>
      <c r="JAF303" s="342"/>
      <c r="JAG303" s="387"/>
      <c r="JAH303" s="342"/>
      <c r="JAI303" s="342"/>
      <c r="JAJ303" s="342"/>
      <c r="JAK303" s="342"/>
      <c r="JAL303" s="342"/>
      <c r="JAM303" s="387"/>
      <c r="JAN303" s="342"/>
      <c r="JAO303" s="342"/>
      <c r="JAP303" s="342"/>
      <c r="JAQ303" s="342"/>
      <c r="JAR303" s="342"/>
      <c r="JAS303" s="387"/>
      <c r="JAT303" s="342"/>
      <c r="JAU303" s="342"/>
      <c r="JAV303" s="342"/>
      <c r="JAW303" s="342"/>
      <c r="JAX303" s="342"/>
      <c r="JAY303" s="387"/>
      <c r="JAZ303" s="342"/>
      <c r="JBA303" s="342"/>
      <c r="JBB303" s="342"/>
      <c r="JBC303" s="342"/>
      <c r="JBD303" s="342"/>
      <c r="JBE303" s="387"/>
      <c r="JBF303" s="342"/>
      <c r="JBG303" s="342"/>
      <c r="JBH303" s="342"/>
      <c r="JBI303" s="342"/>
      <c r="JBJ303" s="342"/>
      <c r="JBK303" s="387"/>
      <c r="JBL303" s="342"/>
      <c r="JBM303" s="342"/>
      <c r="JBN303" s="342"/>
      <c r="JBO303" s="342"/>
      <c r="JBP303" s="342"/>
      <c r="JBQ303" s="387"/>
      <c r="JBR303" s="342"/>
      <c r="JBS303" s="342"/>
      <c r="JBT303" s="342"/>
      <c r="JBU303" s="342"/>
      <c r="JBV303" s="342"/>
      <c r="JBW303" s="387"/>
      <c r="JBX303" s="342"/>
      <c r="JBY303" s="342"/>
      <c r="JBZ303" s="342"/>
      <c r="JCA303" s="342"/>
      <c r="JCB303" s="342"/>
      <c r="JCC303" s="387"/>
      <c r="JCD303" s="342"/>
      <c r="JCE303" s="342"/>
      <c r="JCF303" s="342"/>
      <c r="JCG303" s="342"/>
      <c r="JCH303" s="342"/>
      <c r="JCI303" s="387"/>
      <c r="JCJ303" s="342"/>
      <c r="JCK303" s="342"/>
      <c r="JCL303" s="342"/>
      <c r="JCM303" s="342"/>
      <c r="JCN303" s="342"/>
      <c r="JCO303" s="387"/>
      <c r="JCP303" s="342"/>
      <c r="JCQ303" s="342"/>
      <c r="JCR303" s="342"/>
      <c r="JCS303" s="342"/>
      <c r="JCT303" s="342"/>
      <c r="JCU303" s="387"/>
      <c r="JCV303" s="342"/>
      <c r="JCW303" s="342"/>
      <c r="JCX303" s="342"/>
      <c r="JCY303" s="342"/>
      <c r="JCZ303" s="342"/>
      <c r="JDA303" s="387"/>
      <c r="JDB303" s="342"/>
      <c r="JDC303" s="342"/>
      <c r="JDD303" s="342"/>
      <c r="JDE303" s="342"/>
      <c r="JDF303" s="342"/>
      <c r="JDG303" s="387"/>
      <c r="JDH303" s="342"/>
      <c r="JDI303" s="342"/>
      <c r="JDJ303" s="342"/>
      <c r="JDK303" s="342"/>
      <c r="JDL303" s="342"/>
      <c r="JDM303" s="387"/>
      <c r="JDN303" s="342"/>
      <c r="JDO303" s="342"/>
      <c r="JDP303" s="342"/>
      <c r="JDQ303" s="342"/>
      <c r="JDR303" s="342"/>
      <c r="JDS303" s="387"/>
      <c r="JDT303" s="342"/>
      <c r="JDU303" s="342"/>
      <c r="JDV303" s="342"/>
      <c r="JDW303" s="342"/>
      <c r="JDX303" s="342"/>
      <c r="JDY303" s="387"/>
      <c r="JDZ303" s="342"/>
      <c r="JEA303" s="342"/>
      <c r="JEB303" s="342"/>
      <c r="JEC303" s="342"/>
      <c r="JED303" s="342"/>
      <c r="JEE303" s="387"/>
      <c r="JEF303" s="342"/>
      <c r="JEG303" s="342"/>
      <c r="JEH303" s="342"/>
      <c r="JEI303" s="342"/>
      <c r="JEJ303" s="342"/>
      <c r="JEK303" s="387"/>
      <c r="JEL303" s="342"/>
      <c r="JEM303" s="342"/>
      <c r="JEN303" s="342"/>
      <c r="JEO303" s="342"/>
      <c r="JEP303" s="342"/>
      <c r="JEQ303" s="387"/>
      <c r="JER303" s="342"/>
      <c r="JES303" s="342"/>
      <c r="JET303" s="342"/>
      <c r="JEU303" s="342"/>
      <c r="JEV303" s="342"/>
      <c r="JEW303" s="387"/>
      <c r="JEX303" s="342"/>
      <c r="JEY303" s="342"/>
      <c r="JEZ303" s="342"/>
      <c r="JFA303" s="342"/>
      <c r="JFB303" s="342"/>
      <c r="JFC303" s="387"/>
      <c r="JFD303" s="342"/>
      <c r="JFE303" s="342"/>
      <c r="JFF303" s="342"/>
      <c r="JFG303" s="342"/>
      <c r="JFH303" s="342"/>
      <c r="JFI303" s="387"/>
      <c r="JFJ303" s="342"/>
      <c r="JFK303" s="342"/>
      <c r="JFL303" s="342"/>
      <c r="JFM303" s="342"/>
      <c r="JFN303" s="342"/>
      <c r="JFO303" s="387"/>
      <c r="JFP303" s="342"/>
      <c r="JFQ303" s="342"/>
      <c r="JFR303" s="342"/>
      <c r="JFS303" s="342"/>
      <c r="JFT303" s="342"/>
      <c r="JFU303" s="387"/>
      <c r="JFV303" s="342"/>
      <c r="JFW303" s="342"/>
      <c r="JFX303" s="342"/>
      <c r="JFY303" s="342"/>
      <c r="JFZ303" s="342"/>
      <c r="JGA303" s="387"/>
      <c r="JGB303" s="342"/>
      <c r="JGC303" s="342"/>
      <c r="JGD303" s="342"/>
      <c r="JGE303" s="342"/>
      <c r="JGF303" s="342"/>
      <c r="JGG303" s="387"/>
      <c r="JGH303" s="342"/>
      <c r="JGI303" s="342"/>
      <c r="JGJ303" s="342"/>
      <c r="JGK303" s="342"/>
      <c r="JGL303" s="342"/>
      <c r="JGM303" s="387"/>
      <c r="JGN303" s="342"/>
      <c r="JGO303" s="342"/>
      <c r="JGP303" s="342"/>
      <c r="JGQ303" s="342"/>
      <c r="JGR303" s="342"/>
      <c r="JGS303" s="387"/>
      <c r="JGT303" s="342"/>
      <c r="JGU303" s="342"/>
      <c r="JGV303" s="342"/>
      <c r="JGW303" s="342"/>
      <c r="JGX303" s="342"/>
      <c r="JGY303" s="387"/>
      <c r="JGZ303" s="342"/>
      <c r="JHA303" s="342"/>
      <c r="JHB303" s="342"/>
      <c r="JHC303" s="342"/>
      <c r="JHD303" s="342"/>
      <c r="JHE303" s="387"/>
      <c r="JHF303" s="342"/>
      <c r="JHG303" s="342"/>
      <c r="JHH303" s="342"/>
      <c r="JHI303" s="342"/>
      <c r="JHJ303" s="342"/>
      <c r="JHK303" s="387"/>
      <c r="JHL303" s="342"/>
      <c r="JHM303" s="342"/>
      <c r="JHN303" s="342"/>
      <c r="JHO303" s="342"/>
      <c r="JHP303" s="342"/>
      <c r="JHQ303" s="387"/>
      <c r="JHR303" s="342"/>
      <c r="JHS303" s="342"/>
      <c r="JHT303" s="342"/>
      <c r="JHU303" s="342"/>
      <c r="JHV303" s="342"/>
      <c r="JHW303" s="387"/>
      <c r="JHX303" s="342"/>
      <c r="JHY303" s="342"/>
      <c r="JHZ303" s="342"/>
      <c r="JIA303" s="342"/>
      <c r="JIB303" s="342"/>
      <c r="JIC303" s="387"/>
      <c r="JID303" s="342"/>
      <c r="JIE303" s="342"/>
      <c r="JIF303" s="342"/>
      <c r="JIG303" s="342"/>
      <c r="JIH303" s="342"/>
      <c r="JII303" s="387"/>
      <c r="JIJ303" s="342"/>
      <c r="JIK303" s="342"/>
      <c r="JIL303" s="342"/>
      <c r="JIM303" s="342"/>
      <c r="JIN303" s="342"/>
      <c r="JIO303" s="387"/>
      <c r="JIP303" s="342"/>
      <c r="JIQ303" s="342"/>
      <c r="JIR303" s="342"/>
      <c r="JIS303" s="342"/>
      <c r="JIT303" s="342"/>
      <c r="JIU303" s="387"/>
      <c r="JIV303" s="342"/>
      <c r="JIW303" s="342"/>
      <c r="JIX303" s="342"/>
      <c r="JIY303" s="342"/>
      <c r="JIZ303" s="342"/>
      <c r="JJA303" s="387"/>
      <c r="JJB303" s="342"/>
      <c r="JJC303" s="342"/>
      <c r="JJD303" s="342"/>
      <c r="JJE303" s="342"/>
      <c r="JJF303" s="342"/>
      <c r="JJG303" s="387"/>
      <c r="JJH303" s="342"/>
      <c r="JJI303" s="342"/>
      <c r="JJJ303" s="342"/>
      <c r="JJK303" s="342"/>
      <c r="JJL303" s="342"/>
      <c r="JJM303" s="387"/>
      <c r="JJN303" s="342"/>
      <c r="JJO303" s="342"/>
      <c r="JJP303" s="342"/>
      <c r="JJQ303" s="342"/>
      <c r="JJR303" s="342"/>
      <c r="JJS303" s="387"/>
      <c r="JJT303" s="342"/>
      <c r="JJU303" s="342"/>
      <c r="JJV303" s="342"/>
      <c r="JJW303" s="342"/>
      <c r="JJX303" s="342"/>
      <c r="JJY303" s="387"/>
      <c r="JJZ303" s="342"/>
      <c r="JKA303" s="342"/>
      <c r="JKB303" s="342"/>
      <c r="JKC303" s="342"/>
      <c r="JKD303" s="342"/>
      <c r="JKE303" s="387"/>
      <c r="JKF303" s="342"/>
      <c r="JKG303" s="342"/>
      <c r="JKH303" s="342"/>
      <c r="JKI303" s="342"/>
      <c r="JKJ303" s="342"/>
      <c r="JKK303" s="387"/>
      <c r="JKL303" s="342"/>
      <c r="JKM303" s="342"/>
      <c r="JKN303" s="342"/>
      <c r="JKO303" s="342"/>
      <c r="JKP303" s="342"/>
      <c r="JKQ303" s="387"/>
      <c r="JKR303" s="342"/>
      <c r="JKS303" s="342"/>
      <c r="JKT303" s="342"/>
      <c r="JKU303" s="342"/>
      <c r="JKV303" s="342"/>
      <c r="JKW303" s="387"/>
      <c r="JKX303" s="342"/>
      <c r="JKY303" s="342"/>
      <c r="JKZ303" s="342"/>
      <c r="JLA303" s="342"/>
      <c r="JLB303" s="342"/>
      <c r="JLC303" s="387"/>
      <c r="JLD303" s="342"/>
      <c r="JLE303" s="342"/>
      <c r="JLF303" s="342"/>
      <c r="JLG303" s="342"/>
      <c r="JLH303" s="342"/>
      <c r="JLI303" s="387"/>
      <c r="JLJ303" s="342"/>
      <c r="JLK303" s="342"/>
      <c r="JLL303" s="342"/>
      <c r="JLM303" s="342"/>
      <c r="JLN303" s="342"/>
      <c r="JLO303" s="387"/>
      <c r="JLP303" s="342"/>
      <c r="JLQ303" s="342"/>
      <c r="JLR303" s="342"/>
      <c r="JLS303" s="342"/>
      <c r="JLT303" s="342"/>
      <c r="JLU303" s="387"/>
      <c r="JLV303" s="342"/>
      <c r="JLW303" s="342"/>
      <c r="JLX303" s="342"/>
      <c r="JLY303" s="342"/>
      <c r="JLZ303" s="342"/>
      <c r="JMA303" s="387"/>
      <c r="JMB303" s="342"/>
      <c r="JMC303" s="342"/>
      <c r="JMD303" s="342"/>
      <c r="JME303" s="342"/>
      <c r="JMF303" s="342"/>
      <c r="JMG303" s="387"/>
      <c r="JMH303" s="342"/>
      <c r="JMI303" s="342"/>
      <c r="JMJ303" s="342"/>
      <c r="JMK303" s="342"/>
      <c r="JML303" s="342"/>
      <c r="JMM303" s="387"/>
      <c r="JMN303" s="342"/>
      <c r="JMO303" s="342"/>
      <c r="JMP303" s="342"/>
      <c r="JMQ303" s="342"/>
      <c r="JMR303" s="342"/>
      <c r="JMS303" s="387"/>
      <c r="JMT303" s="342"/>
      <c r="JMU303" s="342"/>
      <c r="JMV303" s="342"/>
      <c r="JMW303" s="342"/>
      <c r="JMX303" s="342"/>
      <c r="JMY303" s="387"/>
      <c r="JMZ303" s="342"/>
      <c r="JNA303" s="342"/>
      <c r="JNB303" s="342"/>
      <c r="JNC303" s="342"/>
      <c r="JND303" s="342"/>
      <c r="JNE303" s="387"/>
      <c r="JNF303" s="342"/>
      <c r="JNG303" s="342"/>
      <c r="JNH303" s="342"/>
      <c r="JNI303" s="342"/>
      <c r="JNJ303" s="342"/>
      <c r="JNK303" s="387"/>
      <c r="JNL303" s="342"/>
      <c r="JNM303" s="342"/>
      <c r="JNN303" s="342"/>
      <c r="JNO303" s="342"/>
      <c r="JNP303" s="342"/>
      <c r="JNQ303" s="387"/>
      <c r="JNR303" s="342"/>
      <c r="JNS303" s="342"/>
      <c r="JNT303" s="342"/>
      <c r="JNU303" s="342"/>
      <c r="JNV303" s="342"/>
      <c r="JNW303" s="387"/>
      <c r="JNX303" s="342"/>
      <c r="JNY303" s="342"/>
      <c r="JNZ303" s="342"/>
      <c r="JOA303" s="342"/>
      <c r="JOB303" s="342"/>
      <c r="JOC303" s="387"/>
      <c r="JOD303" s="342"/>
      <c r="JOE303" s="342"/>
      <c r="JOF303" s="342"/>
      <c r="JOG303" s="342"/>
      <c r="JOH303" s="342"/>
      <c r="JOI303" s="387"/>
      <c r="JOJ303" s="342"/>
      <c r="JOK303" s="342"/>
      <c r="JOL303" s="342"/>
      <c r="JOM303" s="342"/>
      <c r="JON303" s="342"/>
      <c r="JOO303" s="387"/>
      <c r="JOP303" s="342"/>
      <c r="JOQ303" s="342"/>
      <c r="JOR303" s="342"/>
      <c r="JOS303" s="342"/>
      <c r="JOT303" s="342"/>
      <c r="JOU303" s="387"/>
      <c r="JOV303" s="342"/>
      <c r="JOW303" s="342"/>
      <c r="JOX303" s="342"/>
      <c r="JOY303" s="342"/>
      <c r="JOZ303" s="342"/>
      <c r="JPA303" s="387"/>
      <c r="JPB303" s="342"/>
      <c r="JPC303" s="342"/>
      <c r="JPD303" s="342"/>
      <c r="JPE303" s="342"/>
      <c r="JPF303" s="342"/>
      <c r="JPG303" s="387"/>
      <c r="JPH303" s="342"/>
      <c r="JPI303" s="342"/>
      <c r="JPJ303" s="342"/>
      <c r="JPK303" s="342"/>
      <c r="JPL303" s="342"/>
      <c r="JPM303" s="387"/>
      <c r="JPN303" s="342"/>
      <c r="JPO303" s="342"/>
      <c r="JPP303" s="342"/>
      <c r="JPQ303" s="342"/>
      <c r="JPR303" s="342"/>
      <c r="JPS303" s="387"/>
      <c r="JPT303" s="342"/>
      <c r="JPU303" s="342"/>
      <c r="JPV303" s="342"/>
      <c r="JPW303" s="342"/>
      <c r="JPX303" s="342"/>
      <c r="JPY303" s="387"/>
      <c r="JPZ303" s="342"/>
      <c r="JQA303" s="342"/>
      <c r="JQB303" s="342"/>
      <c r="JQC303" s="342"/>
      <c r="JQD303" s="342"/>
      <c r="JQE303" s="387"/>
      <c r="JQF303" s="342"/>
      <c r="JQG303" s="342"/>
      <c r="JQH303" s="342"/>
      <c r="JQI303" s="342"/>
      <c r="JQJ303" s="342"/>
      <c r="JQK303" s="387"/>
      <c r="JQL303" s="342"/>
      <c r="JQM303" s="342"/>
      <c r="JQN303" s="342"/>
      <c r="JQO303" s="342"/>
      <c r="JQP303" s="342"/>
      <c r="JQQ303" s="387"/>
      <c r="JQR303" s="342"/>
      <c r="JQS303" s="342"/>
      <c r="JQT303" s="342"/>
      <c r="JQU303" s="342"/>
      <c r="JQV303" s="342"/>
      <c r="JQW303" s="387"/>
      <c r="JQX303" s="342"/>
      <c r="JQY303" s="342"/>
      <c r="JQZ303" s="342"/>
      <c r="JRA303" s="342"/>
      <c r="JRB303" s="342"/>
      <c r="JRC303" s="387"/>
      <c r="JRD303" s="342"/>
      <c r="JRE303" s="342"/>
      <c r="JRF303" s="342"/>
      <c r="JRG303" s="342"/>
      <c r="JRH303" s="342"/>
      <c r="JRI303" s="387"/>
      <c r="JRJ303" s="342"/>
      <c r="JRK303" s="342"/>
      <c r="JRL303" s="342"/>
      <c r="JRM303" s="342"/>
      <c r="JRN303" s="342"/>
      <c r="JRO303" s="387"/>
      <c r="JRP303" s="342"/>
      <c r="JRQ303" s="342"/>
      <c r="JRR303" s="342"/>
      <c r="JRS303" s="342"/>
      <c r="JRT303" s="342"/>
      <c r="JRU303" s="387"/>
      <c r="JRV303" s="342"/>
      <c r="JRW303" s="342"/>
      <c r="JRX303" s="342"/>
      <c r="JRY303" s="342"/>
      <c r="JRZ303" s="342"/>
      <c r="JSA303" s="387"/>
      <c r="JSB303" s="342"/>
      <c r="JSC303" s="342"/>
      <c r="JSD303" s="342"/>
      <c r="JSE303" s="342"/>
      <c r="JSF303" s="342"/>
      <c r="JSG303" s="387"/>
      <c r="JSH303" s="342"/>
      <c r="JSI303" s="342"/>
      <c r="JSJ303" s="342"/>
      <c r="JSK303" s="342"/>
      <c r="JSL303" s="342"/>
      <c r="JSM303" s="387"/>
      <c r="JSN303" s="342"/>
      <c r="JSO303" s="342"/>
      <c r="JSP303" s="342"/>
      <c r="JSQ303" s="342"/>
      <c r="JSR303" s="342"/>
      <c r="JSS303" s="387"/>
      <c r="JST303" s="342"/>
      <c r="JSU303" s="342"/>
      <c r="JSV303" s="342"/>
      <c r="JSW303" s="342"/>
      <c r="JSX303" s="342"/>
      <c r="JSY303" s="387"/>
      <c r="JSZ303" s="342"/>
      <c r="JTA303" s="342"/>
      <c r="JTB303" s="342"/>
      <c r="JTC303" s="342"/>
      <c r="JTD303" s="342"/>
      <c r="JTE303" s="387"/>
      <c r="JTF303" s="342"/>
      <c r="JTG303" s="342"/>
      <c r="JTH303" s="342"/>
      <c r="JTI303" s="342"/>
      <c r="JTJ303" s="342"/>
      <c r="JTK303" s="387"/>
      <c r="JTL303" s="342"/>
      <c r="JTM303" s="342"/>
      <c r="JTN303" s="342"/>
      <c r="JTO303" s="342"/>
      <c r="JTP303" s="342"/>
      <c r="JTQ303" s="387"/>
      <c r="JTR303" s="342"/>
      <c r="JTS303" s="342"/>
      <c r="JTT303" s="342"/>
      <c r="JTU303" s="342"/>
      <c r="JTV303" s="342"/>
      <c r="JTW303" s="387"/>
      <c r="JTX303" s="342"/>
      <c r="JTY303" s="342"/>
      <c r="JTZ303" s="342"/>
      <c r="JUA303" s="342"/>
      <c r="JUB303" s="342"/>
      <c r="JUC303" s="387"/>
      <c r="JUD303" s="342"/>
      <c r="JUE303" s="342"/>
      <c r="JUF303" s="342"/>
      <c r="JUG303" s="342"/>
      <c r="JUH303" s="342"/>
      <c r="JUI303" s="387"/>
      <c r="JUJ303" s="342"/>
      <c r="JUK303" s="342"/>
      <c r="JUL303" s="342"/>
      <c r="JUM303" s="342"/>
      <c r="JUN303" s="342"/>
      <c r="JUO303" s="387"/>
      <c r="JUP303" s="342"/>
      <c r="JUQ303" s="342"/>
      <c r="JUR303" s="342"/>
      <c r="JUS303" s="342"/>
      <c r="JUT303" s="342"/>
      <c r="JUU303" s="387"/>
      <c r="JUV303" s="342"/>
      <c r="JUW303" s="342"/>
      <c r="JUX303" s="342"/>
      <c r="JUY303" s="342"/>
      <c r="JUZ303" s="342"/>
      <c r="JVA303" s="387"/>
      <c r="JVB303" s="342"/>
      <c r="JVC303" s="342"/>
      <c r="JVD303" s="342"/>
      <c r="JVE303" s="342"/>
      <c r="JVF303" s="342"/>
      <c r="JVG303" s="387"/>
      <c r="JVH303" s="342"/>
      <c r="JVI303" s="342"/>
      <c r="JVJ303" s="342"/>
      <c r="JVK303" s="342"/>
      <c r="JVL303" s="342"/>
      <c r="JVM303" s="387"/>
      <c r="JVN303" s="342"/>
      <c r="JVO303" s="342"/>
      <c r="JVP303" s="342"/>
      <c r="JVQ303" s="342"/>
      <c r="JVR303" s="342"/>
      <c r="JVS303" s="387"/>
      <c r="JVT303" s="342"/>
      <c r="JVU303" s="342"/>
      <c r="JVV303" s="342"/>
      <c r="JVW303" s="342"/>
      <c r="JVX303" s="342"/>
      <c r="JVY303" s="387"/>
      <c r="JVZ303" s="342"/>
      <c r="JWA303" s="342"/>
      <c r="JWB303" s="342"/>
      <c r="JWC303" s="342"/>
      <c r="JWD303" s="342"/>
      <c r="JWE303" s="387"/>
      <c r="JWF303" s="342"/>
      <c r="JWG303" s="342"/>
      <c r="JWH303" s="342"/>
      <c r="JWI303" s="342"/>
      <c r="JWJ303" s="342"/>
      <c r="JWK303" s="387"/>
      <c r="JWL303" s="342"/>
      <c r="JWM303" s="342"/>
      <c r="JWN303" s="342"/>
      <c r="JWO303" s="342"/>
      <c r="JWP303" s="342"/>
      <c r="JWQ303" s="387"/>
      <c r="JWR303" s="342"/>
      <c r="JWS303" s="342"/>
      <c r="JWT303" s="342"/>
      <c r="JWU303" s="342"/>
      <c r="JWV303" s="342"/>
      <c r="JWW303" s="387"/>
      <c r="JWX303" s="342"/>
      <c r="JWY303" s="342"/>
      <c r="JWZ303" s="342"/>
      <c r="JXA303" s="342"/>
      <c r="JXB303" s="342"/>
      <c r="JXC303" s="387"/>
      <c r="JXD303" s="342"/>
      <c r="JXE303" s="342"/>
      <c r="JXF303" s="342"/>
      <c r="JXG303" s="342"/>
      <c r="JXH303" s="342"/>
      <c r="JXI303" s="387"/>
      <c r="JXJ303" s="342"/>
      <c r="JXK303" s="342"/>
      <c r="JXL303" s="342"/>
      <c r="JXM303" s="342"/>
      <c r="JXN303" s="342"/>
      <c r="JXO303" s="387"/>
      <c r="JXP303" s="342"/>
      <c r="JXQ303" s="342"/>
      <c r="JXR303" s="342"/>
      <c r="JXS303" s="342"/>
      <c r="JXT303" s="342"/>
      <c r="JXU303" s="387"/>
      <c r="JXV303" s="342"/>
      <c r="JXW303" s="342"/>
      <c r="JXX303" s="342"/>
      <c r="JXY303" s="342"/>
      <c r="JXZ303" s="342"/>
      <c r="JYA303" s="387"/>
      <c r="JYB303" s="342"/>
      <c r="JYC303" s="342"/>
      <c r="JYD303" s="342"/>
      <c r="JYE303" s="342"/>
      <c r="JYF303" s="342"/>
      <c r="JYG303" s="387"/>
      <c r="JYH303" s="342"/>
      <c r="JYI303" s="342"/>
      <c r="JYJ303" s="342"/>
      <c r="JYK303" s="342"/>
      <c r="JYL303" s="342"/>
      <c r="JYM303" s="387"/>
      <c r="JYN303" s="342"/>
      <c r="JYO303" s="342"/>
      <c r="JYP303" s="342"/>
      <c r="JYQ303" s="342"/>
      <c r="JYR303" s="342"/>
      <c r="JYS303" s="387"/>
      <c r="JYT303" s="342"/>
      <c r="JYU303" s="342"/>
      <c r="JYV303" s="342"/>
      <c r="JYW303" s="342"/>
      <c r="JYX303" s="342"/>
      <c r="JYY303" s="387"/>
      <c r="JYZ303" s="342"/>
      <c r="JZA303" s="342"/>
      <c r="JZB303" s="342"/>
      <c r="JZC303" s="342"/>
      <c r="JZD303" s="342"/>
      <c r="JZE303" s="387"/>
      <c r="JZF303" s="342"/>
      <c r="JZG303" s="342"/>
      <c r="JZH303" s="342"/>
      <c r="JZI303" s="342"/>
      <c r="JZJ303" s="342"/>
      <c r="JZK303" s="387"/>
      <c r="JZL303" s="342"/>
      <c r="JZM303" s="342"/>
      <c r="JZN303" s="342"/>
      <c r="JZO303" s="342"/>
      <c r="JZP303" s="342"/>
      <c r="JZQ303" s="387"/>
      <c r="JZR303" s="342"/>
      <c r="JZS303" s="342"/>
      <c r="JZT303" s="342"/>
      <c r="JZU303" s="342"/>
      <c r="JZV303" s="342"/>
      <c r="JZW303" s="387"/>
      <c r="JZX303" s="342"/>
      <c r="JZY303" s="342"/>
      <c r="JZZ303" s="342"/>
      <c r="KAA303" s="342"/>
      <c r="KAB303" s="342"/>
      <c r="KAC303" s="387"/>
      <c r="KAD303" s="342"/>
      <c r="KAE303" s="342"/>
      <c r="KAF303" s="342"/>
      <c r="KAG303" s="342"/>
      <c r="KAH303" s="342"/>
      <c r="KAI303" s="387"/>
      <c r="KAJ303" s="342"/>
      <c r="KAK303" s="342"/>
      <c r="KAL303" s="342"/>
      <c r="KAM303" s="342"/>
      <c r="KAN303" s="342"/>
      <c r="KAO303" s="387"/>
      <c r="KAP303" s="342"/>
      <c r="KAQ303" s="342"/>
      <c r="KAR303" s="342"/>
      <c r="KAS303" s="342"/>
      <c r="KAT303" s="342"/>
      <c r="KAU303" s="387"/>
      <c r="KAV303" s="342"/>
      <c r="KAW303" s="342"/>
      <c r="KAX303" s="342"/>
      <c r="KAY303" s="342"/>
      <c r="KAZ303" s="342"/>
      <c r="KBA303" s="387"/>
      <c r="KBB303" s="342"/>
      <c r="KBC303" s="342"/>
      <c r="KBD303" s="342"/>
      <c r="KBE303" s="342"/>
      <c r="KBF303" s="342"/>
      <c r="KBG303" s="387"/>
      <c r="KBH303" s="342"/>
      <c r="KBI303" s="342"/>
      <c r="KBJ303" s="342"/>
      <c r="KBK303" s="342"/>
      <c r="KBL303" s="342"/>
      <c r="KBM303" s="387"/>
      <c r="KBN303" s="342"/>
      <c r="KBO303" s="342"/>
      <c r="KBP303" s="342"/>
      <c r="KBQ303" s="342"/>
      <c r="KBR303" s="342"/>
      <c r="KBS303" s="387"/>
      <c r="KBT303" s="342"/>
      <c r="KBU303" s="342"/>
      <c r="KBV303" s="342"/>
      <c r="KBW303" s="342"/>
      <c r="KBX303" s="342"/>
      <c r="KBY303" s="387"/>
      <c r="KBZ303" s="342"/>
      <c r="KCA303" s="342"/>
      <c r="KCB303" s="342"/>
      <c r="KCC303" s="342"/>
      <c r="KCD303" s="342"/>
      <c r="KCE303" s="387"/>
      <c r="KCF303" s="342"/>
      <c r="KCG303" s="342"/>
      <c r="KCH303" s="342"/>
      <c r="KCI303" s="342"/>
      <c r="KCJ303" s="342"/>
      <c r="KCK303" s="387"/>
      <c r="KCL303" s="342"/>
      <c r="KCM303" s="342"/>
      <c r="KCN303" s="342"/>
      <c r="KCO303" s="342"/>
      <c r="KCP303" s="342"/>
      <c r="KCQ303" s="387"/>
      <c r="KCR303" s="342"/>
      <c r="KCS303" s="342"/>
      <c r="KCT303" s="342"/>
      <c r="KCU303" s="342"/>
      <c r="KCV303" s="342"/>
      <c r="KCW303" s="387"/>
      <c r="KCX303" s="342"/>
      <c r="KCY303" s="342"/>
      <c r="KCZ303" s="342"/>
      <c r="KDA303" s="342"/>
      <c r="KDB303" s="342"/>
      <c r="KDC303" s="387"/>
      <c r="KDD303" s="342"/>
      <c r="KDE303" s="342"/>
      <c r="KDF303" s="342"/>
      <c r="KDG303" s="342"/>
      <c r="KDH303" s="342"/>
      <c r="KDI303" s="387"/>
      <c r="KDJ303" s="342"/>
      <c r="KDK303" s="342"/>
      <c r="KDL303" s="342"/>
      <c r="KDM303" s="342"/>
      <c r="KDN303" s="342"/>
      <c r="KDO303" s="387"/>
      <c r="KDP303" s="342"/>
      <c r="KDQ303" s="342"/>
      <c r="KDR303" s="342"/>
      <c r="KDS303" s="342"/>
      <c r="KDT303" s="342"/>
      <c r="KDU303" s="387"/>
      <c r="KDV303" s="342"/>
      <c r="KDW303" s="342"/>
      <c r="KDX303" s="342"/>
      <c r="KDY303" s="342"/>
      <c r="KDZ303" s="342"/>
      <c r="KEA303" s="387"/>
      <c r="KEB303" s="342"/>
      <c r="KEC303" s="342"/>
      <c r="KED303" s="342"/>
      <c r="KEE303" s="342"/>
      <c r="KEF303" s="342"/>
      <c r="KEG303" s="387"/>
      <c r="KEH303" s="342"/>
      <c r="KEI303" s="342"/>
      <c r="KEJ303" s="342"/>
      <c r="KEK303" s="342"/>
      <c r="KEL303" s="342"/>
      <c r="KEM303" s="387"/>
      <c r="KEN303" s="342"/>
      <c r="KEO303" s="342"/>
      <c r="KEP303" s="342"/>
      <c r="KEQ303" s="342"/>
      <c r="KER303" s="342"/>
      <c r="KES303" s="387"/>
      <c r="KET303" s="342"/>
      <c r="KEU303" s="342"/>
      <c r="KEV303" s="342"/>
      <c r="KEW303" s="342"/>
      <c r="KEX303" s="342"/>
      <c r="KEY303" s="387"/>
      <c r="KEZ303" s="342"/>
      <c r="KFA303" s="342"/>
      <c r="KFB303" s="342"/>
      <c r="KFC303" s="342"/>
      <c r="KFD303" s="342"/>
      <c r="KFE303" s="387"/>
      <c r="KFF303" s="342"/>
      <c r="KFG303" s="342"/>
      <c r="KFH303" s="342"/>
      <c r="KFI303" s="342"/>
      <c r="KFJ303" s="342"/>
      <c r="KFK303" s="387"/>
      <c r="KFL303" s="342"/>
      <c r="KFM303" s="342"/>
      <c r="KFN303" s="342"/>
      <c r="KFO303" s="342"/>
      <c r="KFP303" s="342"/>
      <c r="KFQ303" s="387"/>
      <c r="KFR303" s="342"/>
      <c r="KFS303" s="342"/>
      <c r="KFT303" s="342"/>
      <c r="KFU303" s="342"/>
      <c r="KFV303" s="342"/>
      <c r="KFW303" s="387"/>
      <c r="KFX303" s="342"/>
      <c r="KFY303" s="342"/>
      <c r="KFZ303" s="342"/>
      <c r="KGA303" s="342"/>
      <c r="KGB303" s="342"/>
      <c r="KGC303" s="387"/>
      <c r="KGD303" s="342"/>
      <c r="KGE303" s="342"/>
      <c r="KGF303" s="342"/>
      <c r="KGG303" s="342"/>
      <c r="KGH303" s="342"/>
      <c r="KGI303" s="387"/>
      <c r="KGJ303" s="342"/>
      <c r="KGK303" s="342"/>
      <c r="KGL303" s="342"/>
      <c r="KGM303" s="342"/>
      <c r="KGN303" s="342"/>
      <c r="KGO303" s="387"/>
      <c r="KGP303" s="342"/>
      <c r="KGQ303" s="342"/>
      <c r="KGR303" s="342"/>
      <c r="KGS303" s="342"/>
      <c r="KGT303" s="342"/>
      <c r="KGU303" s="387"/>
      <c r="KGV303" s="342"/>
      <c r="KGW303" s="342"/>
      <c r="KGX303" s="342"/>
      <c r="KGY303" s="342"/>
      <c r="KGZ303" s="342"/>
      <c r="KHA303" s="387"/>
      <c r="KHB303" s="342"/>
      <c r="KHC303" s="342"/>
      <c r="KHD303" s="342"/>
      <c r="KHE303" s="342"/>
      <c r="KHF303" s="342"/>
      <c r="KHG303" s="387"/>
      <c r="KHH303" s="342"/>
      <c r="KHI303" s="342"/>
      <c r="KHJ303" s="342"/>
      <c r="KHK303" s="342"/>
      <c r="KHL303" s="342"/>
      <c r="KHM303" s="387"/>
      <c r="KHN303" s="342"/>
      <c r="KHO303" s="342"/>
      <c r="KHP303" s="342"/>
      <c r="KHQ303" s="342"/>
      <c r="KHR303" s="342"/>
      <c r="KHS303" s="387"/>
      <c r="KHT303" s="342"/>
      <c r="KHU303" s="342"/>
      <c r="KHV303" s="342"/>
      <c r="KHW303" s="342"/>
      <c r="KHX303" s="342"/>
      <c r="KHY303" s="387"/>
      <c r="KHZ303" s="342"/>
      <c r="KIA303" s="342"/>
      <c r="KIB303" s="342"/>
      <c r="KIC303" s="342"/>
      <c r="KID303" s="342"/>
      <c r="KIE303" s="387"/>
      <c r="KIF303" s="342"/>
      <c r="KIG303" s="342"/>
      <c r="KIH303" s="342"/>
      <c r="KII303" s="342"/>
      <c r="KIJ303" s="342"/>
      <c r="KIK303" s="387"/>
      <c r="KIL303" s="342"/>
      <c r="KIM303" s="342"/>
      <c r="KIN303" s="342"/>
      <c r="KIO303" s="342"/>
      <c r="KIP303" s="342"/>
      <c r="KIQ303" s="387"/>
      <c r="KIR303" s="342"/>
      <c r="KIS303" s="342"/>
      <c r="KIT303" s="342"/>
      <c r="KIU303" s="342"/>
      <c r="KIV303" s="342"/>
      <c r="KIW303" s="387"/>
      <c r="KIX303" s="342"/>
      <c r="KIY303" s="342"/>
      <c r="KIZ303" s="342"/>
      <c r="KJA303" s="342"/>
      <c r="KJB303" s="342"/>
      <c r="KJC303" s="387"/>
      <c r="KJD303" s="342"/>
      <c r="KJE303" s="342"/>
      <c r="KJF303" s="342"/>
      <c r="KJG303" s="342"/>
      <c r="KJH303" s="342"/>
      <c r="KJI303" s="387"/>
      <c r="KJJ303" s="342"/>
      <c r="KJK303" s="342"/>
      <c r="KJL303" s="342"/>
      <c r="KJM303" s="342"/>
      <c r="KJN303" s="342"/>
      <c r="KJO303" s="387"/>
      <c r="KJP303" s="342"/>
      <c r="KJQ303" s="342"/>
      <c r="KJR303" s="342"/>
      <c r="KJS303" s="342"/>
      <c r="KJT303" s="342"/>
      <c r="KJU303" s="387"/>
      <c r="KJV303" s="342"/>
      <c r="KJW303" s="342"/>
      <c r="KJX303" s="342"/>
      <c r="KJY303" s="342"/>
      <c r="KJZ303" s="342"/>
      <c r="KKA303" s="387"/>
      <c r="KKB303" s="342"/>
      <c r="KKC303" s="342"/>
      <c r="KKD303" s="342"/>
      <c r="KKE303" s="342"/>
      <c r="KKF303" s="342"/>
      <c r="KKG303" s="387"/>
      <c r="KKH303" s="342"/>
      <c r="KKI303" s="342"/>
      <c r="KKJ303" s="342"/>
      <c r="KKK303" s="342"/>
      <c r="KKL303" s="342"/>
      <c r="KKM303" s="387"/>
      <c r="KKN303" s="342"/>
      <c r="KKO303" s="342"/>
      <c r="KKP303" s="342"/>
      <c r="KKQ303" s="342"/>
      <c r="KKR303" s="342"/>
      <c r="KKS303" s="387"/>
      <c r="KKT303" s="342"/>
      <c r="KKU303" s="342"/>
      <c r="KKV303" s="342"/>
      <c r="KKW303" s="342"/>
      <c r="KKX303" s="342"/>
      <c r="KKY303" s="387"/>
      <c r="KKZ303" s="342"/>
      <c r="KLA303" s="342"/>
      <c r="KLB303" s="342"/>
      <c r="KLC303" s="342"/>
      <c r="KLD303" s="342"/>
      <c r="KLE303" s="387"/>
      <c r="KLF303" s="342"/>
      <c r="KLG303" s="342"/>
      <c r="KLH303" s="342"/>
      <c r="KLI303" s="342"/>
      <c r="KLJ303" s="342"/>
      <c r="KLK303" s="387"/>
      <c r="KLL303" s="342"/>
      <c r="KLM303" s="342"/>
      <c r="KLN303" s="342"/>
      <c r="KLO303" s="342"/>
      <c r="KLP303" s="342"/>
      <c r="KLQ303" s="387"/>
      <c r="KLR303" s="342"/>
      <c r="KLS303" s="342"/>
      <c r="KLT303" s="342"/>
      <c r="KLU303" s="342"/>
      <c r="KLV303" s="342"/>
      <c r="KLW303" s="387"/>
      <c r="KLX303" s="342"/>
      <c r="KLY303" s="342"/>
      <c r="KLZ303" s="342"/>
      <c r="KMA303" s="342"/>
      <c r="KMB303" s="342"/>
      <c r="KMC303" s="387"/>
      <c r="KMD303" s="342"/>
      <c r="KME303" s="342"/>
      <c r="KMF303" s="342"/>
      <c r="KMG303" s="342"/>
      <c r="KMH303" s="342"/>
      <c r="KMI303" s="387"/>
      <c r="KMJ303" s="342"/>
      <c r="KMK303" s="342"/>
      <c r="KML303" s="342"/>
      <c r="KMM303" s="342"/>
      <c r="KMN303" s="342"/>
      <c r="KMO303" s="387"/>
      <c r="KMP303" s="342"/>
      <c r="KMQ303" s="342"/>
      <c r="KMR303" s="342"/>
      <c r="KMS303" s="342"/>
      <c r="KMT303" s="342"/>
      <c r="KMU303" s="387"/>
      <c r="KMV303" s="342"/>
      <c r="KMW303" s="342"/>
      <c r="KMX303" s="342"/>
      <c r="KMY303" s="342"/>
      <c r="KMZ303" s="342"/>
      <c r="KNA303" s="387"/>
      <c r="KNB303" s="342"/>
      <c r="KNC303" s="342"/>
      <c r="KND303" s="342"/>
      <c r="KNE303" s="342"/>
      <c r="KNF303" s="342"/>
      <c r="KNG303" s="387"/>
      <c r="KNH303" s="342"/>
      <c r="KNI303" s="342"/>
      <c r="KNJ303" s="342"/>
      <c r="KNK303" s="342"/>
      <c r="KNL303" s="342"/>
      <c r="KNM303" s="387"/>
      <c r="KNN303" s="342"/>
      <c r="KNO303" s="342"/>
      <c r="KNP303" s="342"/>
      <c r="KNQ303" s="342"/>
      <c r="KNR303" s="342"/>
      <c r="KNS303" s="387"/>
      <c r="KNT303" s="342"/>
      <c r="KNU303" s="342"/>
      <c r="KNV303" s="342"/>
      <c r="KNW303" s="342"/>
      <c r="KNX303" s="342"/>
      <c r="KNY303" s="387"/>
      <c r="KNZ303" s="342"/>
      <c r="KOA303" s="342"/>
      <c r="KOB303" s="342"/>
      <c r="KOC303" s="342"/>
      <c r="KOD303" s="342"/>
      <c r="KOE303" s="387"/>
      <c r="KOF303" s="342"/>
      <c r="KOG303" s="342"/>
      <c r="KOH303" s="342"/>
      <c r="KOI303" s="342"/>
      <c r="KOJ303" s="342"/>
      <c r="KOK303" s="387"/>
      <c r="KOL303" s="342"/>
      <c r="KOM303" s="342"/>
      <c r="KON303" s="342"/>
      <c r="KOO303" s="342"/>
      <c r="KOP303" s="342"/>
      <c r="KOQ303" s="387"/>
      <c r="KOR303" s="342"/>
      <c r="KOS303" s="342"/>
      <c r="KOT303" s="342"/>
      <c r="KOU303" s="342"/>
      <c r="KOV303" s="342"/>
      <c r="KOW303" s="387"/>
      <c r="KOX303" s="342"/>
      <c r="KOY303" s="342"/>
      <c r="KOZ303" s="342"/>
      <c r="KPA303" s="342"/>
      <c r="KPB303" s="342"/>
      <c r="KPC303" s="387"/>
      <c r="KPD303" s="342"/>
      <c r="KPE303" s="342"/>
      <c r="KPF303" s="342"/>
      <c r="KPG303" s="342"/>
      <c r="KPH303" s="342"/>
      <c r="KPI303" s="387"/>
      <c r="KPJ303" s="342"/>
      <c r="KPK303" s="342"/>
      <c r="KPL303" s="342"/>
      <c r="KPM303" s="342"/>
      <c r="KPN303" s="342"/>
      <c r="KPO303" s="387"/>
      <c r="KPP303" s="342"/>
      <c r="KPQ303" s="342"/>
      <c r="KPR303" s="342"/>
      <c r="KPS303" s="342"/>
      <c r="KPT303" s="342"/>
      <c r="KPU303" s="387"/>
      <c r="KPV303" s="342"/>
      <c r="KPW303" s="342"/>
      <c r="KPX303" s="342"/>
      <c r="KPY303" s="342"/>
      <c r="KPZ303" s="342"/>
      <c r="KQA303" s="387"/>
      <c r="KQB303" s="342"/>
      <c r="KQC303" s="342"/>
      <c r="KQD303" s="342"/>
      <c r="KQE303" s="342"/>
      <c r="KQF303" s="342"/>
      <c r="KQG303" s="387"/>
      <c r="KQH303" s="342"/>
      <c r="KQI303" s="342"/>
      <c r="KQJ303" s="342"/>
      <c r="KQK303" s="342"/>
      <c r="KQL303" s="342"/>
      <c r="KQM303" s="387"/>
      <c r="KQN303" s="342"/>
      <c r="KQO303" s="342"/>
      <c r="KQP303" s="342"/>
      <c r="KQQ303" s="342"/>
      <c r="KQR303" s="342"/>
      <c r="KQS303" s="387"/>
      <c r="KQT303" s="342"/>
      <c r="KQU303" s="342"/>
      <c r="KQV303" s="342"/>
      <c r="KQW303" s="342"/>
      <c r="KQX303" s="342"/>
      <c r="KQY303" s="387"/>
      <c r="KQZ303" s="342"/>
      <c r="KRA303" s="342"/>
      <c r="KRB303" s="342"/>
      <c r="KRC303" s="342"/>
      <c r="KRD303" s="342"/>
      <c r="KRE303" s="387"/>
      <c r="KRF303" s="342"/>
      <c r="KRG303" s="342"/>
      <c r="KRH303" s="342"/>
      <c r="KRI303" s="342"/>
      <c r="KRJ303" s="342"/>
      <c r="KRK303" s="387"/>
      <c r="KRL303" s="342"/>
      <c r="KRM303" s="342"/>
      <c r="KRN303" s="342"/>
      <c r="KRO303" s="342"/>
      <c r="KRP303" s="342"/>
      <c r="KRQ303" s="387"/>
      <c r="KRR303" s="342"/>
      <c r="KRS303" s="342"/>
      <c r="KRT303" s="342"/>
      <c r="KRU303" s="342"/>
      <c r="KRV303" s="342"/>
      <c r="KRW303" s="387"/>
      <c r="KRX303" s="342"/>
      <c r="KRY303" s="342"/>
      <c r="KRZ303" s="342"/>
      <c r="KSA303" s="342"/>
      <c r="KSB303" s="342"/>
      <c r="KSC303" s="387"/>
      <c r="KSD303" s="342"/>
      <c r="KSE303" s="342"/>
      <c r="KSF303" s="342"/>
      <c r="KSG303" s="342"/>
      <c r="KSH303" s="342"/>
      <c r="KSI303" s="387"/>
      <c r="KSJ303" s="342"/>
      <c r="KSK303" s="342"/>
      <c r="KSL303" s="342"/>
      <c r="KSM303" s="342"/>
      <c r="KSN303" s="342"/>
      <c r="KSO303" s="387"/>
      <c r="KSP303" s="342"/>
      <c r="KSQ303" s="342"/>
      <c r="KSR303" s="342"/>
      <c r="KSS303" s="342"/>
      <c r="KST303" s="342"/>
      <c r="KSU303" s="387"/>
      <c r="KSV303" s="342"/>
      <c r="KSW303" s="342"/>
      <c r="KSX303" s="342"/>
      <c r="KSY303" s="342"/>
      <c r="KSZ303" s="342"/>
      <c r="KTA303" s="387"/>
      <c r="KTB303" s="342"/>
      <c r="KTC303" s="342"/>
      <c r="KTD303" s="342"/>
      <c r="KTE303" s="342"/>
      <c r="KTF303" s="342"/>
      <c r="KTG303" s="387"/>
      <c r="KTH303" s="342"/>
      <c r="KTI303" s="342"/>
      <c r="KTJ303" s="342"/>
      <c r="KTK303" s="342"/>
      <c r="KTL303" s="342"/>
      <c r="KTM303" s="387"/>
      <c r="KTN303" s="342"/>
      <c r="KTO303" s="342"/>
      <c r="KTP303" s="342"/>
      <c r="KTQ303" s="342"/>
      <c r="KTR303" s="342"/>
      <c r="KTS303" s="387"/>
      <c r="KTT303" s="342"/>
      <c r="KTU303" s="342"/>
      <c r="KTV303" s="342"/>
      <c r="KTW303" s="342"/>
      <c r="KTX303" s="342"/>
      <c r="KTY303" s="387"/>
      <c r="KTZ303" s="342"/>
      <c r="KUA303" s="342"/>
      <c r="KUB303" s="342"/>
      <c r="KUC303" s="342"/>
      <c r="KUD303" s="342"/>
      <c r="KUE303" s="387"/>
      <c r="KUF303" s="342"/>
      <c r="KUG303" s="342"/>
      <c r="KUH303" s="342"/>
      <c r="KUI303" s="342"/>
      <c r="KUJ303" s="342"/>
      <c r="KUK303" s="387"/>
      <c r="KUL303" s="342"/>
      <c r="KUM303" s="342"/>
      <c r="KUN303" s="342"/>
      <c r="KUO303" s="342"/>
      <c r="KUP303" s="342"/>
      <c r="KUQ303" s="387"/>
      <c r="KUR303" s="342"/>
      <c r="KUS303" s="342"/>
      <c r="KUT303" s="342"/>
      <c r="KUU303" s="342"/>
      <c r="KUV303" s="342"/>
      <c r="KUW303" s="387"/>
      <c r="KUX303" s="342"/>
      <c r="KUY303" s="342"/>
      <c r="KUZ303" s="342"/>
      <c r="KVA303" s="342"/>
      <c r="KVB303" s="342"/>
      <c r="KVC303" s="387"/>
      <c r="KVD303" s="342"/>
      <c r="KVE303" s="342"/>
      <c r="KVF303" s="342"/>
      <c r="KVG303" s="342"/>
      <c r="KVH303" s="342"/>
      <c r="KVI303" s="387"/>
      <c r="KVJ303" s="342"/>
      <c r="KVK303" s="342"/>
      <c r="KVL303" s="342"/>
      <c r="KVM303" s="342"/>
      <c r="KVN303" s="342"/>
      <c r="KVO303" s="387"/>
      <c r="KVP303" s="342"/>
      <c r="KVQ303" s="342"/>
      <c r="KVR303" s="342"/>
      <c r="KVS303" s="342"/>
      <c r="KVT303" s="342"/>
      <c r="KVU303" s="387"/>
      <c r="KVV303" s="342"/>
      <c r="KVW303" s="342"/>
      <c r="KVX303" s="342"/>
      <c r="KVY303" s="342"/>
      <c r="KVZ303" s="342"/>
      <c r="KWA303" s="387"/>
      <c r="KWB303" s="342"/>
      <c r="KWC303" s="342"/>
      <c r="KWD303" s="342"/>
      <c r="KWE303" s="342"/>
      <c r="KWF303" s="342"/>
      <c r="KWG303" s="387"/>
      <c r="KWH303" s="342"/>
      <c r="KWI303" s="342"/>
      <c r="KWJ303" s="342"/>
      <c r="KWK303" s="342"/>
      <c r="KWL303" s="342"/>
      <c r="KWM303" s="387"/>
      <c r="KWN303" s="342"/>
      <c r="KWO303" s="342"/>
      <c r="KWP303" s="342"/>
      <c r="KWQ303" s="342"/>
      <c r="KWR303" s="342"/>
      <c r="KWS303" s="387"/>
      <c r="KWT303" s="342"/>
      <c r="KWU303" s="342"/>
      <c r="KWV303" s="342"/>
      <c r="KWW303" s="342"/>
      <c r="KWX303" s="342"/>
      <c r="KWY303" s="387"/>
      <c r="KWZ303" s="342"/>
      <c r="KXA303" s="342"/>
      <c r="KXB303" s="342"/>
      <c r="KXC303" s="342"/>
      <c r="KXD303" s="342"/>
      <c r="KXE303" s="387"/>
      <c r="KXF303" s="342"/>
      <c r="KXG303" s="342"/>
      <c r="KXH303" s="342"/>
      <c r="KXI303" s="342"/>
      <c r="KXJ303" s="342"/>
      <c r="KXK303" s="387"/>
      <c r="KXL303" s="342"/>
      <c r="KXM303" s="342"/>
      <c r="KXN303" s="342"/>
      <c r="KXO303" s="342"/>
      <c r="KXP303" s="342"/>
      <c r="KXQ303" s="387"/>
      <c r="KXR303" s="342"/>
      <c r="KXS303" s="342"/>
      <c r="KXT303" s="342"/>
      <c r="KXU303" s="342"/>
      <c r="KXV303" s="342"/>
      <c r="KXW303" s="387"/>
      <c r="KXX303" s="342"/>
      <c r="KXY303" s="342"/>
      <c r="KXZ303" s="342"/>
      <c r="KYA303" s="342"/>
      <c r="KYB303" s="342"/>
      <c r="KYC303" s="387"/>
      <c r="KYD303" s="342"/>
      <c r="KYE303" s="342"/>
      <c r="KYF303" s="342"/>
      <c r="KYG303" s="342"/>
      <c r="KYH303" s="342"/>
      <c r="KYI303" s="387"/>
      <c r="KYJ303" s="342"/>
      <c r="KYK303" s="342"/>
      <c r="KYL303" s="342"/>
      <c r="KYM303" s="342"/>
      <c r="KYN303" s="342"/>
      <c r="KYO303" s="387"/>
      <c r="KYP303" s="342"/>
      <c r="KYQ303" s="342"/>
      <c r="KYR303" s="342"/>
      <c r="KYS303" s="342"/>
      <c r="KYT303" s="342"/>
      <c r="KYU303" s="387"/>
      <c r="KYV303" s="342"/>
      <c r="KYW303" s="342"/>
      <c r="KYX303" s="342"/>
      <c r="KYY303" s="342"/>
      <c r="KYZ303" s="342"/>
      <c r="KZA303" s="387"/>
      <c r="KZB303" s="342"/>
      <c r="KZC303" s="342"/>
      <c r="KZD303" s="342"/>
      <c r="KZE303" s="342"/>
      <c r="KZF303" s="342"/>
      <c r="KZG303" s="387"/>
      <c r="KZH303" s="342"/>
      <c r="KZI303" s="342"/>
      <c r="KZJ303" s="342"/>
      <c r="KZK303" s="342"/>
      <c r="KZL303" s="342"/>
      <c r="KZM303" s="387"/>
      <c r="KZN303" s="342"/>
      <c r="KZO303" s="342"/>
      <c r="KZP303" s="342"/>
      <c r="KZQ303" s="342"/>
      <c r="KZR303" s="342"/>
      <c r="KZS303" s="387"/>
      <c r="KZT303" s="342"/>
      <c r="KZU303" s="342"/>
      <c r="KZV303" s="342"/>
      <c r="KZW303" s="342"/>
      <c r="KZX303" s="342"/>
      <c r="KZY303" s="387"/>
      <c r="KZZ303" s="342"/>
      <c r="LAA303" s="342"/>
      <c r="LAB303" s="342"/>
      <c r="LAC303" s="342"/>
      <c r="LAD303" s="342"/>
      <c r="LAE303" s="387"/>
      <c r="LAF303" s="342"/>
      <c r="LAG303" s="342"/>
      <c r="LAH303" s="342"/>
      <c r="LAI303" s="342"/>
      <c r="LAJ303" s="342"/>
      <c r="LAK303" s="387"/>
      <c r="LAL303" s="342"/>
      <c r="LAM303" s="342"/>
      <c r="LAN303" s="342"/>
      <c r="LAO303" s="342"/>
      <c r="LAP303" s="342"/>
      <c r="LAQ303" s="387"/>
      <c r="LAR303" s="342"/>
      <c r="LAS303" s="342"/>
      <c r="LAT303" s="342"/>
      <c r="LAU303" s="342"/>
      <c r="LAV303" s="342"/>
      <c r="LAW303" s="387"/>
      <c r="LAX303" s="342"/>
      <c r="LAY303" s="342"/>
      <c r="LAZ303" s="342"/>
      <c r="LBA303" s="342"/>
      <c r="LBB303" s="342"/>
      <c r="LBC303" s="387"/>
      <c r="LBD303" s="342"/>
      <c r="LBE303" s="342"/>
      <c r="LBF303" s="342"/>
      <c r="LBG303" s="342"/>
      <c r="LBH303" s="342"/>
      <c r="LBI303" s="387"/>
      <c r="LBJ303" s="342"/>
      <c r="LBK303" s="342"/>
      <c r="LBL303" s="342"/>
      <c r="LBM303" s="342"/>
      <c r="LBN303" s="342"/>
      <c r="LBO303" s="387"/>
      <c r="LBP303" s="342"/>
      <c r="LBQ303" s="342"/>
      <c r="LBR303" s="342"/>
      <c r="LBS303" s="342"/>
      <c r="LBT303" s="342"/>
      <c r="LBU303" s="387"/>
      <c r="LBV303" s="342"/>
      <c r="LBW303" s="342"/>
      <c r="LBX303" s="342"/>
      <c r="LBY303" s="342"/>
      <c r="LBZ303" s="342"/>
      <c r="LCA303" s="387"/>
      <c r="LCB303" s="342"/>
      <c r="LCC303" s="342"/>
      <c r="LCD303" s="342"/>
      <c r="LCE303" s="342"/>
      <c r="LCF303" s="342"/>
      <c r="LCG303" s="387"/>
      <c r="LCH303" s="342"/>
      <c r="LCI303" s="342"/>
      <c r="LCJ303" s="342"/>
      <c r="LCK303" s="342"/>
      <c r="LCL303" s="342"/>
      <c r="LCM303" s="387"/>
      <c r="LCN303" s="342"/>
      <c r="LCO303" s="342"/>
      <c r="LCP303" s="342"/>
      <c r="LCQ303" s="342"/>
      <c r="LCR303" s="342"/>
      <c r="LCS303" s="387"/>
      <c r="LCT303" s="342"/>
      <c r="LCU303" s="342"/>
      <c r="LCV303" s="342"/>
      <c r="LCW303" s="342"/>
      <c r="LCX303" s="342"/>
      <c r="LCY303" s="387"/>
      <c r="LCZ303" s="342"/>
      <c r="LDA303" s="342"/>
      <c r="LDB303" s="342"/>
      <c r="LDC303" s="342"/>
      <c r="LDD303" s="342"/>
      <c r="LDE303" s="387"/>
      <c r="LDF303" s="342"/>
      <c r="LDG303" s="342"/>
      <c r="LDH303" s="342"/>
      <c r="LDI303" s="342"/>
      <c r="LDJ303" s="342"/>
      <c r="LDK303" s="387"/>
      <c r="LDL303" s="342"/>
      <c r="LDM303" s="342"/>
      <c r="LDN303" s="342"/>
      <c r="LDO303" s="342"/>
      <c r="LDP303" s="342"/>
      <c r="LDQ303" s="387"/>
      <c r="LDR303" s="342"/>
      <c r="LDS303" s="342"/>
      <c r="LDT303" s="342"/>
      <c r="LDU303" s="342"/>
      <c r="LDV303" s="342"/>
      <c r="LDW303" s="387"/>
      <c r="LDX303" s="342"/>
      <c r="LDY303" s="342"/>
      <c r="LDZ303" s="342"/>
      <c r="LEA303" s="342"/>
      <c r="LEB303" s="342"/>
      <c r="LEC303" s="387"/>
      <c r="LED303" s="342"/>
      <c r="LEE303" s="342"/>
      <c r="LEF303" s="342"/>
      <c r="LEG303" s="342"/>
      <c r="LEH303" s="342"/>
      <c r="LEI303" s="387"/>
      <c r="LEJ303" s="342"/>
      <c r="LEK303" s="342"/>
      <c r="LEL303" s="342"/>
      <c r="LEM303" s="342"/>
      <c r="LEN303" s="342"/>
      <c r="LEO303" s="387"/>
      <c r="LEP303" s="342"/>
      <c r="LEQ303" s="342"/>
      <c r="LER303" s="342"/>
      <c r="LES303" s="342"/>
      <c r="LET303" s="342"/>
      <c r="LEU303" s="387"/>
      <c r="LEV303" s="342"/>
      <c r="LEW303" s="342"/>
      <c r="LEX303" s="342"/>
      <c r="LEY303" s="342"/>
      <c r="LEZ303" s="342"/>
      <c r="LFA303" s="387"/>
      <c r="LFB303" s="342"/>
      <c r="LFC303" s="342"/>
      <c r="LFD303" s="342"/>
      <c r="LFE303" s="342"/>
      <c r="LFF303" s="342"/>
      <c r="LFG303" s="387"/>
      <c r="LFH303" s="342"/>
      <c r="LFI303" s="342"/>
      <c r="LFJ303" s="342"/>
      <c r="LFK303" s="342"/>
      <c r="LFL303" s="342"/>
      <c r="LFM303" s="387"/>
      <c r="LFN303" s="342"/>
      <c r="LFO303" s="342"/>
      <c r="LFP303" s="342"/>
      <c r="LFQ303" s="342"/>
      <c r="LFR303" s="342"/>
      <c r="LFS303" s="387"/>
      <c r="LFT303" s="342"/>
      <c r="LFU303" s="342"/>
      <c r="LFV303" s="342"/>
      <c r="LFW303" s="342"/>
      <c r="LFX303" s="342"/>
      <c r="LFY303" s="387"/>
      <c r="LFZ303" s="342"/>
      <c r="LGA303" s="342"/>
      <c r="LGB303" s="342"/>
      <c r="LGC303" s="342"/>
      <c r="LGD303" s="342"/>
      <c r="LGE303" s="387"/>
      <c r="LGF303" s="342"/>
      <c r="LGG303" s="342"/>
      <c r="LGH303" s="342"/>
      <c r="LGI303" s="342"/>
      <c r="LGJ303" s="342"/>
      <c r="LGK303" s="387"/>
      <c r="LGL303" s="342"/>
      <c r="LGM303" s="342"/>
      <c r="LGN303" s="342"/>
      <c r="LGO303" s="342"/>
      <c r="LGP303" s="342"/>
      <c r="LGQ303" s="387"/>
      <c r="LGR303" s="342"/>
      <c r="LGS303" s="342"/>
      <c r="LGT303" s="342"/>
      <c r="LGU303" s="342"/>
      <c r="LGV303" s="342"/>
      <c r="LGW303" s="387"/>
      <c r="LGX303" s="342"/>
      <c r="LGY303" s="342"/>
      <c r="LGZ303" s="342"/>
      <c r="LHA303" s="342"/>
      <c r="LHB303" s="342"/>
      <c r="LHC303" s="387"/>
      <c r="LHD303" s="342"/>
      <c r="LHE303" s="342"/>
      <c r="LHF303" s="342"/>
      <c r="LHG303" s="342"/>
      <c r="LHH303" s="342"/>
      <c r="LHI303" s="387"/>
      <c r="LHJ303" s="342"/>
      <c r="LHK303" s="342"/>
      <c r="LHL303" s="342"/>
      <c r="LHM303" s="342"/>
      <c r="LHN303" s="342"/>
      <c r="LHO303" s="387"/>
      <c r="LHP303" s="342"/>
      <c r="LHQ303" s="342"/>
      <c r="LHR303" s="342"/>
      <c r="LHS303" s="342"/>
      <c r="LHT303" s="342"/>
      <c r="LHU303" s="387"/>
      <c r="LHV303" s="342"/>
      <c r="LHW303" s="342"/>
      <c r="LHX303" s="342"/>
      <c r="LHY303" s="342"/>
      <c r="LHZ303" s="342"/>
      <c r="LIA303" s="387"/>
      <c r="LIB303" s="342"/>
      <c r="LIC303" s="342"/>
      <c r="LID303" s="342"/>
      <c r="LIE303" s="342"/>
      <c r="LIF303" s="342"/>
      <c r="LIG303" s="387"/>
      <c r="LIH303" s="342"/>
      <c r="LII303" s="342"/>
      <c r="LIJ303" s="342"/>
      <c r="LIK303" s="342"/>
      <c r="LIL303" s="342"/>
      <c r="LIM303" s="387"/>
      <c r="LIN303" s="342"/>
      <c r="LIO303" s="342"/>
      <c r="LIP303" s="342"/>
      <c r="LIQ303" s="342"/>
      <c r="LIR303" s="342"/>
      <c r="LIS303" s="387"/>
      <c r="LIT303" s="342"/>
      <c r="LIU303" s="342"/>
      <c r="LIV303" s="342"/>
      <c r="LIW303" s="342"/>
      <c r="LIX303" s="342"/>
      <c r="LIY303" s="387"/>
      <c r="LIZ303" s="342"/>
      <c r="LJA303" s="342"/>
      <c r="LJB303" s="342"/>
      <c r="LJC303" s="342"/>
      <c r="LJD303" s="342"/>
      <c r="LJE303" s="387"/>
      <c r="LJF303" s="342"/>
      <c r="LJG303" s="342"/>
      <c r="LJH303" s="342"/>
      <c r="LJI303" s="342"/>
      <c r="LJJ303" s="342"/>
      <c r="LJK303" s="387"/>
      <c r="LJL303" s="342"/>
      <c r="LJM303" s="342"/>
      <c r="LJN303" s="342"/>
      <c r="LJO303" s="342"/>
      <c r="LJP303" s="342"/>
      <c r="LJQ303" s="387"/>
      <c r="LJR303" s="342"/>
      <c r="LJS303" s="342"/>
      <c r="LJT303" s="342"/>
      <c r="LJU303" s="342"/>
      <c r="LJV303" s="342"/>
      <c r="LJW303" s="387"/>
      <c r="LJX303" s="342"/>
      <c r="LJY303" s="342"/>
      <c r="LJZ303" s="342"/>
      <c r="LKA303" s="342"/>
      <c r="LKB303" s="342"/>
      <c r="LKC303" s="387"/>
      <c r="LKD303" s="342"/>
      <c r="LKE303" s="342"/>
      <c r="LKF303" s="342"/>
      <c r="LKG303" s="342"/>
      <c r="LKH303" s="342"/>
      <c r="LKI303" s="387"/>
      <c r="LKJ303" s="342"/>
      <c r="LKK303" s="342"/>
      <c r="LKL303" s="342"/>
      <c r="LKM303" s="342"/>
      <c r="LKN303" s="342"/>
      <c r="LKO303" s="387"/>
      <c r="LKP303" s="342"/>
      <c r="LKQ303" s="342"/>
      <c r="LKR303" s="342"/>
      <c r="LKS303" s="342"/>
      <c r="LKT303" s="342"/>
      <c r="LKU303" s="387"/>
      <c r="LKV303" s="342"/>
      <c r="LKW303" s="342"/>
      <c r="LKX303" s="342"/>
      <c r="LKY303" s="342"/>
      <c r="LKZ303" s="342"/>
      <c r="LLA303" s="387"/>
      <c r="LLB303" s="342"/>
      <c r="LLC303" s="342"/>
      <c r="LLD303" s="342"/>
      <c r="LLE303" s="342"/>
      <c r="LLF303" s="342"/>
      <c r="LLG303" s="387"/>
      <c r="LLH303" s="342"/>
      <c r="LLI303" s="342"/>
      <c r="LLJ303" s="342"/>
      <c r="LLK303" s="342"/>
      <c r="LLL303" s="342"/>
      <c r="LLM303" s="387"/>
      <c r="LLN303" s="342"/>
      <c r="LLO303" s="342"/>
      <c r="LLP303" s="342"/>
      <c r="LLQ303" s="342"/>
      <c r="LLR303" s="342"/>
      <c r="LLS303" s="387"/>
      <c r="LLT303" s="342"/>
      <c r="LLU303" s="342"/>
      <c r="LLV303" s="342"/>
      <c r="LLW303" s="342"/>
      <c r="LLX303" s="342"/>
      <c r="LLY303" s="387"/>
      <c r="LLZ303" s="342"/>
      <c r="LMA303" s="342"/>
      <c r="LMB303" s="342"/>
      <c r="LMC303" s="342"/>
      <c r="LMD303" s="342"/>
      <c r="LME303" s="387"/>
      <c r="LMF303" s="342"/>
      <c r="LMG303" s="342"/>
      <c r="LMH303" s="342"/>
      <c r="LMI303" s="342"/>
      <c r="LMJ303" s="342"/>
      <c r="LMK303" s="387"/>
      <c r="LML303" s="342"/>
      <c r="LMM303" s="342"/>
      <c r="LMN303" s="342"/>
      <c r="LMO303" s="342"/>
      <c r="LMP303" s="342"/>
      <c r="LMQ303" s="387"/>
      <c r="LMR303" s="342"/>
      <c r="LMS303" s="342"/>
      <c r="LMT303" s="342"/>
      <c r="LMU303" s="342"/>
      <c r="LMV303" s="342"/>
      <c r="LMW303" s="387"/>
      <c r="LMX303" s="342"/>
      <c r="LMY303" s="342"/>
      <c r="LMZ303" s="342"/>
      <c r="LNA303" s="342"/>
      <c r="LNB303" s="342"/>
      <c r="LNC303" s="387"/>
      <c r="LND303" s="342"/>
      <c r="LNE303" s="342"/>
      <c r="LNF303" s="342"/>
      <c r="LNG303" s="342"/>
      <c r="LNH303" s="342"/>
      <c r="LNI303" s="387"/>
      <c r="LNJ303" s="342"/>
      <c r="LNK303" s="342"/>
      <c r="LNL303" s="342"/>
      <c r="LNM303" s="342"/>
      <c r="LNN303" s="342"/>
      <c r="LNO303" s="387"/>
      <c r="LNP303" s="342"/>
      <c r="LNQ303" s="342"/>
      <c r="LNR303" s="342"/>
      <c r="LNS303" s="342"/>
      <c r="LNT303" s="342"/>
      <c r="LNU303" s="387"/>
      <c r="LNV303" s="342"/>
      <c r="LNW303" s="342"/>
      <c r="LNX303" s="342"/>
      <c r="LNY303" s="342"/>
      <c r="LNZ303" s="342"/>
      <c r="LOA303" s="387"/>
      <c r="LOB303" s="342"/>
      <c r="LOC303" s="342"/>
      <c r="LOD303" s="342"/>
      <c r="LOE303" s="342"/>
      <c r="LOF303" s="342"/>
      <c r="LOG303" s="387"/>
      <c r="LOH303" s="342"/>
      <c r="LOI303" s="342"/>
      <c r="LOJ303" s="342"/>
      <c r="LOK303" s="342"/>
      <c r="LOL303" s="342"/>
      <c r="LOM303" s="387"/>
      <c r="LON303" s="342"/>
      <c r="LOO303" s="342"/>
      <c r="LOP303" s="342"/>
      <c r="LOQ303" s="342"/>
      <c r="LOR303" s="342"/>
      <c r="LOS303" s="387"/>
      <c r="LOT303" s="342"/>
      <c r="LOU303" s="342"/>
      <c r="LOV303" s="342"/>
      <c r="LOW303" s="342"/>
      <c r="LOX303" s="342"/>
      <c r="LOY303" s="387"/>
      <c r="LOZ303" s="342"/>
      <c r="LPA303" s="342"/>
      <c r="LPB303" s="342"/>
      <c r="LPC303" s="342"/>
      <c r="LPD303" s="342"/>
      <c r="LPE303" s="387"/>
      <c r="LPF303" s="342"/>
      <c r="LPG303" s="342"/>
      <c r="LPH303" s="342"/>
      <c r="LPI303" s="342"/>
      <c r="LPJ303" s="342"/>
      <c r="LPK303" s="387"/>
      <c r="LPL303" s="342"/>
      <c r="LPM303" s="342"/>
      <c r="LPN303" s="342"/>
      <c r="LPO303" s="342"/>
      <c r="LPP303" s="342"/>
      <c r="LPQ303" s="387"/>
      <c r="LPR303" s="342"/>
      <c r="LPS303" s="342"/>
      <c r="LPT303" s="342"/>
      <c r="LPU303" s="342"/>
      <c r="LPV303" s="342"/>
      <c r="LPW303" s="387"/>
      <c r="LPX303" s="342"/>
      <c r="LPY303" s="342"/>
      <c r="LPZ303" s="342"/>
      <c r="LQA303" s="342"/>
      <c r="LQB303" s="342"/>
      <c r="LQC303" s="387"/>
      <c r="LQD303" s="342"/>
      <c r="LQE303" s="342"/>
      <c r="LQF303" s="342"/>
      <c r="LQG303" s="342"/>
      <c r="LQH303" s="342"/>
      <c r="LQI303" s="387"/>
      <c r="LQJ303" s="342"/>
      <c r="LQK303" s="342"/>
      <c r="LQL303" s="342"/>
      <c r="LQM303" s="342"/>
      <c r="LQN303" s="342"/>
      <c r="LQO303" s="387"/>
      <c r="LQP303" s="342"/>
      <c r="LQQ303" s="342"/>
      <c r="LQR303" s="342"/>
      <c r="LQS303" s="342"/>
      <c r="LQT303" s="342"/>
      <c r="LQU303" s="387"/>
      <c r="LQV303" s="342"/>
      <c r="LQW303" s="342"/>
      <c r="LQX303" s="342"/>
      <c r="LQY303" s="342"/>
      <c r="LQZ303" s="342"/>
      <c r="LRA303" s="387"/>
      <c r="LRB303" s="342"/>
      <c r="LRC303" s="342"/>
      <c r="LRD303" s="342"/>
      <c r="LRE303" s="342"/>
      <c r="LRF303" s="342"/>
      <c r="LRG303" s="387"/>
      <c r="LRH303" s="342"/>
      <c r="LRI303" s="342"/>
      <c r="LRJ303" s="342"/>
      <c r="LRK303" s="342"/>
      <c r="LRL303" s="342"/>
      <c r="LRM303" s="387"/>
      <c r="LRN303" s="342"/>
      <c r="LRO303" s="342"/>
      <c r="LRP303" s="342"/>
      <c r="LRQ303" s="342"/>
      <c r="LRR303" s="342"/>
      <c r="LRS303" s="387"/>
      <c r="LRT303" s="342"/>
      <c r="LRU303" s="342"/>
      <c r="LRV303" s="342"/>
      <c r="LRW303" s="342"/>
      <c r="LRX303" s="342"/>
      <c r="LRY303" s="387"/>
      <c r="LRZ303" s="342"/>
      <c r="LSA303" s="342"/>
      <c r="LSB303" s="342"/>
      <c r="LSC303" s="342"/>
      <c r="LSD303" s="342"/>
      <c r="LSE303" s="387"/>
      <c r="LSF303" s="342"/>
      <c r="LSG303" s="342"/>
      <c r="LSH303" s="342"/>
      <c r="LSI303" s="342"/>
      <c r="LSJ303" s="342"/>
      <c r="LSK303" s="387"/>
      <c r="LSL303" s="342"/>
      <c r="LSM303" s="342"/>
      <c r="LSN303" s="342"/>
      <c r="LSO303" s="342"/>
      <c r="LSP303" s="342"/>
      <c r="LSQ303" s="387"/>
      <c r="LSR303" s="342"/>
      <c r="LSS303" s="342"/>
      <c r="LST303" s="342"/>
      <c r="LSU303" s="342"/>
      <c r="LSV303" s="342"/>
      <c r="LSW303" s="387"/>
      <c r="LSX303" s="342"/>
      <c r="LSY303" s="342"/>
      <c r="LSZ303" s="342"/>
      <c r="LTA303" s="342"/>
      <c r="LTB303" s="342"/>
      <c r="LTC303" s="387"/>
      <c r="LTD303" s="342"/>
      <c r="LTE303" s="342"/>
      <c r="LTF303" s="342"/>
      <c r="LTG303" s="342"/>
      <c r="LTH303" s="342"/>
      <c r="LTI303" s="387"/>
      <c r="LTJ303" s="342"/>
      <c r="LTK303" s="342"/>
      <c r="LTL303" s="342"/>
      <c r="LTM303" s="342"/>
      <c r="LTN303" s="342"/>
      <c r="LTO303" s="387"/>
      <c r="LTP303" s="342"/>
      <c r="LTQ303" s="342"/>
      <c r="LTR303" s="342"/>
      <c r="LTS303" s="342"/>
      <c r="LTT303" s="342"/>
      <c r="LTU303" s="387"/>
      <c r="LTV303" s="342"/>
      <c r="LTW303" s="342"/>
      <c r="LTX303" s="342"/>
      <c r="LTY303" s="342"/>
      <c r="LTZ303" s="342"/>
      <c r="LUA303" s="387"/>
      <c r="LUB303" s="342"/>
      <c r="LUC303" s="342"/>
      <c r="LUD303" s="342"/>
      <c r="LUE303" s="342"/>
      <c r="LUF303" s="342"/>
      <c r="LUG303" s="387"/>
      <c r="LUH303" s="342"/>
      <c r="LUI303" s="342"/>
      <c r="LUJ303" s="342"/>
      <c r="LUK303" s="342"/>
      <c r="LUL303" s="342"/>
      <c r="LUM303" s="387"/>
      <c r="LUN303" s="342"/>
      <c r="LUO303" s="342"/>
      <c r="LUP303" s="342"/>
      <c r="LUQ303" s="342"/>
      <c r="LUR303" s="342"/>
      <c r="LUS303" s="387"/>
      <c r="LUT303" s="342"/>
      <c r="LUU303" s="342"/>
      <c r="LUV303" s="342"/>
      <c r="LUW303" s="342"/>
      <c r="LUX303" s="342"/>
      <c r="LUY303" s="387"/>
      <c r="LUZ303" s="342"/>
      <c r="LVA303" s="342"/>
      <c r="LVB303" s="342"/>
      <c r="LVC303" s="342"/>
      <c r="LVD303" s="342"/>
      <c r="LVE303" s="387"/>
      <c r="LVF303" s="342"/>
      <c r="LVG303" s="342"/>
      <c r="LVH303" s="342"/>
      <c r="LVI303" s="342"/>
      <c r="LVJ303" s="342"/>
      <c r="LVK303" s="387"/>
      <c r="LVL303" s="342"/>
      <c r="LVM303" s="342"/>
      <c r="LVN303" s="342"/>
      <c r="LVO303" s="342"/>
      <c r="LVP303" s="342"/>
      <c r="LVQ303" s="387"/>
      <c r="LVR303" s="342"/>
      <c r="LVS303" s="342"/>
      <c r="LVT303" s="342"/>
      <c r="LVU303" s="342"/>
      <c r="LVV303" s="342"/>
      <c r="LVW303" s="387"/>
      <c r="LVX303" s="342"/>
      <c r="LVY303" s="342"/>
      <c r="LVZ303" s="342"/>
      <c r="LWA303" s="342"/>
      <c r="LWB303" s="342"/>
      <c r="LWC303" s="387"/>
      <c r="LWD303" s="342"/>
      <c r="LWE303" s="342"/>
      <c r="LWF303" s="342"/>
      <c r="LWG303" s="342"/>
      <c r="LWH303" s="342"/>
      <c r="LWI303" s="387"/>
      <c r="LWJ303" s="342"/>
      <c r="LWK303" s="342"/>
      <c r="LWL303" s="342"/>
      <c r="LWM303" s="342"/>
      <c r="LWN303" s="342"/>
      <c r="LWO303" s="387"/>
      <c r="LWP303" s="342"/>
      <c r="LWQ303" s="342"/>
      <c r="LWR303" s="342"/>
      <c r="LWS303" s="342"/>
      <c r="LWT303" s="342"/>
      <c r="LWU303" s="387"/>
      <c r="LWV303" s="342"/>
      <c r="LWW303" s="342"/>
      <c r="LWX303" s="342"/>
      <c r="LWY303" s="342"/>
      <c r="LWZ303" s="342"/>
      <c r="LXA303" s="387"/>
      <c r="LXB303" s="342"/>
      <c r="LXC303" s="342"/>
      <c r="LXD303" s="342"/>
      <c r="LXE303" s="342"/>
      <c r="LXF303" s="342"/>
      <c r="LXG303" s="387"/>
      <c r="LXH303" s="342"/>
      <c r="LXI303" s="342"/>
      <c r="LXJ303" s="342"/>
      <c r="LXK303" s="342"/>
      <c r="LXL303" s="342"/>
      <c r="LXM303" s="387"/>
      <c r="LXN303" s="342"/>
      <c r="LXO303" s="342"/>
      <c r="LXP303" s="342"/>
      <c r="LXQ303" s="342"/>
      <c r="LXR303" s="342"/>
      <c r="LXS303" s="387"/>
      <c r="LXT303" s="342"/>
      <c r="LXU303" s="342"/>
      <c r="LXV303" s="342"/>
      <c r="LXW303" s="342"/>
      <c r="LXX303" s="342"/>
      <c r="LXY303" s="387"/>
      <c r="LXZ303" s="342"/>
      <c r="LYA303" s="342"/>
      <c r="LYB303" s="342"/>
      <c r="LYC303" s="342"/>
      <c r="LYD303" s="342"/>
      <c r="LYE303" s="387"/>
      <c r="LYF303" s="342"/>
      <c r="LYG303" s="342"/>
      <c r="LYH303" s="342"/>
      <c r="LYI303" s="342"/>
      <c r="LYJ303" s="342"/>
      <c r="LYK303" s="387"/>
      <c r="LYL303" s="342"/>
      <c r="LYM303" s="342"/>
      <c r="LYN303" s="342"/>
      <c r="LYO303" s="342"/>
      <c r="LYP303" s="342"/>
      <c r="LYQ303" s="387"/>
      <c r="LYR303" s="342"/>
      <c r="LYS303" s="342"/>
      <c r="LYT303" s="342"/>
      <c r="LYU303" s="342"/>
      <c r="LYV303" s="342"/>
      <c r="LYW303" s="387"/>
      <c r="LYX303" s="342"/>
      <c r="LYY303" s="342"/>
      <c r="LYZ303" s="342"/>
      <c r="LZA303" s="342"/>
      <c r="LZB303" s="342"/>
      <c r="LZC303" s="387"/>
      <c r="LZD303" s="342"/>
      <c r="LZE303" s="342"/>
      <c r="LZF303" s="342"/>
      <c r="LZG303" s="342"/>
      <c r="LZH303" s="342"/>
      <c r="LZI303" s="387"/>
      <c r="LZJ303" s="342"/>
      <c r="LZK303" s="342"/>
      <c r="LZL303" s="342"/>
      <c r="LZM303" s="342"/>
      <c r="LZN303" s="342"/>
      <c r="LZO303" s="387"/>
      <c r="LZP303" s="342"/>
      <c r="LZQ303" s="342"/>
      <c r="LZR303" s="342"/>
      <c r="LZS303" s="342"/>
      <c r="LZT303" s="342"/>
      <c r="LZU303" s="387"/>
      <c r="LZV303" s="342"/>
      <c r="LZW303" s="342"/>
      <c r="LZX303" s="342"/>
      <c r="LZY303" s="342"/>
      <c r="LZZ303" s="342"/>
      <c r="MAA303" s="387"/>
      <c r="MAB303" s="342"/>
      <c r="MAC303" s="342"/>
      <c r="MAD303" s="342"/>
      <c r="MAE303" s="342"/>
      <c r="MAF303" s="342"/>
      <c r="MAG303" s="387"/>
      <c r="MAH303" s="342"/>
      <c r="MAI303" s="342"/>
      <c r="MAJ303" s="342"/>
      <c r="MAK303" s="342"/>
      <c r="MAL303" s="342"/>
      <c r="MAM303" s="387"/>
      <c r="MAN303" s="342"/>
      <c r="MAO303" s="342"/>
      <c r="MAP303" s="342"/>
      <c r="MAQ303" s="342"/>
      <c r="MAR303" s="342"/>
      <c r="MAS303" s="387"/>
      <c r="MAT303" s="342"/>
      <c r="MAU303" s="342"/>
      <c r="MAV303" s="342"/>
      <c r="MAW303" s="342"/>
      <c r="MAX303" s="342"/>
      <c r="MAY303" s="387"/>
      <c r="MAZ303" s="342"/>
      <c r="MBA303" s="342"/>
      <c r="MBB303" s="342"/>
      <c r="MBC303" s="342"/>
      <c r="MBD303" s="342"/>
      <c r="MBE303" s="387"/>
      <c r="MBF303" s="342"/>
      <c r="MBG303" s="342"/>
      <c r="MBH303" s="342"/>
      <c r="MBI303" s="342"/>
      <c r="MBJ303" s="342"/>
      <c r="MBK303" s="387"/>
      <c r="MBL303" s="342"/>
      <c r="MBM303" s="342"/>
      <c r="MBN303" s="342"/>
      <c r="MBO303" s="342"/>
      <c r="MBP303" s="342"/>
      <c r="MBQ303" s="387"/>
      <c r="MBR303" s="342"/>
      <c r="MBS303" s="342"/>
      <c r="MBT303" s="342"/>
      <c r="MBU303" s="342"/>
      <c r="MBV303" s="342"/>
      <c r="MBW303" s="387"/>
      <c r="MBX303" s="342"/>
      <c r="MBY303" s="342"/>
      <c r="MBZ303" s="342"/>
      <c r="MCA303" s="342"/>
      <c r="MCB303" s="342"/>
      <c r="MCC303" s="387"/>
      <c r="MCD303" s="342"/>
      <c r="MCE303" s="342"/>
      <c r="MCF303" s="342"/>
      <c r="MCG303" s="342"/>
      <c r="MCH303" s="342"/>
      <c r="MCI303" s="387"/>
      <c r="MCJ303" s="342"/>
      <c r="MCK303" s="342"/>
      <c r="MCL303" s="342"/>
      <c r="MCM303" s="342"/>
      <c r="MCN303" s="342"/>
      <c r="MCO303" s="387"/>
      <c r="MCP303" s="342"/>
      <c r="MCQ303" s="342"/>
      <c r="MCR303" s="342"/>
      <c r="MCS303" s="342"/>
      <c r="MCT303" s="342"/>
      <c r="MCU303" s="387"/>
      <c r="MCV303" s="342"/>
      <c r="MCW303" s="342"/>
      <c r="MCX303" s="342"/>
      <c r="MCY303" s="342"/>
      <c r="MCZ303" s="342"/>
      <c r="MDA303" s="387"/>
      <c r="MDB303" s="342"/>
      <c r="MDC303" s="342"/>
      <c r="MDD303" s="342"/>
      <c r="MDE303" s="342"/>
      <c r="MDF303" s="342"/>
      <c r="MDG303" s="387"/>
      <c r="MDH303" s="342"/>
      <c r="MDI303" s="342"/>
      <c r="MDJ303" s="342"/>
      <c r="MDK303" s="342"/>
      <c r="MDL303" s="342"/>
      <c r="MDM303" s="387"/>
      <c r="MDN303" s="342"/>
      <c r="MDO303" s="342"/>
      <c r="MDP303" s="342"/>
      <c r="MDQ303" s="342"/>
      <c r="MDR303" s="342"/>
      <c r="MDS303" s="387"/>
      <c r="MDT303" s="342"/>
      <c r="MDU303" s="342"/>
      <c r="MDV303" s="342"/>
      <c r="MDW303" s="342"/>
      <c r="MDX303" s="342"/>
      <c r="MDY303" s="387"/>
      <c r="MDZ303" s="342"/>
      <c r="MEA303" s="342"/>
      <c r="MEB303" s="342"/>
      <c r="MEC303" s="342"/>
      <c r="MED303" s="342"/>
      <c r="MEE303" s="387"/>
      <c r="MEF303" s="342"/>
      <c r="MEG303" s="342"/>
      <c r="MEH303" s="342"/>
      <c r="MEI303" s="342"/>
      <c r="MEJ303" s="342"/>
      <c r="MEK303" s="387"/>
      <c r="MEL303" s="342"/>
      <c r="MEM303" s="342"/>
      <c r="MEN303" s="342"/>
      <c r="MEO303" s="342"/>
      <c r="MEP303" s="342"/>
      <c r="MEQ303" s="387"/>
      <c r="MER303" s="342"/>
      <c r="MES303" s="342"/>
      <c r="MET303" s="342"/>
      <c r="MEU303" s="342"/>
      <c r="MEV303" s="342"/>
      <c r="MEW303" s="387"/>
      <c r="MEX303" s="342"/>
      <c r="MEY303" s="342"/>
      <c r="MEZ303" s="342"/>
      <c r="MFA303" s="342"/>
      <c r="MFB303" s="342"/>
      <c r="MFC303" s="387"/>
      <c r="MFD303" s="342"/>
      <c r="MFE303" s="342"/>
      <c r="MFF303" s="342"/>
      <c r="MFG303" s="342"/>
      <c r="MFH303" s="342"/>
      <c r="MFI303" s="387"/>
      <c r="MFJ303" s="342"/>
      <c r="MFK303" s="342"/>
      <c r="MFL303" s="342"/>
      <c r="MFM303" s="342"/>
      <c r="MFN303" s="342"/>
      <c r="MFO303" s="387"/>
      <c r="MFP303" s="342"/>
      <c r="MFQ303" s="342"/>
      <c r="MFR303" s="342"/>
      <c r="MFS303" s="342"/>
      <c r="MFT303" s="342"/>
      <c r="MFU303" s="387"/>
      <c r="MFV303" s="342"/>
      <c r="MFW303" s="342"/>
      <c r="MFX303" s="342"/>
      <c r="MFY303" s="342"/>
      <c r="MFZ303" s="342"/>
      <c r="MGA303" s="387"/>
      <c r="MGB303" s="342"/>
      <c r="MGC303" s="342"/>
      <c r="MGD303" s="342"/>
      <c r="MGE303" s="342"/>
      <c r="MGF303" s="342"/>
      <c r="MGG303" s="387"/>
      <c r="MGH303" s="342"/>
      <c r="MGI303" s="342"/>
      <c r="MGJ303" s="342"/>
      <c r="MGK303" s="342"/>
      <c r="MGL303" s="342"/>
      <c r="MGM303" s="387"/>
      <c r="MGN303" s="342"/>
      <c r="MGO303" s="342"/>
      <c r="MGP303" s="342"/>
      <c r="MGQ303" s="342"/>
      <c r="MGR303" s="342"/>
      <c r="MGS303" s="387"/>
      <c r="MGT303" s="342"/>
      <c r="MGU303" s="342"/>
      <c r="MGV303" s="342"/>
      <c r="MGW303" s="342"/>
      <c r="MGX303" s="342"/>
      <c r="MGY303" s="387"/>
      <c r="MGZ303" s="342"/>
      <c r="MHA303" s="342"/>
      <c r="MHB303" s="342"/>
      <c r="MHC303" s="342"/>
      <c r="MHD303" s="342"/>
      <c r="MHE303" s="387"/>
      <c r="MHF303" s="342"/>
      <c r="MHG303" s="342"/>
      <c r="MHH303" s="342"/>
      <c r="MHI303" s="342"/>
      <c r="MHJ303" s="342"/>
      <c r="MHK303" s="387"/>
      <c r="MHL303" s="342"/>
      <c r="MHM303" s="342"/>
      <c r="MHN303" s="342"/>
      <c r="MHO303" s="342"/>
      <c r="MHP303" s="342"/>
      <c r="MHQ303" s="387"/>
      <c r="MHR303" s="342"/>
      <c r="MHS303" s="342"/>
      <c r="MHT303" s="342"/>
      <c r="MHU303" s="342"/>
      <c r="MHV303" s="342"/>
      <c r="MHW303" s="387"/>
      <c r="MHX303" s="342"/>
      <c r="MHY303" s="342"/>
      <c r="MHZ303" s="342"/>
      <c r="MIA303" s="342"/>
      <c r="MIB303" s="342"/>
      <c r="MIC303" s="387"/>
      <c r="MID303" s="342"/>
      <c r="MIE303" s="342"/>
      <c r="MIF303" s="342"/>
      <c r="MIG303" s="342"/>
      <c r="MIH303" s="342"/>
      <c r="MII303" s="387"/>
      <c r="MIJ303" s="342"/>
      <c r="MIK303" s="342"/>
      <c r="MIL303" s="342"/>
      <c r="MIM303" s="342"/>
      <c r="MIN303" s="342"/>
      <c r="MIO303" s="387"/>
      <c r="MIP303" s="342"/>
      <c r="MIQ303" s="342"/>
      <c r="MIR303" s="342"/>
      <c r="MIS303" s="342"/>
      <c r="MIT303" s="342"/>
      <c r="MIU303" s="387"/>
      <c r="MIV303" s="342"/>
      <c r="MIW303" s="342"/>
      <c r="MIX303" s="342"/>
      <c r="MIY303" s="342"/>
      <c r="MIZ303" s="342"/>
      <c r="MJA303" s="387"/>
      <c r="MJB303" s="342"/>
      <c r="MJC303" s="342"/>
      <c r="MJD303" s="342"/>
      <c r="MJE303" s="342"/>
      <c r="MJF303" s="342"/>
      <c r="MJG303" s="387"/>
      <c r="MJH303" s="342"/>
      <c r="MJI303" s="342"/>
      <c r="MJJ303" s="342"/>
      <c r="MJK303" s="342"/>
      <c r="MJL303" s="342"/>
      <c r="MJM303" s="387"/>
      <c r="MJN303" s="342"/>
      <c r="MJO303" s="342"/>
      <c r="MJP303" s="342"/>
      <c r="MJQ303" s="342"/>
      <c r="MJR303" s="342"/>
      <c r="MJS303" s="387"/>
      <c r="MJT303" s="342"/>
      <c r="MJU303" s="342"/>
      <c r="MJV303" s="342"/>
      <c r="MJW303" s="342"/>
      <c r="MJX303" s="342"/>
      <c r="MJY303" s="387"/>
      <c r="MJZ303" s="342"/>
      <c r="MKA303" s="342"/>
      <c r="MKB303" s="342"/>
      <c r="MKC303" s="342"/>
      <c r="MKD303" s="342"/>
      <c r="MKE303" s="387"/>
      <c r="MKF303" s="342"/>
      <c r="MKG303" s="342"/>
      <c r="MKH303" s="342"/>
      <c r="MKI303" s="342"/>
      <c r="MKJ303" s="342"/>
      <c r="MKK303" s="387"/>
      <c r="MKL303" s="342"/>
      <c r="MKM303" s="342"/>
      <c r="MKN303" s="342"/>
      <c r="MKO303" s="342"/>
      <c r="MKP303" s="342"/>
      <c r="MKQ303" s="387"/>
      <c r="MKR303" s="342"/>
      <c r="MKS303" s="342"/>
      <c r="MKT303" s="342"/>
      <c r="MKU303" s="342"/>
      <c r="MKV303" s="342"/>
      <c r="MKW303" s="387"/>
      <c r="MKX303" s="342"/>
      <c r="MKY303" s="342"/>
      <c r="MKZ303" s="342"/>
      <c r="MLA303" s="342"/>
      <c r="MLB303" s="342"/>
      <c r="MLC303" s="387"/>
      <c r="MLD303" s="342"/>
      <c r="MLE303" s="342"/>
      <c r="MLF303" s="342"/>
      <c r="MLG303" s="342"/>
      <c r="MLH303" s="342"/>
      <c r="MLI303" s="387"/>
      <c r="MLJ303" s="342"/>
      <c r="MLK303" s="342"/>
      <c r="MLL303" s="342"/>
      <c r="MLM303" s="342"/>
      <c r="MLN303" s="342"/>
      <c r="MLO303" s="387"/>
      <c r="MLP303" s="342"/>
      <c r="MLQ303" s="342"/>
      <c r="MLR303" s="342"/>
      <c r="MLS303" s="342"/>
      <c r="MLT303" s="342"/>
      <c r="MLU303" s="387"/>
      <c r="MLV303" s="342"/>
      <c r="MLW303" s="342"/>
      <c r="MLX303" s="342"/>
      <c r="MLY303" s="342"/>
      <c r="MLZ303" s="342"/>
      <c r="MMA303" s="387"/>
      <c r="MMB303" s="342"/>
      <c r="MMC303" s="342"/>
      <c r="MMD303" s="342"/>
      <c r="MME303" s="342"/>
      <c r="MMF303" s="342"/>
      <c r="MMG303" s="387"/>
      <c r="MMH303" s="342"/>
      <c r="MMI303" s="342"/>
      <c r="MMJ303" s="342"/>
      <c r="MMK303" s="342"/>
      <c r="MML303" s="342"/>
      <c r="MMM303" s="387"/>
      <c r="MMN303" s="342"/>
      <c r="MMO303" s="342"/>
      <c r="MMP303" s="342"/>
      <c r="MMQ303" s="342"/>
      <c r="MMR303" s="342"/>
      <c r="MMS303" s="387"/>
      <c r="MMT303" s="342"/>
      <c r="MMU303" s="342"/>
      <c r="MMV303" s="342"/>
      <c r="MMW303" s="342"/>
      <c r="MMX303" s="342"/>
      <c r="MMY303" s="387"/>
      <c r="MMZ303" s="342"/>
      <c r="MNA303" s="342"/>
      <c r="MNB303" s="342"/>
      <c r="MNC303" s="342"/>
      <c r="MND303" s="342"/>
      <c r="MNE303" s="387"/>
      <c r="MNF303" s="342"/>
      <c r="MNG303" s="342"/>
      <c r="MNH303" s="342"/>
      <c r="MNI303" s="342"/>
      <c r="MNJ303" s="342"/>
      <c r="MNK303" s="387"/>
      <c r="MNL303" s="342"/>
      <c r="MNM303" s="342"/>
      <c r="MNN303" s="342"/>
      <c r="MNO303" s="342"/>
      <c r="MNP303" s="342"/>
      <c r="MNQ303" s="387"/>
      <c r="MNR303" s="342"/>
      <c r="MNS303" s="342"/>
      <c r="MNT303" s="342"/>
      <c r="MNU303" s="342"/>
      <c r="MNV303" s="342"/>
      <c r="MNW303" s="387"/>
      <c r="MNX303" s="342"/>
      <c r="MNY303" s="342"/>
      <c r="MNZ303" s="342"/>
      <c r="MOA303" s="342"/>
      <c r="MOB303" s="342"/>
      <c r="MOC303" s="387"/>
      <c r="MOD303" s="342"/>
      <c r="MOE303" s="342"/>
      <c r="MOF303" s="342"/>
      <c r="MOG303" s="342"/>
      <c r="MOH303" s="342"/>
      <c r="MOI303" s="387"/>
      <c r="MOJ303" s="342"/>
      <c r="MOK303" s="342"/>
      <c r="MOL303" s="342"/>
      <c r="MOM303" s="342"/>
      <c r="MON303" s="342"/>
      <c r="MOO303" s="387"/>
      <c r="MOP303" s="342"/>
      <c r="MOQ303" s="342"/>
      <c r="MOR303" s="342"/>
      <c r="MOS303" s="342"/>
      <c r="MOT303" s="342"/>
      <c r="MOU303" s="387"/>
      <c r="MOV303" s="342"/>
      <c r="MOW303" s="342"/>
      <c r="MOX303" s="342"/>
      <c r="MOY303" s="342"/>
      <c r="MOZ303" s="342"/>
      <c r="MPA303" s="387"/>
      <c r="MPB303" s="342"/>
      <c r="MPC303" s="342"/>
      <c r="MPD303" s="342"/>
      <c r="MPE303" s="342"/>
      <c r="MPF303" s="342"/>
      <c r="MPG303" s="387"/>
      <c r="MPH303" s="342"/>
      <c r="MPI303" s="342"/>
      <c r="MPJ303" s="342"/>
      <c r="MPK303" s="342"/>
      <c r="MPL303" s="342"/>
      <c r="MPM303" s="387"/>
      <c r="MPN303" s="342"/>
      <c r="MPO303" s="342"/>
      <c r="MPP303" s="342"/>
      <c r="MPQ303" s="342"/>
      <c r="MPR303" s="342"/>
      <c r="MPS303" s="387"/>
      <c r="MPT303" s="342"/>
      <c r="MPU303" s="342"/>
      <c r="MPV303" s="342"/>
      <c r="MPW303" s="342"/>
      <c r="MPX303" s="342"/>
      <c r="MPY303" s="387"/>
      <c r="MPZ303" s="342"/>
      <c r="MQA303" s="342"/>
      <c r="MQB303" s="342"/>
      <c r="MQC303" s="342"/>
      <c r="MQD303" s="342"/>
      <c r="MQE303" s="387"/>
      <c r="MQF303" s="342"/>
      <c r="MQG303" s="342"/>
      <c r="MQH303" s="342"/>
      <c r="MQI303" s="342"/>
      <c r="MQJ303" s="342"/>
      <c r="MQK303" s="387"/>
      <c r="MQL303" s="342"/>
      <c r="MQM303" s="342"/>
      <c r="MQN303" s="342"/>
      <c r="MQO303" s="342"/>
      <c r="MQP303" s="342"/>
      <c r="MQQ303" s="387"/>
      <c r="MQR303" s="342"/>
      <c r="MQS303" s="342"/>
      <c r="MQT303" s="342"/>
      <c r="MQU303" s="342"/>
      <c r="MQV303" s="342"/>
      <c r="MQW303" s="387"/>
      <c r="MQX303" s="342"/>
      <c r="MQY303" s="342"/>
      <c r="MQZ303" s="342"/>
      <c r="MRA303" s="342"/>
      <c r="MRB303" s="342"/>
      <c r="MRC303" s="387"/>
      <c r="MRD303" s="342"/>
      <c r="MRE303" s="342"/>
      <c r="MRF303" s="342"/>
      <c r="MRG303" s="342"/>
      <c r="MRH303" s="342"/>
      <c r="MRI303" s="387"/>
      <c r="MRJ303" s="342"/>
      <c r="MRK303" s="342"/>
      <c r="MRL303" s="342"/>
      <c r="MRM303" s="342"/>
      <c r="MRN303" s="342"/>
      <c r="MRO303" s="387"/>
      <c r="MRP303" s="342"/>
      <c r="MRQ303" s="342"/>
      <c r="MRR303" s="342"/>
      <c r="MRS303" s="342"/>
      <c r="MRT303" s="342"/>
      <c r="MRU303" s="387"/>
      <c r="MRV303" s="342"/>
      <c r="MRW303" s="342"/>
      <c r="MRX303" s="342"/>
      <c r="MRY303" s="342"/>
      <c r="MRZ303" s="342"/>
      <c r="MSA303" s="387"/>
      <c r="MSB303" s="342"/>
      <c r="MSC303" s="342"/>
      <c r="MSD303" s="342"/>
      <c r="MSE303" s="342"/>
      <c r="MSF303" s="342"/>
      <c r="MSG303" s="387"/>
      <c r="MSH303" s="342"/>
      <c r="MSI303" s="342"/>
      <c r="MSJ303" s="342"/>
      <c r="MSK303" s="342"/>
      <c r="MSL303" s="342"/>
      <c r="MSM303" s="387"/>
      <c r="MSN303" s="342"/>
      <c r="MSO303" s="342"/>
      <c r="MSP303" s="342"/>
      <c r="MSQ303" s="342"/>
      <c r="MSR303" s="342"/>
      <c r="MSS303" s="387"/>
      <c r="MST303" s="342"/>
      <c r="MSU303" s="342"/>
      <c r="MSV303" s="342"/>
      <c r="MSW303" s="342"/>
      <c r="MSX303" s="342"/>
      <c r="MSY303" s="387"/>
      <c r="MSZ303" s="342"/>
      <c r="MTA303" s="342"/>
      <c r="MTB303" s="342"/>
      <c r="MTC303" s="342"/>
      <c r="MTD303" s="342"/>
      <c r="MTE303" s="387"/>
      <c r="MTF303" s="342"/>
      <c r="MTG303" s="342"/>
      <c r="MTH303" s="342"/>
      <c r="MTI303" s="342"/>
      <c r="MTJ303" s="342"/>
      <c r="MTK303" s="387"/>
      <c r="MTL303" s="342"/>
      <c r="MTM303" s="342"/>
      <c r="MTN303" s="342"/>
      <c r="MTO303" s="342"/>
      <c r="MTP303" s="342"/>
      <c r="MTQ303" s="387"/>
      <c r="MTR303" s="342"/>
      <c r="MTS303" s="342"/>
      <c r="MTT303" s="342"/>
      <c r="MTU303" s="342"/>
      <c r="MTV303" s="342"/>
      <c r="MTW303" s="387"/>
      <c r="MTX303" s="342"/>
      <c r="MTY303" s="342"/>
      <c r="MTZ303" s="342"/>
      <c r="MUA303" s="342"/>
      <c r="MUB303" s="342"/>
      <c r="MUC303" s="387"/>
      <c r="MUD303" s="342"/>
      <c r="MUE303" s="342"/>
      <c r="MUF303" s="342"/>
      <c r="MUG303" s="342"/>
      <c r="MUH303" s="342"/>
      <c r="MUI303" s="387"/>
      <c r="MUJ303" s="342"/>
      <c r="MUK303" s="342"/>
      <c r="MUL303" s="342"/>
      <c r="MUM303" s="342"/>
      <c r="MUN303" s="342"/>
      <c r="MUO303" s="387"/>
      <c r="MUP303" s="342"/>
      <c r="MUQ303" s="342"/>
      <c r="MUR303" s="342"/>
      <c r="MUS303" s="342"/>
      <c r="MUT303" s="342"/>
      <c r="MUU303" s="387"/>
      <c r="MUV303" s="342"/>
      <c r="MUW303" s="342"/>
      <c r="MUX303" s="342"/>
      <c r="MUY303" s="342"/>
      <c r="MUZ303" s="342"/>
      <c r="MVA303" s="387"/>
      <c r="MVB303" s="342"/>
      <c r="MVC303" s="342"/>
      <c r="MVD303" s="342"/>
      <c r="MVE303" s="342"/>
      <c r="MVF303" s="342"/>
      <c r="MVG303" s="387"/>
      <c r="MVH303" s="342"/>
      <c r="MVI303" s="342"/>
      <c r="MVJ303" s="342"/>
      <c r="MVK303" s="342"/>
      <c r="MVL303" s="342"/>
      <c r="MVM303" s="387"/>
      <c r="MVN303" s="342"/>
      <c r="MVO303" s="342"/>
      <c r="MVP303" s="342"/>
      <c r="MVQ303" s="342"/>
      <c r="MVR303" s="342"/>
      <c r="MVS303" s="387"/>
      <c r="MVT303" s="342"/>
      <c r="MVU303" s="342"/>
      <c r="MVV303" s="342"/>
      <c r="MVW303" s="342"/>
      <c r="MVX303" s="342"/>
      <c r="MVY303" s="387"/>
      <c r="MVZ303" s="342"/>
      <c r="MWA303" s="342"/>
      <c r="MWB303" s="342"/>
      <c r="MWC303" s="342"/>
      <c r="MWD303" s="342"/>
      <c r="MWE303" s="387"/>
      <c r="MWF303" s="342"/>
      <c r="MWG303" s="342"/>
      <c r="MWH303" s="342"/>
      <c r="MWI303" s="342"/>
      <c r="MWJ303" s="342"/>
      <c r="MWK303" s="387"/>
      <c r="MWL303" s="342"/>
      <c r="MWM303" s="342"/>
      <c r="MWN303" s="342"/>
      <c r="MWO303" s="342"/>
      <c r="MWP303" s="342"/>
      <c r="MWQ303" s="387"/>
      <c r="MWR303" s="342"/>
      <c r="MWS303" s="342"/>
      <c r="MWT303" s="342"/>
      <c r="MWU303" s="342"/>
      <c r="MWV303" s="342"/>
      <c r="MWW303" s="387"/>
      <c r="MWX303" s="342"/>
      <c r="MWY303" s="342"/>
      <c r="MWZ303" s="342"/>
      <c r="MXA303" s="342"/>
      <c r="MXB303" s="342"/>
      <c r="MXC303" s="387"/>
      <c r="MXD303" s="342"/>
      <c r="MXE303" s="342"/>
      <c r="MXF303" s="342"/>
      <c r="MXG303" s="342"/>
      <c r="MXH303" s="342"/>
      <c r="MXI303" s="387"/>
      <c r="MXJ303" s="342"/>
      <c r="MXK303" s="342"/>
      <c r="MXL303" s="342"/>
      <c r="MXM303" s="342"/>
      <c r="MXN303" s="342"/>
      <c r="MXO303" s="387"/>
      <c r="MXP303" s="342"/>
      <c r="MXQ303" s="342"/>
      <c r="MXR303" s="342"/>
      <c r="MXS303" s="342"/>
      <c r="MXT303" s="342"/>
      <c r="MXU303" s="387"/>
      <c r="MXV303" s="342"/>
      <c r="MXW303" s="342"/>
      <c r="MXX303" s="342"/>
      <c r="MXY303" s="342"/>
      <c r="MXZ303" s="342"/>
      <c r="MYA303" s="387"/>
      <c r="MYB303" s="342"/>
      <c r="MYC303" s="342"/>
      <c r="MYD303" s="342"/>
      <c r="MYE303" s="342"/>
      <c r="MYF303" s="342"/>
      <c r="MYG303" s="387"/>
      <c r="MYH303" s="342"/>
      <c r="MYI303" s="342"/>
      <c r="MYJ303" s="342"/>
      <c r="MYK303" s="342"/>
      <c r="MYL303" s="342"/>
      <c r="MYM303" s="387"/>
      <c r="MYN303" s="342"/>
      <c r="MYO303" s="342"/>
      <c r="MYP303" s="342"/>
      <c r="MYQ303" s="342"/>
      <c r="MYR303" s="342"/>
      <c r="MYS303" s="387"/>
      <c r="MYT303" s="342"/>
      <c r="MYU303" s="342"/>
      <c r="MYV303" s="342"/>
      <c r="MYW303" s="342"/>
      <c r="MYX303" s="342"/>
      <c r="MYY303" s="387"/>
      <c r="MYZ303" s="342"/>
      <c r="MZA303" s="342"/>
      <c r="MZB303" s="342"/>
      <c r="MZC303" s="342"/>
      <c r="MZD303" s="342"/>
      <c r="MZE303" s="387"/>
      <c r="MZF303" s="342"/>
      <c r="MZG303" s="342"/>
      <c r="MZH303" s="342"/>
      <c r="MZI303" s="342"/>
      <c r="MZJ303" s="342"/>
      <c r="MZK303" s="387"/>
      <c r="MZL303" s="342"/>
      <c r="MZM303" s="342"/>
      <c r="MZN303" s="342"/>
      <c r="MZO303" s="342"/>
      <c r="MZP303" s="342"/>
      <c r="MZQ303" s="387"/>
      <c r="MZR303" s="342"/>
      <c r="MZS303" s="342"/>
      <c r="MZT303" s="342"/>
      <c r="MZU303" s="342"/>
      <c r="MZV303" s="342"/>
      <c r="MZW303" s="387"/>
      <c r="MZX303" s="342"/>
      <c r="MZY303" s="342"/>
      <c r="MZZ303" s="342"/>
      <c r="NAA303" s="342"/>
      <c r="NAB303" s="342"/>
      <c r="NAC303" s="387"/>
      <c r="NAD303" s="342"/>
      <c r="NAE303" s="342"/>
      <c r="NAF303" s="342"/>
      <c r="NAG303" s="342"/>
      <c r="NAH303" s="342"/>
      <c r="NAI303" s="387"/>
      <c r="NAJ303" s="342"/>
      <c r="NAK303" s="342"/>
      <c r="NAL303" s="342"/>
      <c r="NAM303" s="342"/>
      <c r="NAN303" s="342"/>
      <c r="NAO303" s="387"/>
      <c r="NAP303" s="342"/>
      <c r="NAQ303" s="342"/>
      <c r="NAR303" s="342"/>
      <c r="NAS303" s="342"/>
      <c r="NAT303" s="342"/>
      <c r="NAU303" s="387"/>
      <c r="NAV303" s="342"/>
      <c r="NAW303" s="342"/>
      <c r="NAX303" s="342"/>
      <c r="NAY303" s="342"/>
      <c r="NAZ303" s="342"/>
      <c r="NBA303" s="387"/>
      <c r="NBB303" s="342"/>
      <c r="NBC303" s="342"/>
      <c r="NBD303" s="342"/>
      <c r="NBE303" s="342"/>
      <c r="NBF303" s="342"/>
      <c r="NBG303" s="387"/>
      <c r="NBH303" s="342"/>
      <c r="NBI303" s="342"/>
      <c r="NBJ303" s="342"/>
      <c r="NBK303" s="342"/>
      <c r="NBL303" s="342"/>
      <c r="NBM303" s="387"/>
      <c r="NBN303" s="342"/>
      <c r="NBO303" s="342"/>
      <c r="NBP303" s="342"/>
      <c r="NBQ303" s="342"/>
      <c r="NBR303" s="342"/>
      <c r="NBS303" s="387"/>
      <c r="NBT303" s="342"/>
      <c r="NBU303" s="342"/>
      <c r="NBV303" s="342"/>
      <c r="NBW303" s="342"/>
      <c r="NBX303" s="342"/>
      <c r="NBY303" s="387"/>
      <c r="NBZ303" s="342"/>
      <c r="NCA303" s="342"/>
      <c r="NCB303" s="342"/>
      <c r="NCC303" s="342"/>
      <c r="NCD303" s="342"/>
      <c r="NCE303" s="387"/>
      <c r="NCF303" s="342"/>
      <c r="NCG303" s="342"/>
      <c r="NCH303" s="342"/>
      <c r="NCI303" s="342"/>
      <c r="NCJ303" s="342"/>
      <c r="NCK303" s="387"/>
      <c r="NCL303" s="342"/>
      <c r="NCM303" s="342"/>
      <c r="NCN303" s="342"/>
      <c r="NCO303" s="342"/>
      <c r="NCP303" s="342"/>
      <c r="NCQ303" s="387"/>
      <c r="NCR303" s="342"/>
      <c r="NCS303" s="342"/>
      <c r="NCT303" s="342"/>
      <c r="NCU303" s="342"/>
      <c r="NCV303" s="342"/>
      <c r="NCW303" s="387"/>
      <c r="NCX303" s="342"/>
      <c r="NCY303" s="342"/>
      <c r="NCZ303" s="342"/>
      <c r="NDA303" s="342"/>
      <c r="NDB303" s="342"/>
      <c r="NDC303" s="387"/>
      <c r="NDD303" s="342"/>
      <c r="NDE303" s="342"/>
      <c r="NDF303" s="342"/>
      <c r="NDG303" s="342"/>
      <c r="NDH303" s="342"/>
      <c r="NDI303" s="387"/>
      <c r="NDJ303" s="342"/>
      <c r="NDK303" s="342"/>
      <c r="NDL303" s="342"/>
      <c r="NDM303" s="342"/>
      <c r="NDN303" s="342"/>
      <c r="NDO303" s="387"/>
      <c r="NDP303" s="342"/>
      <c r="NDQ303" s="342"/>
      <c r="NDR303" s="342"/>
      <c r="NDS303" s="342"/>
      <c r="NDT303" s="342"/>
      <c r="NDU303" s="387"/>
      <c r="NDV303" s="342"/>
      <c r="NDW303" s="342"/>
      <c r="NDX303" s="342"/>
      <c r="NDY303" s="342"/>
      <c r="NDZ303" s="342"/>
      <c r="NEA303" s="387"/>
      <c r="NEB303" s="342"/>
      <c r="NEC303" s="342"/>
      <c r="NED303" s="342"/>
      <c r="NEE303" s="342"/>
      <c r="NEF303" s="342"/>
      <c r="NEG303" s="387"/>
      <c r="NEH303" s="342"/>
      <c r="NEI303" s="342"/>
      <c r="NEJ303" s="342"/>
      <c r="NEK303" s="342"/>
      <c r="NEL303" s="342"/>
      <c r="NEM303" s="387"/>
      <c r="NEN303" s="342"/>
      <c r="NEO303" s="342"/>
      <c r="NEP303" s="342"/>
      <c r="NEQ303" s="342"/>
      <c r="NER303" s="342"/>
      <c r="NES303" s="387"/>
      <c r="NET303" s="342"/>
      <c r="NEU303" s="342"/>
      <c r="NEV303" s="342"/>
      <c r="NEW303" s="342"/>
      <c r="NEX303" s="342"/>
      <c r="NEY303" s="387"/>
      <c r="NEZ303" s="342"/>
      <c r="NFA303" s="342"/>
      <c r="NFB303" s="342"/>
      <c r="NFC303" s="342"/>
      <c r="NFD303" s="342"/>
      <c r="NFE303" s="387"/>
      <c r="NFF303" s="342"/>
      <c r="NFG303" s="342"/>
      <c r="NFH303" s="342"/>
      <c r="NFI303" s="342"/>
      <c r="NFJ303" s="342"/>
      <c r="NFK303" s="387"/>
      <c r="NFL303" s="342"/>
      <c r="NFM303" s="342"/>
      <c r="NFN303" s="342"/>
      <c r="NFO303" s="342"/>
      <c r="NFP303" s="342"/>
      <c r="NFQ303" s="387"/>
      <c r="NFR303" s="342"/>
      <c r="NFS303" s="342"/>
      <c r="NFT303" s="342"/>
      <c r="NFU303" s="342"/>
      <c r="NFV303" s="342"/>
      <c r="NFW303" s="387"/>
      <c r="NFX303" s="342"/>
      <c r="NFY303" s="342"/>
      <c r="NFZ303" s="342"/>
      <c r="NGA303" s="342"/>
      <c r="NGB303" s="342"/>
      <c r="NGC303" s="387"/>
      <c r="NGD303" s="342"/>
      <c r="NGE303" s="342"/>
      <c r="NGF303" s="342"/>
      <c r="NGG303" s="342"/>
      <c r="NGH303" s="342"/>
      <c r="NGI303" s="387"/>
      <c r="NGJ303" s="342"/>
      <c r="NGK303" s="342"/>
      <c r="NGL303" s="342"/>
      <c r="NGM303" s="342"/>
      <c r="NGN303" s="342"/>
      <c r="NGO303" s="387"/>
      <c r="NGP303" s="342"/>
      <c r="NGQ303" s="342"/>
      <c r="NGR303" s="342"/>
      <c r="NGS303" s="342"/>
      <c r="NGT303" s="342"/>
      <c r="NGU303" s="387"/>
      <c r="NGV303" s="342"/>
      <c r="NGW303" s="342"/>
      <c r="NGX303" s="342"/>
      <c r="NGY303" s="342"/>
      <c r="NGZ303" s="342"/>
      <c r="NHA303" s="387"/>
      <c r="NHB303" s="342"/>
      <c r="NHC303" s="342"/>
      <c r="NHD303" s="342"/>
      <c r="NHE303" s="342"/>
      <c r="NHF303" s="342"/>
      <c r="NHG303" s="387"/>
      <c r="NHH303" s="342"/>
      <c r="NHI303" s="342"/>
      <c r="NHJ303" s="342"/>
      <c r="NHK303" s="342"/>
      <c r="NHL303" s="342"/>
      <c r="NHM303" s="387"/>
      <c r="NHN303" s="342"/>
      <c r="NHO303" s="342"/>
      <c r="NHP303" s="342"/>
      <c r="NHQ303" s="342"/>
      <c r="NHR303" s="342"/>
      <c r="NHS303" s="387"/>
      <c r="NHT303" s="342"/>
      <c r="NHU303" s="342"/>
      <c r="NHV303" s="342"/>
      <c r="NHW303" s="342"/>
      <c r="NHX303" s="342"/>
      <c r="NHY303" s="387"/>
      <c r="NHZ303" s="342"/>
      <c r="NIA303" s="342"/>
      <c r="NIB303" s="342"/>
      <c r="NIC303" s="342"/>
      <c r="NID303" s="342"/>
      <c r="NIE303" s="387"/>
      <c r="NIF303" s="342"/>
      <c r="NIG303" s="342"/>
      <c r="NIH303" s="342"/>
      <c r="NII303" s="342"/>
      <c r="NIJ303" s="342"/>
      <c r="NIK303" s="387"/>
      <c r="NIL303" s="342"/>
      <c r="NIM303" s="342"/>
      <c r="NIN303" s="342"/>
      <c r="NIO303" s="342"/>
      <c r="NIP303" s="342"/>
      <c r="NIQ303" s="387"/>
      <c r="NIR303" s="342"/>
      <c r="NIS303" s="342"/>
      <c r="NIT303" s="342"/>
      <c r="NIU303" s="342"/>
      <c r="NIV303" s="342"/>
      <c r="NIW303" s="387"/>
      <c r="NIX303" s="342"/>
      <c r="NIY303" s="342"/>
      <c r="NIZ303" s="342"/>
      <c r="NJA303" s="342"/>
      <c r="NJB303" s="342"/>
      <c r="NJC303" s="387"/>
      <c r="NJD303" s="342"/>
      <c r="NJE303" s="342"/>
      <c r="NJF303" s="342"/>
      <c r="NJG303" s="342"/>
      <c r="NJH303" s="342"/>
      <c r="NJI303" s="387"/>
      <c r="NJJ303" s="342"/>
      <c r="NJK303" s="342"/>
      <c r="NJL303" s="342"/>
      <c r="NJM303" s="342"/>
      <c r="NJN303" s="342"/>
      <c r="NJO303" s="387"/>
      <c r="NJP303" s="342"/>
      <c r="NJQ303" s="342"/>
      <c r="NJR303" s="342"/>
      <c r="NJS303" s="342"/>
      <c r="NJT303" s="342"/>
      <c r="NJU303" s="387"/>
      <c r="NJV303" s="342"/>
      <c r="NJW303" s="342"/>
      <c r="NJX303" s="342"/>
      <c r="NJY303" s="342"/>
      <c r="NJZ303" s="342"/>
      <c r="NKA303" s="387"/>
      <c r="NKB303" s="342"/>
      <c r="NKC303" s="342"/>
      <c r="NKD303" s="342"/>
      <c r="NKE303" s="342"/>
      <c r="NKF303" s="342"/>
      <c r="NKG303" s="387"/>
      <c r="NKH303" s="342"/>
      <c r="NKI303" s="342"/>
      <c r="NKJ303" s="342"/>
      <c r="NKK303" s="342"/>
      <c r="NKL303" s="342"/>
      <c r="NKM303" s="387"/>
      <c r="NKN303" s="342"/>
      <c r="NKO303" s="342"/>
      <c r="NKP303" s="342"/>
      <c r="NKQ303" s="342"/>
      <c r="NKR303" s="342"/>
      <c r="NKS303" s="387"/>
      <c r="NKT303" s="342"/>
      <c r="NKU303" s="342"/>
      <c r="NKV303" s="342"/>
      <c r="NKW303" s="342"/>
      <c r="NKX303" s="342"/>
      <c r="NKY303" s="387"/>
      <c r="NKZ303" s="342"/>
      <c r="NLA303" s="342"/>
      <c r="NLB303" s="342"/>
      <c r="NLC303" s="342"/>
      <c r="NLD303" s="342"/>
      <c r="NLE303" s="387"/>
      <c r="NLF303" s="342"/>
      <c r="NLG303" s="342"/>
      <c r="NLH303" s="342"/>
      <c r="NLI303" s="342"/>
      <c r="NLJ303" s="342"/>
      <c r="NLK303" s="387"/>
      <c r="NLL303" s="342"/>
      <c r="NLM303" s="342"/>
      <c r="NLN303" s="342"/>
      <c r="NLO303" s="342"/>
      <c r="NLP303" s="342"/>
      <c r="NLQ303" s="387"/>
      <c r="NLR303" s="342"/>
      <c r="NLS303" s="342"/>
      <c r="NLT303" s="342"/>
      <c r="NLU303" s="342"/>
      <c r="NLV303" s="342"/>
      <c r="NLW303" s="387"/>
      <c r="NLX303" s="342"/>
      <c r="NLY303" s="342"/>
      <c r="NLZ303" s="342"/>
      <c r="NMA303" s="342"/>
      <c r="NMB303" s="342"/>
      <c r="NMC303" s="387"/>
      <c r="NMD303" s="342"/>
      <c r="NME303" s="342"/>
      <c r="NMF303" s="342"/>
      <c r="NMG303" s="342"/>
      <c r="NMH303" s="342"/>
      <c r="NMI303" s="387"/>
      <c r="NMJ303" s="342"/>
      <c r="NMK303" s="342"/>
      <c r="NML303" s="342"/>
      <c r="NMM303" s="342"/>
      <c r="NMN303" s="342"/>
      <c r="NMO303" s="387"/>
      <c r="NMP303" s="342"/>
      <c r="NMQ303" s="342"/>
      <c r="NMR303" s="342"/>
      <c r="NMS303" s="342"/>
      <c r="NMT303" s="342"/>
      <c r="NMU303" s="387"/>
      <c r="NMV303" s="342"/>
      <c r="NMW303" s="342"/>
      <c r="NMX303" s="342"/>
      <c r="NMY303" s="342"/>
      <c r="NMZ303" s="342"/>
      <c r="NNA303" s="387"/>
      <c r="NNB303" s="342"/>
      <c r="NNC303" s="342"/>
      <c r="NND303" s="342"/>
      <c r="NNE303" s="342"/>
      <c r="NNF303" s="342"/>
      <c r="NNG303" s="387"/>
      <c r="NNH303" s="342"/>
      <c r="NNI303" s="342"/>
      <c r="NNJ303" s="342"/>
      <c r="NNK303" s="342"/>
      <c r="NNL303" s="342"/>
      <c r="NNM303" s="387"/>
      <c r="NNN303" s="342"/>
      <c r="NNO303" s="342"/>
      <c r="NNP303" s="342"/>
      <c r="NNQ303" s="342"/>
      <c r="NNR303" s="342"/>
      <c r="NNS303" s="387"/>
      <c r="NNT303" s="342"/>
      <c r="NNU303" s="342"/>
      <c r="NNV303" s="342"/>
      <c r="NNW303" s="342"/>
      <c r="NNX303" s="342"/>
      <c r="NNY303" s="387"/>
      <c r="NNZ303" s="342"/>
      <c r="NOA303" s="342"/>
      <c r="NOB303" s="342"/>
      <c r="NOC303" s="342"/>
      <c r="NOD303" s="342"/>
      <c r="NOE303" s="387"/>
      <c r="NOF303" s="342"/>
      <c r="NOG303" s="342"/>
      <c r="NOH303" s="342"/>
      <c r="NOI303" s="342"/>
      <c r="NOJ303" s="342"/>
      <c r="NOK303" s="387"/>
      <c r="NOL303" s="342"/>
      <c r="NOM303" s="342"/>
      <c r="NON303" s="342"/>
      <c r="NOO303" s="342"/>
      <c r="NOP303" s="342"/>
      <c r="NOQ303" s="387"/>
      <c r="NOR303" s="342"/>
      <c r="NOS303" s="342"/>
      <c r="NOT303" s="342"/>
      <c r="NOU303" s="342"/>
      <c r="NOV303" s="342"/>
      <c r="NOW303" s="387"/>
      <c r="NOX303" s="342"/>
      <c r="NOY303" s="342"/>
      <c r="NOZ303" s="342"/>
      <c r="NPA303" s="342"/>
      <c r="NPB303" s="342"/>
      <c r="NPC303" s="387"/>
      <c r="NPD303" s="342"/>
      <c r="NPE303" s="342"/>
      <c r="NPF303" s="342"/>
      <c r="NPG303" s="342"/>
      <c r="NPH303" s="342"/>
      <c r="NPI303" s="387"/>
      <c r="NPJ303" s="342"/>
      <c r="NPK303" s="342"/>
      <c r="NPL303" s="342"/>
      <c r="NPM303" s="342"/>
      <c r="NPN303" s="342"/>
      <c r="NPO303" s="387"/>
      <c r="NPP303" s="342"/>
      <c r="NPQ303" s="342"/>
      <c r="NPR303" s="342"/>
      <c r="NPS303" s="342"/>
      <c r="NPT303" s="342"/>
      <c r="NPU303" s="387"/>
      <c r="NPV303" s="342"/>
      <c r="NPW303" s="342"/>
      <c r="NPX303" s="342"/>
      <c r="NPY303" s="342"/>
      <c r="NPZ303" s="342"/>
      <c r="NQA303" s="387"/>
      <c r="NQB303" s="342"/>
      <c r="NQC303" s="342"/>
      <c r="NQD303" s="342"/>
      <c r="NQE303" s="342"/>
      <c r="NQF303" s="342"/>
      <c r="NQG303" s="387"/>
      <c r="NQH303" s="342"/>
      <c r="NQI303" s="342"/>
      <c r="NQJ303" s="342"/>
      <c r="NQK303" s="342"/>
      <c r="NQL303" s="342"/>
      <c r="NQM303" s="387"/>
      <c r="NQN303" s="342"/>
      <c r="NQO303" s="342"/>
      <c r="NQP303" s="342"/>
      <c r="NQQ303" s="342"/>
      <c r="NQR303" s="342"/>
      <c r="NQS303" s="387"/>
      <c r="NQT303" s="342"/>
      <c r="NQU303" s="342"/>
      <c r="NQV303" s="342"/>
      <c r="NQW303" s="342"/>
      <c r="NQX303" s="342"/>
      <c r="NQY303" s="387"/>
      <c r="NQZ303" s="342"/>
      <c r="NRA303" s="342"/>
      <c r="NRB303" s="342"/>
      <c r="NRC303" s="342"/>
      <c r="NRD303" s="342"/>
      <c r="NRE303" s="387"/>
      <c r="NRF303" s="342"/>
      <c r="NRG303" s="342"/>
      <c r="NRH303" s="342"/>
      <c r="NRI303" s="342"/>
      <c r="NRJ303" s="342"/>
      <c r="NRK303" s="387"/>
      <c r="NRL303" s="342"/>
      <c r="NRM303" s="342"/>
      <c r="NRN303" s="342"/>
      <c r="NRO303" s="342"/>
      <c r="NRP303" s="342"/>
      <c r="NRQ303" s="387"/>
      <c r="NRR303" s="342"/>
      <c r="NRS303" s="342"/>
      <c r="NRT303" s="342"/>
      <c r="NRU303" s="342"/>
      <c r="NRV303" s="342"/>
      <c r="NRW303" s="387"/>
      <c r="NRX303" s="342"/>
      <c r="NRY303" s="342"/>
      <c r="NRZ303" s="342"/>
      <c r="NSA303" s="342"/>
      <c r="NSB303" s="342"/>
      <c r="NSC303" s="387"/>
      <c r="NSD303" s="342"/>
      <c r="NSE303" s="342"/>
      <c r="NSF303" s="342"/>
      <c r="NSG303" s="342"/>
      <c r="NSH303" s="342"/>
      <c r="NSI303" s="387"/>
      <c r="NSJ303" s="342"/>
      <c r="NSK303" s="342"/>
      <c r="NSL303" s="342"/>
      <c r="NSM303" s="342"/>
      <c r="NSN303" s="342"/>
      <c r="NSO303" s="387"/>
      <c r="NSP303" s="342"/>
      <c r="NSQ303" s="342"/>
      <c r="NSR303" s="342"/>
      <c r="NSS303" s="342"/>
      <c r="NST303" s="342"/>
      <c r="NSU303" s="387"/>
      <c r="NSV303" s="342"/>
      <c r="NSW303" s="342"/>
      <c r="NSX303" s="342"/>
      <c r="NSY303" s="342"/>
      <c r="NSZ303" s="342"/>
      <c r="NTA303" s="387"/>
      <c r="NTB303" s="342"/>
      <c r="NTC303" s="342"/>
      <c r="NTD303" s="342"/>
      <c r="NTE303" s="342"/>
      <c r="NTF303" s="342"/>
      <c r="NTG303" s="387"/>
      <c r="NTH303" s="342"/>
      <c r="NTI303" s="342"/>
      <c r="NTJ303" s="342"/>
      <c r="NTK303" s="342"/>
      <c r="NTL303" s="342"/>
      <c r="NTM303" s="387"/>
      <c r="NTN303" s="342"/>
      <c r="NTO303" s="342"/>
      <c r="NTP303" s="342"/>
      <c r="NTQ303" s="342"/>
      <c r="NTR303" s="342"/>
      <c r="NTS303" s="387"/>
      <c r="NTT303" s="342"/>
      <c r="NTU303" s="342"/>
      <c r="NTV303" s="342"/>
      <c r="NTW303" s="342"/>
      <c r="NTX303" s="342"/>
      <c r="NTY303" s="387"/>
      <c r="NTZ303" s="342"/>
      <c r="NUA303" s="342"/>
      <c r="NUB303" s="342"/>
      <c r="NUC303" s="342"/>
      <c r="NUD303" s="342"/>
      <c r="NUE303" s="387"/>
      <c r="NUF303" s="342"/>
      <c r="NUG303" s="342"/>
      <c r="NUH303" s="342"/>
      <c r="NUI303" s="342"/>
      <c r="NUJ303" s="342"/>
      <c r="NUK303" s="387"/>
      <c r="NUL303" s="342"/>
      <c r="NUM303" s="342"/>
      <c r="NUN303" s="342"/>
      <c r="NUO303" s="342"/>
      <c r="NUP303" s="342"/>
      <c r="NUQ303" s="387"/>
      <c r="NUR303" s="342"/>
      <c r="NUS303" s="342"/>
      <c r="NUT303" s="342"/>
      <c r="NUU303" s="342"/>
      <c r="NUV303" s="342"/>
      <c r="NUW303" s="387"/>
      <c r="NUX303" s="342"/>
      <c r="NUY303" s="342"/>
      <c r="NUZ303" s="342"/>
      <c r="NVA303" s="342"/>
      <c r="NVB303" s="342"/>
      <c r="NVC303" s="387"/>
      <c r="NVD303" s="342"/>
      <c r="NVE303" s="342"/>
      <c r="NVF303" s="342"/>
      <c r="NVG303" s="342"/>
      <c r="NVH303" s="342"/>
      <c r="NVI303" s="387"/>
      <c r="NVJ303" s="342"/>
      <c r="NVK303" s="342"/>
      <c r="NVL303" s="342"/>
      <c r="NVM303" s="342"/>
      <c r="NVN303" s="342"/>
      <c r="NVO303" s="387"/>
      <c r="NVP303" s="342"/>
      <c r="NVQ303" s="342"/>
      <c r="NVR303" s="342"/>
      <c r="NVS303" s="342"/>
      <c r="NVT303" s="342"/>
      <c r="NVU303" s="387"/>
      <c r="NVV303" s="342"/>
      <c r="NVW303" s="342"/>
      <c r="NVX303" s="342"/>
      <c r="NVY303" s="342"/>
      <c r="NVZ303" s="342"/>
      <c r="NWA303" s="387"/>
      <c r="NWB303" s="342"/>
      <c r="NWC303" s="342"/>
      <c r="NWD303" s="342"/>
      <c r="NWE303" s="342"/>
      <c r="NWF303" s="342"/>
      <c r="NWG303" s="387"/>
      <c r="NWH303" s="342"/>
      <c r="NWI303" s="342"/>
      <c r="NWJ303" s="342"/>
      <c r="NWK303" s="342"/>
      <c r="NWL303" s="342"/>
      <c r="NWM303" s="387"/>
      <c r="NWN303" s="342"/>
      <c r="NWO303" s="342"/>
      <c r="NWP303" s="342"/>
      <c r="NWQ303" s="342"/>
      <c r="NWR303" s="342"/>
      <c r="NWS303" s="387"/>
      <c r="NWT303" s="342"/>
      <c r="NWU303" s="342"/>
      <c r="NWV303" s="342"/>
      <c r="NWW303" s="342"/>
      <c r="NWX303" s="342"/>
      <c r="NWY303" s="387"/>
      <c r="NWZ303" s="342"/>
      <c r="NXA303" s="342"/>
      <c r="NXB303" s="342"/>
      <c r="NXC303" s="342"/>
      <c r="NXD303" s="342"/>
      <c r="NXE303" s="387"/>
      <c r="NXF303" s="342"/>
      <c r="NXG303" s="342"/>
      <c r="NXH303" s="342"/>
      <c r="NXI303" s="342"/>
      <c r="NXJ303" s="342"/>
      <c r="NXK303" s="387"/>
      <c r="NXL303" s="342"/>
      <c r="NXM303" s="342"/>
      <c r="NXN303" s="342"/>
      <c r="NXO303" s="342"/>
      <c r="NXP303" s="342"/>
      <c r="NXQ303" s="387"/>
      <c r="NXR303" s="342"/>
      <c r="NXS303" s="342"/>
      <c r="NXT303" s="342"/>
      <c r="NXU303" s="342"/>
      <c r="NXV303" s="342"/>
      <c r="NXW303" s="387"/>
      <c r="NXX303" s="342"/>
      <c r="NXY303" s="342"/>
      <c r="NXZ303" s="342"/>
      <c r="NYA303" s="342"/>
      <c r="NYB303" s="342"/>
      <c r="NYC303" s="387"/>
      <c r="NYD303" s="342"/>
      <c r="NYE303" s="342"/>
      <c r="NYF303" s="342"/>
      <c r="NYG303" s="342"/>
      <c r="NYH303" s="342"/>
      <c r="NYI303" s="387"/>
      <c r="NYJ303" s="342"/>
      <c r="NYK303" s="342"/>
      <c r="NYL303" s="342"/>
      <c r="NYM303" s="342"/>
      <c r="NYN303" s="342"/>
      <c r="NYO303" s="387"/>
      <c r="NYP303" s="342"/>
      <c r="NYQ303" s="342"/>
      <c r="NYR303" s="342"/>
      <c r="NYS303" s="342"/>
      <c r="NYT303" s="342"/>
      <c r="NYU303" s="387"/>
      <c r="NYV303" s="342"/>
      <c r="NYW303" s="342"/>
      <c r="NYX303" s="342"/>
      <c r="NYY303" s="342"/>
      <c r="NYZ303" s="342"/>
      <c r="NZA303" s="387"/>
      <c r="NZB303" s="342"/>
      <c r="NZC303" s="342"/>
      <c r="NZD303" s="342"/>
      <c r="NZE303" s="342"/>
      <c r="NZF303" s="342"/>
      <c r="NZG303" s="387"/>
      <c r="NZH303" s="342"/>
      <c r="NZI303" s="342"/>
      <c r="NZJ303" s="342"/>
      <c r="NZK303" s="342"/>
      <c r="NZL303" s="342"/>
      <c r="NZM303" s="387"/>
      <c r="NZN303" s="342"/>
      <c r="NZO303" s="342"/>
      <c r="NZP303" s="342"/>
      <c r="NZQ303" s="342"/>
      <c r="NZR303" s="342"/>
      <c r="NZS303" s="387"/>
      <c r="NZT303" s="342"/>
      <c r="NZU303" s="342"/>
      <c r="NZV303" s="342"/>
      <c r="NZW303" s="342"/>
      <c r="NZX303" s="342"/>
      <c r="NZY303" s="387"/>
      <c r="NZZ303" s="342"/>
      <c r="OAA303" s="342"/>
      <c r="OAB303" s="342"/>
      <c r="OAC303" s="342"/>
      <c r="OAD303" s="342"/>
      <c r="OAE303" s="387"/>
      <c r="OAF303" s="342"/>
      <c r="OAG303" s="342"/>
      <c r="OAH303" s="342"/>
      <c r="OAI303" s="342"/>
      <c r="OAJ303" s="342"/>
      <c r="OAK303" s="387"/>
      <c r="OAL303" s="342"/>
      <c r="OAM303" s="342"/>
      <c r="OAN303" s="342"/>
      <c r="OAO303" s="342"/>
      <c r="OAP303" s="342"/>
      <c r="OAQ303" s="387"/>
      <c r="OAR303" s="342"/>
      <c r="OAS303" s="342"/>
      <c r="OAT303" s="342"/>
      <c r="OAU303" s="342"/>
      <c r="OAV303" s="342"/>
      <c r="OAW303" s="387"/>
      <c r="OAX303" s="342"/>
      <c r="OAY303" s="342"/>
      <c r="OAZ303" s="342"/>
      <c r="OBA303" s="342"/>
      <c r="OBB303" s="342"/>
      <c r="OBC303" s="387"/>
      <c r="OBD303" s="342"/>
      <c r="OBE303" s="342"/>
      <c r="OBF303" s="342"/>
      <c r="OBG303" s="342"/>
      <c r="OBH303" s="342"/>
      <c r="OBI303" s="387"/>
      <c r="OBJ303" s="342"/>
      <c r="OBK303" s="342"/>
      <c r="OBL303" s="342"/>
      <c r="OBM303" s="342"/>
      <c r="OBN303" s="342"/>
      <c r="OBO303" s="387"/>
      <c r="OBP303" s="342"/>
      <c r="OBQ303" s="342"/>
      <c r="OBR303" s="342"/>
      <c r="OBS303" s="342"/>
      <c r="OBT303" s="342"/>
      <c r="OBU303" s="387"/>
      <c r="OBV303" s="342"/>
      <c r="OBW303" s="342"/>
      <c r="OBX303" s="342"/>
      <c r="OBY303" s="342"/>
      <c r="OBZ303" s="342"/>
      <c r="OCA303" s="387"/>
      <c r="OCB303" s="342"/>
      <c r="OCC303" s="342"/>
      <c r="OCD303" s="342"/>
      <c r="OCE303" s="342"/>
      <c r="OCF303" s="342"/>
      <c r="OCG303" s="387"/>
      <c r="OCH303" s="342"/>
      <c r="OCI303" s="342"/>
      <c r="OCJ303" s="342"/>
      <c r="OCK303" s="342"/>
      <c r="OCL303" s="342"/>
      <c r="OCM303" s="387"/>
      <c r="OCN303" s="342"/>
      <c r="OCO303" s="342"/>
      <c r="OCP303" s="342"/>
      <c r="OCQ303" s="342"/>
      <c r="OCR303" s="342"/>
      <c r="OCS303" s="387"/>
      <c r="OCT303" s="342"/>
      <c r="OCU303" s="342"/>
      <c r="OCV303" s="342"/>
      <c r="OCW303" s="342"/>
      <c r="OCX303" s="342"/>
      <c r="OCY303" s="387"/>
      <c r="OCZ303" s="342"/>
      <c r="ODA303" s="342"/>
      <c r="ODB303" s="342"/>
      <c r="ODC303" s="342"/>
      <c r="ODD303" s="342"/>
      <c r="ODE303" s="387"/>
      <c r="ODF303" s="342"/>
      <c r="ODG303" s="342"/>
      <c r="ODH303" s="342"/>
      <c r="ODI303" s="342"/>
      <c r="ODJ303" s="342"/>
      <c r="ODK303" s="387"/>
      <c r="ODL303" s="342"/>
      <c r="ODM303" s="342"/>
      <c r="ODN303" s="342"/>
      <c r="ODO303" s="342"/>
      <c r="ODP303" s="342"/>
      <c r="ODQ303" s="387"/>
      <c r="ODR303" s="342"/>
      <c r="ODS303" s="342"/>
      <c r="ODT303" s="342"/>
      <c r="ODU303" s="342"/>
      <c r="ODV303" s="342"/>
      <c r="ODW303" s="387"/>
      <c r="ODX303" s="342"/>
      <c r="ODY303" s="342"/>
      <c r="ODZ303" s="342"/>
      <c r="OEA303" s="342"/>
      <c r="OEB303" s="342"/>
      <c r="OEC303" s="387"/>
      <c r="OED303" s="342"/>
      <c r="OEE303" s="342"/>
      <c r="OEF303" s="342"/>
      <c r="OEG303" s="342"/>
      <c r="OEH303" s="342"/>
      <c r="OEI303" s="387"/>
      <c r="OEJ303" s="342"/>
      <c r="OEK303" s="342"/>
      <c r="OEL303" s="342"/>
      <c r="OEM303" s="342"/>
      <c r="OEN303" s="342"/>
      <c r="OEO303" s="387"/>
      <c r="OEP303" s="342"/>
      <c r="OEQ303" s="342"/>
      <c r="OER303" s="342"/>
      <c r="OES303" s="342"/>
      <c r="OET303" s="342"/>
      <c r="OEU303" s="387"/>
      <c r="OEV303" s="342"/>
      <c r="OEW303" s="342"/>
      <c r="OEX303" s="342"/>
      <c r="OEY303" s="342"/>
      <c r="OEZ303" s="342"/>
      <c r="OFA303" s="387"/>
      <c r="OFB303" s="342"/>
      <c r="OFC303" s="342"/>
      <c r="OFD303" s="342"/>
      <c r="OFE303" s="342"/>
      <c r="OFF303" s="342"/>
      <c r="OFG303" s="387"/>
      <c r="OFH303" s="342"/>
      <c r="OFI303" s="342"/>
      <c r="OFJ303" s="342"/>
      <c r="OFK303" s="342"/>
      <c r="OFL303" s="342"/>
      <c r="OFM303" s="387"/>
      <c r="OFN303" s="342"/>
      <c r="OFO303" s="342"/>
      <c r="OFP303" s="342"/>
      <c r="OFQ303" s="342"/>
      <c r="OFR303" s="342"/>
      <c r="OFS303" s="387"/>
      <c r="OFT303" s="342"/>
      <c r="OFU303" s="342"/>
      <c r="OFV303" s="342"/>
      <c r="OFW303" s="342"/>
      <c r="OFX303" s="342"/>
      <c r="OFY303" s="387"/>
      <c r="OFZ303" s="342"/>
      <c r="OGA303" s="342"/>
      <c r="OGB303" s="342"/>
      <c r="OGC303" s="342"/>
      <c r="OGD303" s="342"/>
      <c r="OGE303" s="387"/>
      <c r="OGF303" s="342"/>
      <c r="OGG303" s="342"/>
      <c r="OGH303" s="342"/>
      <c r="OGI303" s="342"/>
      <c r="OGJ303" s="342"/>
      <c r="OGK303" s="387"/>
      <c r="OGL303" s="342"/>
      <c r="OGM303" s="342"/>
      <c r="OGN303" s="342"/>
      <c r="OGO303" s="342"/>
      <c r="OGP303" s="342"/>
      <c r="OGQ303" s="387"/>
      <c r="OGR303" s="342"/>
      <c r="OGS303" s="342"/>
      <c r="OGT303" s="342"/>
      <c r="OGU303" s="342"/>
      <c r="OGV303" s="342"/>
      <c r="OGW303" s="387"/>
      <c r="OGX303" s="342"/>
      <c r="OGY303" s="342"/>
      <c r="OGZ303" s="342"/>
      <c r="OHA303" s="342"/>
      <c r="OHB303" s="342"/>
      <c r="OHC303" s="387"/>
      <c r="OHD303" s="342"/>
      <c r="OHE303" s="342"/>
      <c r="OHF303" s="342"/>
      <c r="OHG303" s="342"/>
      <c r="OHH303" s="342"/>
      <c r="OHI303" s="387"/>
      <c r="OHJ303" s="342"/>
      <c r="OHK303" s="342"/>
      <c r="OHL303" s="342"/>
      <c r="OHM303" s="342"/>
      <c r="OHN303" s="342"/>
      <c r="OHO303" s="387"/>
      <c r="OHP303" s="342"/>
      <c r="OHQ303" s="342"/>
      <c r="OHR303" s="342"/>
      <c r="OHS303" s="342"/>
      <c r="OHT303" s="342"/>
      <c r="OHU303" s="387"/>
      <c r="OHV303" s="342"/>
      <c r="OHW303" s="342"/>
      <c r="OHX303" s="342"/>
      <c r="OHY303" s="342"/>
      <c r="OHZ303" s="342"/>
      <c r="OIA303" s="387"/>
      <c r="OIB303" s="342"/>
      <c r="OIC303" s="342"/>
      <c r="OID303" s="342"/>
      <c r="OIE303" s="342"/>
      <c r="OIF303" s="342"/>
      <c r="OIG303" s="387"/>
      <c r="OIH303" s="342"/>
      <c r="OII303" s="342"/>
      <c r="OIJ303" s="342"/>
      <c r="OIK303" s="342"/>
      <c r="OIL303" s="342"/>
      <c r="OIM303" s="387"/>
      <c r="OIN303" s="342"/>
      <c r="OIO303" s="342"/>
      <c r="OIP303" s="342"/>
      <c r="OIQ303" s="342"/>
      <c r="OIR303" s="342"/>
      <c r="OIS303" s="387"/>
      <c r="OIT303" s="342"/>
      <c r="OIU303" s="342"/>
      <c r="OIV303" s="342"/>
      <c r="OIW303" s="342"/>
      <c r="OIX303" s="342"/>
      <c r="OIY303" s="387"/>
      <c r="OIZ303" s="342"/>
      <c r="OJA303" s="342"/>
      <c r="OJB303" s="342"/>
      <c r="OJC303" s="342"/>
      <c r="OJD303" s="342"/>
      <c r="OJE303" s="387"/>
      <c r="OJF303" s="342"/>
      <c r="OJG303" s="342"/>
      <c r="OJH303" s="342"/>
      <c r="OJI303" s="342"/>
      <c r="OJJ303" s="342"/>
      <c r="OJK303" s="387"/>
      <c r="OJL303" s="342"/>
      <c r="OJM303" s="342"/>
      <c r="OJN303" s="342"/>
      <c r="OJO303" s="342"/>
      <c r="OJP303" s="342"/>
      <c r="OJQ303" s="387"/>
      <c r="OJR303" s="342"/>
      <c r="OJS303" s="342"/>
      <c r="OJT303" s="342"/>
      <c r="OJU303" s="342"/>
      <c r="OJV303" s="342"/>
      <c r="OJW303" s="387"/>
      <c r="OJX303" s="342"/>
      <c r="OJY303" s="342"/>
      <c r="OJZ303" s="342"/>
      <c r="OKA303" s="342"/>
      <c r="OKB303" s="342"/>
      <c r="OKC303" s="387"/>
      <c r="OKD303" s="342"/>
      <c r="OKE303" s="342"/>
      <c r="OKF303" s="342"/>
      <c r="OKG303" s="342"/>
      <c r="OKH303" s="342"/>
      <c r="OKI303" s="387"/>
      <c r="OKJ303" s="342"/>
      <c r="OKK303" s="342"/>
      <c r="OKL303" s="342"/>
      <c r="OKM303" s="342"/>
      <c r="OKN303" s="342"/>
      <c r="OKO303" s="387"/>
      <c r="OKP303" s="342"/>
      <c r="OKQ303" s="342"/>
      <c r="OKR303" s="342"/>
      <c r="OKS303" s="342"/>
      <c r="OKT303" s="342"/>
      <c r="OKU303" s="387"/>
      <c r="OKV303" s="342"/>
      <c r="OKW303" s="342"/>
      <c r="OKX303" s="342"/>
      <c r="OKY303" s="342"/>
      <c r="OKZ303" s="342"/>
      <c r="OLA303" s="387"/>
      <c r="OLB303" s="342"/>
      <c r="OLC303" s="342"/>
      <c r="OLD303" s="342"/>
      <c r="OLE303" s="342"/>
      <c r="OLF303" s="342"/>
      <c r="OLG303" s="387"/>
      <c r="OLH303" s="342"/>
      <c r="OLI303" s="342"/>
      <c r="OLJ303" s="342"/>
      <c r="OLK303" s="342"/>
      <c r="OLL303" s="342"/>
      <c r="OLM303" s="387"/>
      <c r="OLN303" s="342"/>
      <c r="OLO303" s="342"/>
      <c r="OLP303" s="342"/>
      <c r="OLQ303" s="342"/>
      <c r="OLR303" s="342"/>
      <c r="OLS303" s="387"/>
      <c r="OLT303" s="342"/>
      <c r="OLU303" s="342"/>
      <c r="OLV303" s="342"/>
      <c r="OLW303" s="342"/>
      <c r="OLX303" s="342"/>
      <c r="OLY303" s="387"/>
      <c r="OLZ303" s="342"/>
      <c r="OMA303" s="342"/>
      <c r="OMB303" s="342"/>
      <c r="OMC303" s="342"/>
      <c r="OMD303" s="342"/>
      <c r="OME303" s="387"/>
      <c r="OMF303" s="342"/>
      <c r="OMG303" s="342"/>
      <c r="OMH303" s="342"/>
      <c r="OMI303" s="342"/>
      <c r="OMJ303" s="342"/>
      <c r="OMK303" s="387"/>
      <c r="OML303" s="342"/>
      <c r="OMM303" s="342"/>
      <c r="OMN303" s="342"/>
      <c r="OMO303" s="342"/>
      <c r="OMP303" s="342"/>
      <c r="OMQ303" s="387"/>
      <c r="OMR303" s="342"/>
      <c r="OMS303" s="342"/>
      <c r="OMT303" s="342"/>
      <c r="OMU303" s="342"/>
      <c r="OMV303" s="342"/>
      <c r="OMW303" s="387"/>
      <c r="OMX303" s="342"/>
      <c r="OMY303" s="342"/>
      <c r="OMZ303" s="342"/>
      <c r="ONA303" s="342"/>
      <c r="ONB303" s="342"/>
      <c r="ONC303" s="387"/>
      <c r="OND303" s="342"/>
      <c r="ONE303" s="342"/>
      <c r="ONF303" s="342"/>
      <c r="ONG303" s="342"/>
      <c r="ONH303" s="342"/>
      <c r="ONI303" s="387"/>
      <c r="ONJ303" s="342"/>
      <c r="ONK303" s="342"/>
      <c r="ONL303" s="342"/>
      <c r="ONM303" s="342"/>
      <c r="ONN303" s="342"/>
      <c r="ONO303" s="387"/>
      <c r="ONP303" s="342"/>
      <c r="ONQ303" s="342"/>
      <c r="ONR303" s="342"/>
      <c r="ONS303" s="342"/>
      <c r="ONT303" s="342"/>
      <c r="ONU303" s="387"/>
      <c r="ONV303" s="342"/>
      <c r="ONW303" s="342"/>
      <c r="ONX303" s="342"/>
      <c r="ONY303" s="342"/>
      <c r="ONZ303" s="342"/>
      <c r="OOA303" s="387"/>
      <c r="OOB303" s="342"/>
      <c r="OOC303" s="342"/>
      <c r="OOD303" s="342"/>
      <c r="OOE303" s="342"/>
      <c r="OOF303" s="342"/>
      <c r="OOG303" s="387"/>
      <c r="OOH303" s="342"/>
      <c r="OOI303" s="342"/>
      <c r="OOJ303" s="342"/>
      <c r="OOK303" s="342"/>
      <c r="OOL303" s="342"/>
      <c r="OOM303" s="387"/>
      <c r="OON303" s="342"/>
      <c r="OOO303" s="342"/>
      <c r="OOP303" s="342"/>
      <c r="OOQ303" s="342"/>
      <c r="OOR303" s="342"/>
      <c r="OOS303" s="387"/>
      <c r="OOT303" s="342"/>
      <c r="OOU303" s="342"/>
      <c r="OOV303" s="342"/>
      <c r="OOW303" s="342"/>
      <c r="OOX303" s="342"/>
      <c r="OOY303" s="387"/>
      <c r="OOZ303" s="342"/>
      <c r="OPA303" s="342"/>
      <c r="OPB303" s="342"/>
      <c r="OPC303" s="342"/>
      <c r="OPD303" s="342"/>
      <c r="OPE303" s="387"/>
      <c r="OPF303" s="342"/>
      <c r="OPG303" s="342"/>
      <c r="OPH303" s="342"/>
      <c r="OPI303" s="342"/>
      <c r="OPJ303" s="342"/>
      <c r="OPK303" s="387"/>
      <c r="OPL303" s="342"/>
      <c r="OPM303" s="342"/>
      <c r="OPN303" s="342"/>
      <c r="OPO303" s="342"/>
      <c r="OPP303" s="342"/>
      <c r="OPQ303" s="387"/>
      <c r="OPR303" s="342"/>
      <c r="OPS303" s="342"/>
      <c r="OPT303" s="342"/>
      <c r="OPU303" s="342"/>
      <c r="OPV303" s="342"/>
      <c r="OPW303" s="387"/>
      <c r="OPX303" s="342"/>
      <c r="OPY303" s="342"/>
      <c r="OPZ303" s="342"/>
      <c r="OQA303" s="342"/>
      <c r="OQB303" s="342"/>
      <c r="OQC303" s="387"/>
      <c r="OQD303" s="342"/>
      <c r="OQE303" s="342"/>
      <c r="OQF303" s="342"/>
      <c r="OQG303" s="342"/>
      <c r="OQH303" s="342"/>
      <c r="OQI303" s="387"/>
      <c r="OQJ303" s="342"/>
      <c r="OQK303" s="342"/>
      <c r="OQL303" s="342"/>
      <c r="OQM303" s="342"/>
      <c r="OQN303" s="342"/>
      <c r="OQO303" s="387"/>
      <c r="OQP303" s="342"/>
      <c r="OQQ303" s="342"/>
      <c r="OQR303" s="342"/>
      <c r="OQS303" s="342"/>
      <c r="OQT303" s="342"/>
      <c r="OQU303" s="387"/>
      <c r="OQV303" s="342"/>
      <c r="OQW303" s="342"/>
      <c r="OQX303" s="342"/>
      <c r="OQY303" s="342"/>
      <c r="OQZ303" s="342"/>
      <c r="ORA303" s="387"/>
      <c r="ORB303" s="342"/>
      <c r="ORC303" s="342"/>
      <c r="ORD303" s="342"/>
      <c r="ORE303" s="342"/>
      <c r="ORF303" s="342"/>
      <c r="ORG303" s="387"/>
      <c r="ORH303" s="342"/>
      <c r="ORI303" s="342"/>
      <c r="ORJ303" s="342"/>
      <c r="ORK303" s="342"/>
      <c r="ORL303" s="342"/>
      <c r="ORM303" s="387"/>
      <c r="ORN303" s="342"/>
      <c r="ORO303" s="342"/>
      <c r="ORP303" s="342"/>
      <c r="ORQ303" s="342"/>
      <c r="ORR303" s="342"/>
      <c r="ORS303" s="387"/>
      <c r="ORT303" s="342"/>
      <c r="ORU303" s="342"/>
      <c r="ORV303" s="342"/>
      <c r="ORW303" s="342"/>
      <c r="ORX303" s="342"/>
      <c r="ORY303" s="387"/>
      <c r="ORZ303" s="342"/>
      <c r="OSA303" s="342"/>
      <c r="OSB303" s="342"/>
      <c r="OSC303" s="342"/>
      <c r="OSD303" s="342"/>
      <c r="OSE303" s="387"/>
      <c r="OSF303" s="342"/>
      <c r="OSG303" s="342"/>
      <c r="OSH303" s="342"/>
      <c r="OSI303" s="342"/>
      <c r="OSJ303" s="342"/>
      <c r="OSK303" s="387"/>
      <c r="OSL303" s="342"/>
      <c r="OSM303" s="342"/>
      <c r="OSN303" s="342"/>
      <c r="OSO303" s="342"/>
      <c r="OSP303" s="342"/>
      <c r="OSQ303" s="387"/>
      <c r="OSR303" s="342"/>
      <c r="OSS303" s="342"/>
      <c r="OST303" s="342"/>
      <c r="OSU303" s="342"/>
      <c r="OSV303" s="342"/>
      <c r="OSW303" s="387"/>
      <c r="OSX303" s="342"/>
      <c r="OSY303" s="342"/>
      <c r="OSZ303" s="342"/>
      <c r="OTA303" s="342"/>
      <c r="OTB303" s="342"/>
      <c r="OTC303" s="387"/>
      <c r="OTD303" s="342"/>
      <c r="OTE303" s="342"/>
      <c r="OTF303" s="342"/>
      <c r="OTG303" s="342"/>
      <c r="OTH303" s="342"/>
      <c r="OTI303" s="387"/>
      <c r="OTJ303" s="342"/>
      <c r="OTK303" s="342"/>
      <c r="OTL303" s="342"/>
      <c r="OTM303" s="342"/>
      <c r="OTN303" s="342"/>
      <c r="OTO303" s="387"/>
      <c r="OTP303" s="342"/>
      <c r="OTQ303" s="342"/>
      <c r="OTR303" s="342"/>
      <c r="OTS303" s="342"/>
      <c r="OTT303" s="342"/>
      <c r="OTU303" s="387"/>
      <c r="OTV303" s="342"/>
      <c r="OTW303" s="342"/>
      <c r="OTX303" s="342"/>
      <c r="OTY303" s="342"/>
      <c r="OTZ303" s="342"/>
      <c r="OUA303" s="387"/>
      <c r="OUB303" s="342"/>
      <c r="OUC303" s="342"/>
      <c r="OUD303" s="342"/>
      <c r="OUE303" s="342"/>
      <c r="OUF303" s="342"/>
      <c r="OUG303" s="387"/>
      <c r="OUH303" s="342"/>
      <c r="OUI303" s="342"/>
      <c r="OUJ303" s="342"/>
      <c r="OUK303" s="342"/>
      <c r="OUL303" s="342"/>
      <c r="OUM303" s="387"/>
      <c r="OUN303" s="342"/>
      <c r="OUO303" s="342"/>
      <c r="OUP303" s="342"/>
      <c r="OUQ303" s="342"/>
      <c r="OUR303" s="342"/>
      <c r="OUS303" s="387"/>
      <c r="OUT303" s="342"/>
      <c r="OUU303" s="342"/>
      <c r="OUV303" s="342"/>
      <c r="OUW303" s="342"/>
      <c r="OUX303" s="342"/>
      <c r="OUY303" s="387"/>
      <c r="OUZ303" s="342"/>
      <c r="OVA303" s="342"/>
      <c r="OVB303" s="342"/>
      <c r="OVC303" s="342"/>
      <c r="OVD303" s="342"/>
      <c r="OVE303" s="387"/>
      <c r="OVF303" s="342"/>
      <c r="OVG303" s="342"/>
      <c r="OVH303" s="342"/>
      <c r="OVI303" s="342"/>
      <c r="OVJ303" s="342"/>
      <c r="OVK303" s="387"/>
      <c r="OVL303" s="342"/>
      <c r="OVM303" s="342"/>
      <c r="OVN303" s="342"/>
      <c r="OVO303" s="342"/>
      <c r="OVP303" s="342"/>
      <c r="OVQ303" s="387"/>
      <c r="OVR303" s="342"/>
      <c r="OVS303" s="342"/>
      <c r="OVT303" s="342"/>
      <c r="OVU303" s="342"/>
      <c r="OVV303" s="342"/>
      <c r="OVW303" s="387"/>
      <c r="OVX303" s="342"/>
      <c r="OVY303" s="342"/>
      <c r="OVZ303" s="342"/>
      <c r="OWA303" s="342"/>
      <c r="OWB303" s="342"/>
      <c r="OWC303" s="387"/>
      <c r="OWD303" s="342"/>
      <c r="OWE303" s="342"/>
      <c r="OWF303" s="342"/>
      <c r="OWG303" s="342"/>
      <c r="OWH303" s="342"/>
      <c r="OWI303" s="387"/>
      <c r="OWJ303" s="342"/>
      <c r="OWK303" s="342"/>
      <c r="OWL303" s="342"/>
      <c r="OWM303" s="342"/>
      <c r="OWN303" s="342"/>
      <c r="OWO303" s="387"/>
      <c r="OWP303" s="342"/>
      <c r="OWQ303" s="342"/>
      <c r="OWR303" s="342"/>
      <c r="OWS303" s="342"/>
      <c r="OWT303" s="342"/>
      <c r="OWU303" s="387"/>
      <c r="OWV303" s="342"/>
      <c r="OWW303" s="342"/>
      <c r="OWX303" s="342"/>
      <c r="OWY303" s="342"/>
      <c r="OWZ303" s="342"/>
      <c r="OXA303" s="387"/>
      <c r="OXB303" s="342"/>
      <c r="OXC303" s="342"/>
      <c r="OXD303" s="342"/>
      <c r="OXE303" s="342"/>
      <c r="OXF303" s="342"/>
      <c r="OXG303" s="387"/>
      <c r="OXH303" s="342"/>
      <c r="OXI303" s="342"/>
      <c r="OXJ303" s="342"/>
      <c r="OXK303" s="342"/>
      <c r="OXL303" s="342"/>
      <c r="OXM303" s="387"/>
      <c r="OXN303" s="342"/>
      <c r="OXO303" s="342"/>
      <c r="OXP303" s="342"/>
      <c r="OXQ303" s="342"/>
      <c r="OXR303" s="342"/>
      <c r="OXS303" s="387"/>
      <c r="OXT303" s="342"/>
      <c r="OXU303" s="342"/>
      <c r="OXV303" s="342"/>
      <c r="OXW303" s="342"/>
      <c r="OXX303" s="342"/>
      <c r="OXY303" s="387"/>
      <c r="OXZ303" s="342"/>
      <c r="OYA303" s="342"/>
      <c r="OYB303" s="342"/>
      <c r="OYC303" s="342"/>
      <c r="OYD303" s="342"/>
      <c r="OYE303" s="387"/>
      <c r="OYF303" s="342"/>
      <c r="OYG303" s="342"/>
      <c r="OYH303" s="342"/>
      <c r="OYI303" s="342"/>
      <c r="OYJ303" s="342"/>
      <c r="OYK303" s="387"/>
      <c r="OYL303" s="342"/>
      <c r="OYM303" s="342"/>
      <c r="OYN303" s="342"/>
      <c r="OYO303" s="342"/>
      <c r="OYP303" s="342"/>
      <c r="OYQ303" s="387"/>
      <c r="OYR303" s="342"/>
      <c r="OYS303" s="342"/>
      <c r="OYT303" s="342"/>
      <c r="OYU303" s="342"/>
      <c r="OYV303" s="342"/>
      <c r="OYW303" s="387"/>
      <c r="OYX303" s="342"/>
      <c r="OYY303" s="342"/>
      <c r="OYZ303" s="342"/>
      <c r="OZA303" s="342"/>
      <c r="OZB303" s="342"/>
      <c r="OZC303" s="387"/>
      <c r="OZD303" s="342"/>
      <c r="OZE303" s="342"/>
      <c r="OZF303" s="342"/>
      <c r="OZG303" s="342"/>
      <c r="OZH303" s="342"/>
      <c r="OZI303" s="387"/>
      <c r="OZJ303" s="342"/>
      <c r="OZK303" s="342"/>
      <c r="OZL303" s="342"/>
      <c r="OZM303" s="342"/>
      <c r="OZN303" s="342"/>
      <c r="OZO303" s="387"/>
      <c r="OZP303" s="342"/>
      <c r="OZQ303" s="342"/>
      <c r="OZR303" s="342"/>
      <c r="OZS303" s="342"/>
      <c r="OZT303" s="342"/>
      <c r="OZU303" s="387"/>
      <c r="OZV303" s="342"/>
      <c r="OZW303" s="342"/>
      <c r="OZX303" s="342"/>
      <c r="OZY303" s="342"/>
      <c r="OZZ303" s="342"/>
      <c r="PAA303" s="387"/>
      <c r="PAB303" s="342"/>
      <c r="PAC303" s="342"/>
      <c r="PAD303" s="342"/>
      <c r="PAE303" s="342"/>
      <c r="PAF303" s="342"/>
      <c r="PAG303" s="387"/>
      <c r="PAH303" s="342"/>
      <c r="PAI303" s="342"/>
      <c r="PAJ303" s="342"/>
      <c r="PAK303" s="342"/>
      <c r="PAL303" s="342"/>
      <c r="PAM303" s="387"/>
      <c r="PAN303" s="342"/>
      <c r="PAO303" s="342"/>
      <c r="PAP303" s="342"/>
      <c r="PAQ303" s="342"/>
      <c r="PAR303" s="342"/>
      <c r="PAS303" s="387"/>
      <c r="PAT303" s="342"/>
      <c r="PAU303" s="342"/>
      <c r="PAV303" s="342"/>
      <c r="PAW303" s="342"/>
      <c r="PAX303" s="342"/>
      <c r="PAY303" s="387"/>
      <c r="PAZ303" s="342"/>
      <c r="PBA303" s="342"/>
      <c r="PBB303" s="342"/>
      <c r="PBC303" s="342"/>
      <c r="PBD303" s="342"/>
      <c r="PBE303" s="387"/>
      <c r="PBF303" s="342"/>
      <c r="PBG303" s="342"/>
      <c r="PBH303" s="342"/>
      <c r="PBI303" s="342"/>
      <c r="PBJ303" s="342"/>
      <c r="PBK303" s="387"/>
      <c r="PBL303" s="342"/>
      <c r="PBM303" s="342"/>
      <c r="PBN303" s="342"/>
      <c r="PBO303" s="342"/>
      <c r="PBP303" s="342"/>
      <c r="PBQ303" s="387"/>
      <c r="PBR303" s="342"/>
      <c r="PBS303" s="342"/>
      <c r="PBT303" s="342"/>
      <c r="PBU303" s="342"/>
      <c r="PBV303" s="342"/>
      <c r="PBW303" s="387"/>
      <c r="PBX303" s="342"/>
      <c r="PBY303" s="342"/>
      <c r="PBZ303" s="342"/>
      <c r="PCA303" s="342"/>
      <c r="PCB303" s="342"/>
      <c r="PCC303" s="387"/>
      <c r="PCD303" s="342"/>
      <c r="PCE303" s="342"/>
      <c r="PCF303" s="342"/>
      <c r="PCG303" s="342"/>
      <c r="PCH303" s="342"/>
      <c r="PCI303" s="387"/>
      <c r="PCJ303" s="342"/>
      <c r="PCK303" s="342"/>
      <c r="PCL303" s="342"/>
      <c r="PCM303" s="342"/>
      <c r="PCN303" s="342"/>
      <c r="PCO303" s="387"/>
      <c r="PCP303" s="342"/>
      <c r="PCQ303" s="342"/>
      <c r="PCR303" s="342"/>
      <c r="PCS303" s="342"/>
      <c r="PCT303" s="342"/>
      <c r="PCU303" s="387"/>
      <c r="PCV303" s="342"/>
      <c r="PCW303" s="342"/>
      <c r="PCX303" s="342"/>
      <c r="PCY303" s="342"/>
      <c r="PCZ303" s="342"/>
      <c r="PDA303" s="387"/>
      <c r="PDB303" s="342"/>
      <c r="PDC303" s="342"/>
      <c r="PDD303" s="342"/>
      <c r="PDE303" s="342"/>
      <c r="PDF303" s="342"/>
      <c r="PDG303" s="387"/>
      <c r="PDH303" s="342"/>
      <c r="PDI303" s="342"/>
      <c r="PDJ303" s="342"/>
      <c r="PDK303" s="342"/>
      <c r="PDL303" s="342"/>
      <c r="PDM303" s="387"/>
      <c r="PDN303" s="342"/>
      <c r="PDO303" s="342"/>
      <c r="PDP303" s="342"/>
      <c r="PDQ303" s="342"/>
      <c r="PDR303" s="342"/>
      <c r="PDS303" s="387"/>
      <c r="PDT303" s="342"/>
      <c r="PDU303" s="342"/>
      <c r="PDV303" s="342"/>
      <c r="PDW303" s="342"/>
      <c r="PDX303" s="342"/>
      <c r="PDY303" s="387"/>
      <c r="PDZ303" s="342"/>
      <c r="PEA303" s="342"/>
      <c r="PEB303" s="342"/>
      <c r="PEC303" s="342"/>
      <c r="PED303" s="342"/>
      <c r="PEE303" s="387"/>
      <c r="PEF303" s="342"/>
      <c r="PEG303" s="342"/>
      <c r="PEH303" s="342"/>
      <c r="PEI303" s="342"/>
      <c r="PEJ303" s="342"/>
      <c r="PEK303" s="387"/>
      <c r="PEL303" s="342"/>
      <c r="PEM303" s="342"/>
      <c r="PEN303" s="342"/>
      <c r="PEO303" s="342"/>
      <c r="PEP303" s="342"/>
      <c r="PEQ303" s="387"/>
      <c r="PER303" s="342"/>
      <c r="PES303" s="342"/>
      <c r="PET303" s="342"/>
      <c r="PEU303" s="342"/>
      <c r="PEV303" s="342"/>
      <c r="PEW303" s="387"/>
      <c r="PEX303" s="342"/>
      <c r="PEY303" s="342"/>
      <c r="PEZ303" s="342"/>
      <c r="PFA303" s="342"/>
      <c r="PFB303" s="342"/>
      <c r="PFC303" s="387"/>
      <c r="PFD303" s="342"/>
      <c r="PFE303" s="342"/>
      <c r="PFF303" s="342"/>
      <c r="PFG303" s="342"/>
      <c r="PFH303" s="342"/>
      <c r="PFI303" s="387"/>
      <c r="PFJ303" s="342"/>
      <c r="PFK303" s="342"/>
      <c r="PFL303" s="342"/>
      <c r="PFM303" s="342"/>
      <c r="PFN303" s="342"/>
      <c r="PFO303" s="387"/>
      <c r="PFP303" s="342"/>
      <c r="PFQ303" s="342"/>
      <c r="PFR303" s="342"/>
      <c r="PFS303" s="342"/>
      <c r="PFT303" s="342"/>
      <c r="PFU303" s="387"/>
      <c r="PFV303" s="342"/>
      <c r="PFW303" s="342"/>
      <c r="PFX303" s="342"/>
      <c r="PFY303" s="342"/>
      <c r="PFZ303" s="342"/>
      <c r="PGA303" s="387"/>
      <c r="PGB303" s="342"/>
      <c r="PGC303" s="342"/>
      <c r="PGD303" s="342"/>
      <c r="PGE303" s="342"/>
      <c r="PGF303" s="342"/>
      <c r="PGG303" s="387"/>
      <c r="PGH303" s="342"/>
      <c r="PGI303" s="342"/>
      <c r="PGJ303" s="342"/>
      <c r="PGK303" s="342"/>
      <c r="PGL303" s="342"/>
      <c r="PGM303" s="387"/>
      <c r="PGN303" s="342"/>
      <c r="PGO303" s="342"/>
      <c r="PGP303" s="342"/>
      <c r="PGQ303" s="342"/>
      <c r="PGR303" s="342"/>
      <c r="PGS303" s="387"/>
      <c r="PGT303" s="342"/>
      <c r="PGU303" s="342"/>
      <c r="PGV303" s="342"/>
      <c r="PGW303" s="342"/>
      <c r="PGX303" s="342"/>
      <c r="PGY303" s="387"/>
      <c r="PGZ303" s="342"/>
      <c r="PHA303" s="342"/>
      <c r="PHB303" s="342"/>
      <c r="PHC303" s="342"/>
      <c r="PHD303" s="342"/>
      <c r="PHE303" s="387"/>
      <c r="PHF303" s="342"/>
      <c r="PHG303" s="342"/>
      <c r="PHH303" s="342"/>
      <c r="PHI303" s="342"/>
      <c r="PHJ303" s="342"/>
      <c r="PHK303" s="387"/>
      <c r="PHL303" s="342"/>
      <c r="PHM303" s="342"/>
      <c r="PHN303" s="342"/>
      <c r="PHO303" s="342"/>
      <c r="PHP303" s="342"/>
      <c r="PHQ303" s="387"/>
      <c r="PHR303" s="342"/>
      <c r="PHS303" s="342"/>
      <c r="PHT303" s="342"/>
      <c r="PHU303" s="342"/>
      <c r="PHV303" s="342"/>
      <c r="PHW303" s="387"/>
      <c r="PHX303" s="342"/>
      <c r="PHY303" s="342"/>
      <c r="PHZ303" s="342"/>
      <c r="PIA303" s="342"/>
      <c r="PIB303" s="342"/>
      <c r="PIC303" s="387"/>
      <c r="PID303" s="342"/>
      <c r="PIE303" s="342"/>
      <c r="PIF303" s="342"/>
      <c r="PIG303" s="342"/>
      <c r="PIH303" s="342"/>
      <c r="PII303" s="387"/>
      <c r="PIJ303" s="342"/>
      <c r="PIK303" s="342"/>
      <c r="PIL303" s="342"/>
      <c r="PIM303" s="342"/>
      <c r="PIN303" s="342"/>
      <c r="PIO303" s="387"/>
      <c r="PIP303" s="342"/>
      <c r="PIQ303" s="342"/>
      <c r="PIR303" s="342"/>
      <c r="PIS303" s="342"/>
      <c r="PIT303" s="342"/>
      <c r="PIU303" s="387"/>
      <c r="PIV303" s="342"/>
      <c r="PIW303" s="342"/>
      <c r="PIX303" s="342"/>
      <c r="PIY303" s="342"/>
      <c r="PIZ303" s="342"/>
      <c r="PJA303" s="387"/>
      <c r="PJB303" s="342"/>
      <c r="PJC303" s="342"/>
      <c r="PJD303" s="342"/>
      <c r="PJE303" s="342"/>
      <c r="PJF303" s="342"/>
      <c r="PJG303" s="387"/>
      <c r="PJH303" s="342"/>
      <c r="PJI303" s="342"/>
      <c r="PJJ303" s="342"/>
      <c r="PJK303" s="342"/>
      <c r="PJL303" s="342"/>
      <c r="PJM303" s="387"/>
      <c r="PJN303" s="342"/>
      <c r="PJO303" s="342"/>
      <c r="PJP303" s="342"/>
      <c r="PJQ303" s="342"/>
      <c r="PJR303" s="342"/>
      <c r="PJS303" s="387"/>
      <c r="PJT303" s="342"/>
      <c r="PJU303" s="342"/>
      <c r="PJV303" s="342"/>
      <c r="PJW303" s="342"/>
      <c r="PJX303" s="342"/>
      <c r="PJY303" s="387"/>
      <c r="PJZ303" s="342"/>
      <c r="PKA303" s="342"/>
      <c r="PKB303" s="342"/>
      <c r="PKC303" s="342"/>
      <c r="PKD303" s="342"/>
      <c r="PKE303" s="387"/>
      <c r="PKF303" s="342"/>
      <c r="PKG303" s="342"/>
      <c r="PKH303" s="342"/>
      <c r="PKI303" s="342"/>
      <c r="PKJ303" s="342"/>
      <c r="PKK303" s="387"/>
      <c r="PKL303" s="342"/>
      <c r="PKM303" s="342"/>
      <c r="PKN303" s="342"/>
      <c r="PKO303" s="342"/>
      <c r="PKP303" s="342"/>
      <c r="PKQ303" s="387"/>
      <c r="PKR303" s="342"/>
      <c r="PKS303" s="342"/>
      <c r="PKT303" s="342"/>
      <c r="PKU303" s="342"/>
      <c r="PKV303" s="342"/>
      <c r="PKW303" s="387"/>
      <c r="PKX303" s="342"/>
      <c r="PKY303" s="342"/>
      <c r="PKZ303" s="342"/>
      <c r="PLA303" s="342"/>
      <c r="PLB303" s="342"/>
      <c r="PLC303" s="387"/>
      <c r="PLD303" s="342"/>
      <c r="PLE303" s="342"/>
      <c r="PLF303" s="342"/>
      <c r="PLG303" s="342"/>
      <c r="PLH303" s="342"/>
      <c r="PLI303" s="387"/>
      <c r="PLJ303" s="342"/>
      <c r="PLK303" s="342"/>
      <c r="PLL303" s="342"/>
      <c r="PLM303" s="342"/>
      <c r="PLN303" s="342"/>
      <c r="PLO303" s="387"/>
      <c r="PLP303" s="342"/>
      <c r="PLQ303" s="342"/>
      <c r="PLR303" s="342"/>
      <c r="PLS303" s="342"/>
      <c r="PLT303" s="342"/>
      <c r="PLU303" s="387"/>
      <c r="PLV303" s="342"/>
      <c r="PLW303" s="342"/>
      <c r="PLX303" s="342"/>
      <c r="PLY303" s="342"/>
      <c r="PLZ303" s="342"/>
      <c r="PMA303" s="387"/>
      <c r="PMB303" s="342"/>
      <c r="PMC303" s="342"/>
      <c r="PMD303" s="342"/>
      <c r="PME303" s="342"/>
      <c r="PMF303" s="342"/>
      <c r="PMG303" s="387"/>
      <c r="PMH303" s="342"/>
      <c r="PMI303" s="342"/>
      <c r="PMJ303" s="342"/>
      <c r="PMK303" s="342"/>
      <c r="PML303" s="342"/>
      <c r="PMM303" s="387"/>
      <c r="PMN303" s="342"/>
      <c r="PMO303" s="342"/>
      <c r="PMP303" s="342"/>
      <c r="PMQ303" s="342"/>
      <c r="PMR303" s="342"/>
      <c r="PMS303" s="387"/>
      <c r="PMT303" s="342"/>
      <c r="PMU303" s="342"/>
      <c r="PMV303" s="342"/>
      <c r="PMW303" s="342"/>
      <c r="PMX303" s="342"/>
      <c r="PMY303" s="387"/>
      <c r="PMZ303" s="342"/>
      <c r="PNA303" s="342"/>
      <c r="PNB303" s="342"/>
      <c r="PNC303" s="342"/>
      <c r="PND303" s="342"/>
      <c r="PNE303" s="387"/>
      <c r="PNF303" s="342"/>
      <c r="PNG303" s="342"/>
      <c r="PNH303" s="342"/>
      <c r="PNI303" s="342"/>
      <c r="PNJ303" s="342"/>
      <c r="PNK303" s="387"/>
      <c r="PNL303" s="342"/>
      <c r="PNM303" s="342"/>
      <c r="PNN303" s="342"/>
      <c r="PNO303" s="342"/>
      <c r="PNP303" s="342"/>
      <c r="PNQ303" s="387"/>
      <c r="PNR303" s="342"/>
      <c r="PNS303" s="342"/>
      <c r="PNT303" s="342"/>
      <c r="PNU303" s="342"/>
      <c r="PNV303" s="342"/>
      <c r="PNW303" s="387"/>
      <c r="PNX303" s="342"/>
      <c r="PNY303" s="342"/>
      <c r="PNZ303" s="342"/>
      <c r="POA303" s="342"/>
      <c r="POB303" s="342"/>
      <c r="POC303" s="387"/>
      <c r="POD303" s="342"/>
      <c r="POE303" s="342"/>
      <c r="POF303" s="342"/>
      <c r="POG303" s="342"/>
      <c r="POH303" s="342"/>
      <c r="POI303" s="387"/>
      <c r="POJ303" s="342"/>
      <c r="POK303" s="342"/>
      <c r="POL303" s="342"/>
      <c r="POM303" s="342"/>
      <c r="PON303" s="342"/>
      <c r="POO303" s="387"/>
      <c r="POP303" s="342"/>
      <c r="POQ303" s="342"/>
      <c r="POR303" s="342"/>
      <c r="POS303" s="342"/>
      <c r="POT303" s="342"/>
      <c r="POU303" s="387"/>
      <c r="POV303" s="342"/>
      <c r="POW303" s="342"/>
      <c r="POX303" s="342"/>
      <c r="POY303" s="342"/>
      <c r="POZ303" s="342"/>
      <c r="PPA303" s="387"/>
      <c r="PPB303" s="342"/>
      <c r="PPC303" s="342"/>
      <c r="PPD303" s="342"/>
      <c r="PPE303" s="342"/>
      <c r="PPF303" s="342"/>
      <c r="PPG303" s="387"/>
      <c r="PPH303" s="342"/>
      <c r="PPI303" s="342"/>
      <c r="PPJ303" s="342"/>
      <c r="PPK303" s="342"/>
      <c r="PPL303" s="342"/>
      <c r="PPM303" s="387"/>
      <c r="PPN303" s="342"/>
      <c r="PPO303" s="342"/>
      <c r="PPP303" s="342"/>
      <c r="PPQ303" s="342"/>
      <c r="PPR303" s="342"/>
      <c r="PPS303" s="387"/>
      <c r="PPT303" s="342"/>
      <c r="PPU303" s="342"/>
      <c r="PPV303" s="342"/>
      <c r="PPW303" s="342"/>
      <c r="PPX303" s="342"/>
      <c r="PPY303" s="387"/>
      <c r="PPZ303" s="342"/>
      <c r="PQA303" s="342"/>
      <c r="PQB303" s="342"/>
      <c r="PQC303" s="342"/>
      <c r="PQD303" s="342"/>
      <c r="PQE303" s="387"/>
      <c r="PQF303" s="342"/>
      <c r="PQG303" s="342"/>
      <c r="PQH303" s="342"/>
      <c r="PQI303" s="342"/>
      <c r="PQJ303" s="342"/>
      <c r="PQK303" s="387"/>
      <c r="PQL303" s="342"/>
      <c r="PQM303" s="342"/>
      <c r="PQN303" s="342"/>
      <c r="PQO303" s="342"/>
      <c r="PQP303" s="342"/>
      <c r="PQQ303" s="387"/>
      <c r="PQR303" s="342"/>
      <c r="PQS303" s="342"/>
      <c r="PQT303" s="342"/>
      <c r="PQU303" s="342"/>
      <c r="PQV303" s="342"/>
      <c r="PQW303" s="387"/>
      <c r="PQX303" s="342"/>
      <c r="PQY303" s="342"/>
      <c r="PQZ303" s="342"/>
      <c r="PRA303" s="342"/>
      <c r="PRB303" s="342"/>
      <c r="PRC303" s="387"/>
      <c r="PRD303" s="342"/>
      <c r="PRE303" s="342"/>
      <c r="PRF303" s="342"/>
      <c r="PRG303" s="342"/>
      <c r="PRH303" s="342"/>
      <c r="PRI303" s="387"/>
      <c r="PRJ303" s="342"/>
      <c r="PRK303" s="342"/>
      <c r="PRL303" s="342"/>
      <c r="PRM303" s="342"/>
      <c r="PRN303" s="342"/>
      <c r="PRO303" s="387"/>
      <c r="PRP303" s="342"/>
      <c r="PRQ303" s="342"/>
      <c r="PRR303" s="342"/>
      <c r="PRS303" s="342"/>
      <c r="PRT303" s="342"/>
      <c r="PRU303" s="387"/>
      <c r="PRV303" s="342"/>
      <c r="PRW303" s="342"/>
      <c r="PRX303" s="342"/>
      <c r="PRY303" s="342"/>
      <c r="PRZ303" s="342"/>
      <c r="PSA303" s="387"/>
      <c r="PSB303" s="342"/>
      <c r="PSC303" s="342"/>
      <c r="PSD303" s="342"/>
      <c r="PSE303" s="342"/>
      <c r="PSF303" s="342"/>
      <c r="PSG303" s="387"/>
      <c r="PSH303" s="342"/>
      <c r="PSI303" s="342"/>
      <c r="PSJ303" s="342"/>
      <c r="PSK303" s="342"/>
      <c r="PSL303" s="342"/>
      <c r="PSM303" s="387"/>
      <c r="PSN303" s="342"/>
      <c r="PSO303" s="342"/>
      <c r="PSP303" s="342"/>
      <c r="PSQ303" s="342"/>
      <c r="PSR303" s="342"/>
      <c r="PSS303" s="387"/>
      <c r="PST303" s="342"/>
      <c r="PSU303" s="342"/>
      <c r="PSV303" s="342"/>
      <c r="PSW303" s="342"/>
      <c r="PSX303" s="342"/>
      <c r="PSY303" s="387"/>
      <c r="PSZ303" s="342"/>
      <c r="PTA303" s="342"/>
      <c r="PTB303" s="342"/>
      <c r="PTC303" s="342"/>
      <c r="PTD303" s="342"/>
      <c r="PTE303" s="387"/>
      <c r="PTF303" s="342"/>
      <c r="PTG303" s="342"/>
      <c r="PTH303" s="342"/>
      <c r="PTI303" s="342"/>
      <c r="PTJ303" s="342"/>
      <c r="PTK303" s="387"/>
      <c r="PTL303" s="342"/>
      <c r="PTM303" s="342"/>
      <c r="PTN303" s="342"/>
      <c r="PTO303" s="342"/>
      <c r="PTP303" s="342"/>
      <c r="PTQ303" s="387"/>
      <c r="PTR303" s="342"/>
      <c r="PTS303" s="342"/>
      <c r="PTT303" s="342"/>
      <c r="PTU303" s="342"/>
      <c r="PTV303" s="342"/>
      <c r="PTW303" s="387"/>
      <c r="PTX303" s="342"/>
      <c r="PTY303" s="342"/>
      <c r="PTZ303" s="342"/>
      <c r="PUA303" s="342"/>
      <c r="PUB303" s="342"/>
      <c r="PUC303" s="387"/>
      <c r="PUD303" s="342"/>
      <c r="PUE303" s="342"/>
      <c r="PUF303" s="342"/>
      <c r="PUG303" s="342"/>
      <c r="PUH303" s="342"/>
      <c r="PUI303" s="387"/>
      <c r="PUJ303" s="342"/>
      <c r="PUK303" s="342"/>
      <c r="PUL303" s="342"/>
      <c r="PUM303" s="342"/>
      <c r="PUN303" s="342"/>
      <c r="PUO303" s="387"/>
      <c r="PUP303" s="342"/>
      <c r="PUQ303" s="342"/>
      <c r="PUR303" s="342"/>
      <c r="PUS303" s="342"/>
      <c r="PUT303" s="342"/>
      <c r="PUU303" s="387"/>
      <c r="PUV303" s="342"/>
      <c r="PUW303" s="342"/>
      <c r="PUX303" s="342"/>
      <c r="PUY303" s="342"/>
      <c r="PUZ303" s="342"/>
      <c r="PVA303" s="387"/>
      <c r="PVB303" s="342"/>
      <c r="PVC303" s="342"/>
      <c r="PVD303" s="342"/>
      <c r="PVE303" s="342"/>
      <c r="PVF303" s="342"/>
      <c r="PVG303" s="387"/>
      <c r="PVH303" s="342"/>
      <c r="PVI303" s="342"/>
      <c r="PVJ303" s="342"/>
      <c r="PVK303" s="342"/>
      <c r="PVL303" s="342"/>
      <c r="PVM303" s="387"/>
      <c r="PVN303" s="342"/>
      <c r="PVO303" s="342"/>
      <c r="PVP303" s="342"/>
      <c r="PVQ303" s="342"/>
      <c r="PVR303" s="342"/>
      <c r="PVS303" s="387"/>
      <c r="PVT303" s="342"/>
      <c r="PVU303" s="342"/>
      <c r="PVV303" s="342"/>
      <c r="PVW303" s="342"/>
      <c r="PVX303" s="342"/>
      <c r="PVY303" s="387"/>
      <c r="PVZ303" s="342"/>
      <c r="PWA303" s="342"/>
      <c r="PWB303" s="342"/>
      <c r="PWC303" s="342"/>
      <c r="PWD303" s="342"/>
      <c r="PWE303" s="387"/>
      <c r="PWF303" s="342"/>
      <c r="PWG303" s="342"/>
      <c r="PWH303" s="342"/>
      <c r="PWI303" s="342"/>
      <c r="PWJ303" s="342"/>
      <c r="PWK303" s="387"/>
      <c r="PWL303" s="342"/>
      <c r="PWM303" s="342"/>
      <c r="PWN303" s="342"/>
      <c r="PWO303" s="342"/>
      <c r="PWP303" s="342"/>
      <c r="PWQ303" s="387"/>
      <c r="PWR303" s="342"/>
      <c r="PWS303" s="342"/>
      <c r="PWT303" s="342"/>
      <c r="PWU303" s="342"/>
      <c r="PWV303" s="342"/>
      <c r="PWW303" s="387"/>
      <c r="PWX303" s="342"/>
      <c r="PWY303" s="342"/>
      <c r="PWZ303" s="342"/>
      <c r="PXA303" s="342"/>
      <c r="PXB303" s="342"/>
      <c r="PXC303" s="387"/>
      <c r="PXD303" s="342"/>
      <c r="PXE303" s="342"/>
      <c r="PXF303" s="342"/>
      <c r="PXG303" s="342"/>
      <c r="PXH303" s="342"/>
      <c r="PXI303" s="387"/>
      <c r="PXJ303" s="342"/>
      <c r="PXK303" s="342"/>
      <c r="PXL303" s="342"/>
      <c r="PXM303" s="342"/>
      <c r="PXN303" s="342"/>
      <c r="PXO303" s="387"/>
      <c r="PXP303" s="342"/>
      <c r="PXQ303" s="342"/>
      <c r="PXR303" s="342"/>
      <c r="PXS303" s="342"/>
      <c r="PXT303" s="342"/>
      <c r="PXU303" s="387"/>
      <c r="PXV303" s="342"/>
      <c r="PXW303" s="342"/>
      <c r="PXX303" s="342"/>
      <c r="PXY303" s="342"/>
      <c r="PXZ303" s="342"/>
      <c r="PYA303" s="387"/>
      <c r="PYB303" s="342"/>
      <c r="PYC303" s="342"/>
      <c r="PYD303" s="342"/>
      <c r="PYE303" s="342"/>
      <c r="PYF303" s="342"/>
      <c r="PYG303" s="387"/>
      <c r="PYH303" s="342"/>
      <c r="PYI303" s="342"/>
      <c r="PYJ303" s="342"/>
      <c r="PYK303" s="342"/>
      <c r="PYL303" s="342"/>
      <c r="PYM303" s="387"/>
      <c r="PYN303" s="342"/>
      <c r="PYO303" s="342"/>
      <c r="PYP303" s="342"/>
      <c r="PYQ303" s="342"/>
      <c r="PYR303" s="342"/>
      <c r="PYS303" s="387"/>
      <c r="PYT303" s="342"/>
      <c r="PYU303" s="342"/>
      <c r="PYV303" s="342"/>
      <c r="PYW303" s="342"/>
      <c r="PYX303" s="342"/>
      <c r="PYY303" s="387"/>
      <c r="PYZ303" s="342"/>
      <c r="PZA303" s="342"/>
      <c r="PZB303" s="342"/>
      <c r="PZC303" s="342"/>
      <c r="PZD303" s="342"/>
      <c r="PZE303" s="387"/>
      <c r="PZF303" s="342"/>
      <c r="PZG303" s="342"/>
      <c r="PZH303" s="342"/>
      <c r="PZI303" s="342"/>
      <c r="PZJ303" s="342"/>
      <c r="PZK303" s="387"/>
      <c r="PZL303" s="342"/>
      <c r="PZM303" s="342"/>
      <c r="PZN303" s="342"/>
      <c r="PZO303" s="342"/>
      <c r="PZP303" s="342"/>
      <c r="PZQ303" s="387"/>
      <c r="PZR303" s="342"/>
      <c r="PZS303" s="342"/>
      <c r="PZT303" s="342"/>
      <c r="PZU303" s="342"/>
      <c r="PZV303" s="342"/>
      <c r="PZW303" s="387"/>
      <c r="PZX303" s="342"/>
      <c r="PZY303" s="342"/>
      <c r="PZZ303" s="342"/>
      <c r="QAA303" s="342"/>
      <c r="QAB303" s="342"/>
      <c r="QAC303" s="387"/>
      <c r="QAD303" s="342"/>
      <c r="QAE303" s="342"/>
      <c r="QAF303" s="342"/>
      <c r="QAG303" s="342"/>
      <c r="QAH303" s="342"/>
      <c r="QAI303" s="387"/>
      <c r="QAJ303" s="342"/>
      <c r="QAK303" s="342"/>
      <c r="QAL303" s="342"/>
      <c r="QAM303" s="342"/>
      <c r="QAN303" s="342"/>
      <c r="QAO303" s="387"/>
      <c r="QAP303" s="342"/>
      <c r="QAQ303" s="342"/>
      <c r="QAR303" s="342"/>
      <c r="QAS303" s="342"/>
      <c r="QAT303" s="342"/>
      <c r="QAU303" s="387"/>
      <c r="QAV303" s="342"/>
      <c r="QAW303" s="342"/>
      <c r="QAX303" s="342"/>
      <c r="QAY303" s="342"/>
      <c r="QAZ303" s="342"/>
      <c r="QBA303" s="387"/>
      <c r="QBB303" s="342"/>
      <c r="QBC303" s="342"/>
      <c r="QBD303" s="342"/>
      <c r="QBE303" s="342"/>
      <c r="QBF303" s="342"/>
      <c r="QBG303" s="387"/>
      <c r="QBH303" s="342"/>
      <c r="QBI303" s="342"/>
      <c r="QBJ303" s="342"/>
      <c r="QBK303" s="342"/>
      <c r="QBL303" s="342"/>
      <c r="QBM303" s="387"/>
      <c r="QBN303" s="342"/>
      <c r="QBO303" s="342"/>
      <c r="QBP303" s="342"/>
      <c r="QBQ303" s="342"/>
      <c r="QBR303" s="342"/>
      <c r="QBS303" s="387"/>
      <c r="QBT303" s="342"/>
      <c r="QBU303" s="342"/>
      <c r="QBV303" s="342"/>
      <c r="QBW303" s="342"/>
      <c r="QBX303" s="342"/>
      <c r="QBY303" s="387"/>
      <c r="QBZ303" s="342"/>
      <c r="QCA303" s="342"/>
      <c r="QCB303" s="342"/>
      <c r="QCC303" s="342"/>
      <c r="QCD303" s="342"/>
      <c r="QCE303" s="387"/>
      <c r="QCF303" s="342"/>
      <c r="QCG303" s="342"/>
      <c r="QCH303" s="342"/>
      <c r="QCI303" s="342"/>
      <c r="QCJ303" s="342"/>
      <c r="QCK303" s="387"/>
      <c r="QCL303" s="342"/>
      <c r="QCM303" s="342"/>
      <c r="QCN303" s="342"/>
      <c r="QCO303" s="342"/>
      <c r="QCP303" s="342"/>
      <c r="QCQ303" s="387"/>
      <c r="QCR303" s="342"/>
      <c r="QCS303" s="342"/>
      <c r="QCT303" s="342"/>
      <c r="QCU303" s="342"/>
      <c r="QCV303" s="342"/>
      <c r="QCW303" s="387"/>
      <c r="QCX303" s="342"/>
      <c r="QCY303" s="342"/>
      <c r="QCZ303" s="342"/>
      <c r="QDA303" s="342"/>
      <c r="QDB303" s="342"/>
      <c r="QDC303" s="387"/>
      <c r="QDD303" s="342"/>
      <c r="QDE303" s="342"/>
      <c r="QDF303" s="342"/>
      <c r="QDG303" s="342"/>
      <c r="QDH303" s="342"/>
      <c r="QDI303" s="387"/>
      <c r="QDJ303" s="342"/>
      <c r="QDK303" s="342"/>
      <c r="QDL303" s="342"/>
      <c r="QDM303" s="342"/>
      <c r="QDN303" s="342"/>
      <c r="QDO303" s="387"/>
      <c r="QDP303" s="342"/>
      <c r="QDQ303" s="342"/>
      <c r="QDR303" s="342"/>
      <c r="QDS303" s="342"/>
      <c r="QDT303" s="342"/>
      <c r="QDU303" s="387"/>
      <c r="QDV303" s="342"/>
      <c r="QDW303" s="342"/>
      <c r="QDX303" s="342"/>
      <c r="QDY303" s="342"/>
      <c r="QDZ303" s="342"/>
      <c r="QEA303" s="387"/>
      <c r="QEB303" s="342"/>
      <c r="QEC303" s="342"/>
      <c r="QED303" s="342"/>
      <c r="QEE303" s="342"/>
      <c r="QEF303" s="342"/>
      <c r="QEG303" s="387"/>
      <c r="QEH303" s="342"/>
      <c r="QEI303" s="342"/>
      <c r="QEJ303" s="342"/>
      <c r="QEK303" s="342"/>
      <c r="QEL303" s="342"/>
      <c r="QEM303" s="387"/>
      <c r="QEN303" s="342"/>
      <c r="QEO303" s="342"/>
      <c r="QEP303" s="342"/>
      <c r="QEQ303" s="342"/>
      <c r="QER303" s="342"/>
      <c r="QES303" s="387"/>
      <c r="QET303" s="342"/>
      <c r="QEU303" s="342"/>
      <c r="QEV303" s="342"/>
      <c r="QEW303" s="342"/>
      <c r="QEX303" s="342"/>
      <c r="QEY303" s="387"/>
      <c r="QEZ303" s="342"/>
      <c r="QFA303" s="342"/>
      <c r="QFB303" s="342"/>
      <c r="QFC303" s="342"/>
      <c r="QFD303" s="342"/>
      <c r="QFE303" s="387"/>
      <c r="QFF303" s="342"/>
      <c r="QFG303" s="342"/>
      <c r="QFH303" s="342"/>
      <c r="QFI303" s="342"/>
      <c r="QFJ303" s="342"/>
      <c r="QFK303" s="387"/>
      <c r="QFL303" s="342"/>
      <c r="QFM303" s="342"/>
      <c r="QFN303" s="342"/>
      <c r="QFO303" s="342"/>
      <c r="QFP303" s="342"/>
      <c r="QFQ303" s="387"/>
      <c r="QFR303" s="342"/>
      <c r="QFS303" s="342"/>
      <c r="QFT303" s="342"/>
      <c r="QFU303" s="342"/>
      <c r="QFV303" s="342"/>
      <c r="QFW303" s="387"/>
      <c r="QFX303" s="342"/>
      <c r="QFY303" s="342"/>
      <c r="QFZ303" s="342"/>
      <c r="QGA303" s="342"/>
      <c r="QGB303" s="342"/>
      <c r="QGC303" s="387"/>
      <c r="QGD303" s="342"/>
      <c r="QGE303" s="342"/>
      <c r="QGF303" s="342"/>
      <c r="QGG303" s="342"/>
      <c r="QGH303" s="342"/>
      <c r="QGI303" s="387"/>
      <c r="QGJ303" s="342"/>
      <c r="QGK303" s="342"/>
      <c r="QGL303" s="342"/>
      <c r="QGM303" s="342"/>
      <c r="QGN303" s="342"/>
      <c r="QGO303" s="387"/>
      <c r="QGP303" s="342"/>
      <c r="QGQ303" s="342"/>
      <c r="QGR303" s="342"/>
      <c r="QGS303" s="342"/>
      <c r="QGT303" s="342"/>
      <c r="QGU303" s="387"/>
      <c r="QGV303" s="342"/>
      <c r="QGW303" s="342"/>
      <c r="QGX303" s="342"/>
      <c r="QGY303" s="342"/>
      <c r="QGZ303" s="342"/>
      <c r="QHA303" s="387"/>
      <c r="QHB303" s="342"/>
      <c r="QHC303" s="342"/>
      <c r="QHD303" s="342"/>
      <c r="QHE303" s="342"/>
      <c r="QHF303" s="342"/>
      <c r="QHG303" s="387"/>
      <c r="QHH303" s="342"/>
      <c r="QHI303" s="342"/>
      <c r="QHJ303" s="342"/>
      <c r="QHK303" s="342"/>
      <c r="QHL303" s="342"/>
      <c r="QHM303" s="387"/>
      <c r="QHN303" s="342"/>
      <c r="QHO303" s="342"/>
      <c r="QHP303" s="342"/>
      <c r="QHQ303" s="342"/>
      <c r="QHR303" s="342"/>
      <c r="QHS303" s="387"/>
      <c r="QHT303" s="342"/>
      <c r="QHU303" s="342"/>
      <c r="QHV303" s="342"/>
      <c r="QHW303" s="342"/>
      <c r="QHX303" s="342"/>
      <c r="QHY303" s="387"/>
      <c r="QHZ303" s="342"/>
      <c r="QIA303" s="342"/>
      <c r="QIB303" s="342"/>
      <c r="QIC303" s="342"/>
      <c r="QID303" s="342"/>
      <c r="QIE303" s="387"/>
      <c r="QIF303" s="342"/>
      <c r="QIG303" s="342"/>
      <c r="QIH303" s="342"/>
      <c r="QII303" s="342"/>
      <c r="QIJ303" s="342"/>
      <c r="QIK303" s="387"/>
      <c r="QIL303" s="342"/>
      <c r="QIM303" s="342"/>
      <c r="QIN303" s="342"/>
      <c r="QIO303" s="342"/>
      <c r="QIP303" s="342"/>
      <c r="QIQ303" s="387"/>
      <c r="QIR303" s="342"/>
      <c r="QIS303" s="342"/>
      <c r="QIT303" s="342"/>
      <c r="QIU303" s="342"/>
      <c r="QIV303" s="342"/>
      <c r="QIW303" s="387"/>
      <c r="QIX303" s="342"/>
      <c r="QIY303" s="342"/>
      <c r="QIZ303" s="342"/>
      <c r="QJA303" s="342"/>
      <c r="QJB303" s="342"/>
      <c r="QJC303" s="387"/>
      <c r="QJD303" s="342"/>
      <c r="QJE303" s="342"/>
      <c r="QJF303" s="342"/>
      <c r="QJG303" s="342"/>
      <c r="QJH303" s="342"/>
      <c r="QJI303" s="387"/>
      <c r="QJJ303" s="342"/>
      <c r="QJK303" s="342"/>
      <c r="QJL303" s="342"/>
      <c r="QJM303" s="342"/>
      <c r="QJN303" s="342"/>
      <c r="QJO303" s="387"/>
      <c r="QJP303" s="342"/>
      <c r="QJQ303" s="342"/>
      <c r="QJR303" s="342"/>
      <c r="QJS303" s="342"/>
      <c r="QJT303" s="342"/>
      <c r="QJU303" s="387"/>
      <c r="QJV303" s="342"/>
      <c r="QJW303" s="342"/>
      <c r="QJX303" s="342"/>
      <c r="QJY303" s="342"/>
      <c r="QJZ303" s="342"/>
      <c r="QKA303" s="387"/>
      <c r="QKB303" s="342"/>
      <c r="QKC303" s="342"/>
      <c r="QKD303" s="342"/>
      <c r="QKE303" s="342"/>
      <c r="QKF303" s="342"/>
      <c r="QKG303" s="387"/>
      <c r="QKH303" s="342"/>
      <c r="QKI303" s="342"/>
      <c r="QKJ303" s="342"/>
      <c r="QKK303" s="342"/>
      <c r="QKL303" s="342"/>
      <c r="QKM303" s="387"/>
      <c r="QKN303" s="342"/>
      <c r="QKO303" s="342"/>
      <c r="QKP303" s="342"/>
      <c r="QKQ303" s="342"/>
      <c r="QKR303" s="342"/>
      <c r="QKS303" s="387"/>
      <c r="QKT303" s="342"/>
      <c r="QKU303" s="342"/>
      <c r="QKV303" s="342"/>
      <c r="QKW303" s="342"/>
      <c r="QKX303" s="342"/>
      <c r="QKY303" s="387"/>
      <c r="QKZ303" s="342"/>
      <c r="QLA303" s="342"/>
      <c r="QLB303" s="342"/>
      <c r="QLC303" s="342"/>
      <c r="QLD303" s="342"/>
      <c r="QLE303" s="387"/>
      <c r="QLF303" s="342"/>
      <c r="QLG303" s="342"/>
      <c r="QLH303" s="342"/>
      <c r="QLI303" s="342"/>
      <c r="QLJ303" s="342"/>
      <c r="QLK303" s="387"/>
      <c r="QLL303" s="342"/>
      <c r="QLM303" s="342"/>
      <c r="QLN303" s="342"/>
      <c r="QLO303" s="342"/>
      <c r="QLP303" s="342"/>
      <c r="QLQ303" s="387"/>
      <c r="QLR303" s="342"/>
      <c r="QLS303" s="342"/>
      <c r="QLT303" s="342"/>
      <c r="QLU303" s="342"/>
      <c r="QLV303" s="342"/>
      <c r="QLW303" s="387"/>
      <c r="QLX303" s="342"/>
      <c r="QLY303" s="342"/>
      <c r="QLZ303" s="342"/>
      <c r="QMA303" s="342"/>
      <c r="QMB303" s="342"/>
      <c r="QMC303" s="387"/>
      <c r="QMD303" s="342"/>
      <c r="QME303" s="342"/>
      <c r="QMF303" s="342"/>
      <c r="QMG303" s="342"/>
      <c r="QMH303" s="342"/>
      <c r="QMI303" s="387"/>
      <c r="QMJ303" s="342"/>
      <c r="QMK303" s="342"/>
      <c r="QML303" s="342"/>
      <c r="QMM303" s="342"/>
      <c r="QMN303" s="342"/>
      <c r="QMO303" s="387"/>
      <c r="QMP303" s="342"/>
      <c r="QMQ303" s="342"/>
      <c r="QMR303" s="342"/>
      <c r="QMS303" s="342"/>
      <c r="QMT303" s="342"/>
      <c r="QMU303" s="387"/>
      <c r="QMV303" s="342"/>
      <c r="QMW303" s="342"/>
      <c r="QMX303" s="342"/>
      <c r="QMY303" s="342"/>
      <c r="QMZ303" s="342"/>
      <c r="QNA303" s="387"/>
      <c r="QNB303" s="342"/>
      <c r="QNC303" s="342"/>
      <c r="QND303" s="342"/>
      <c r="QNE303" s="342"/>
      <c r="QNF303" s="342"/>
      <c r="QNG303" s="387"/>
      <c r="QNH303" s="342"/>
      <c r="QNI303" s="342"/>
      <c r="QNJ303" s="342"/>
      <c r="QNK303" s="342"/>
      <c r="QNL303" s="342"/>
      <c r="QNM303" s="387"/>
      <c r="QNN303" s="342"/>
      <c r="QNO303" s="342"/>
      <c r="QNP303" s="342"/>
      <c r="QNQ303" s="342"/>
      <c r="QNR303" s="342"/>
      <c r="QNS303" s="387"/>
      <c r="QNT303" s="342"/>
      <c r="QNU303" s="342"/>
      <c r="QNV303" s="342"/>
      <c r="QNW303" s="342"/>
      <c r="QNX303" s="342"/>
      <c r="QNY303" s="387"/>
      <c r="QNZ303" s="342"/>
      <c r="QOA303" s="342"/>
      <c r="QOB303" s="342"/>
      <c r="QOC303" s="342"/>
      <c r="QOD303" s="342"/>
      <c r="QOE303" s="387"/>
      <c r="QOF303" s="342"/>
      <c r="QOG303" s="342"/>
      <c r="QOH303" s="342"/>
      <c r="QOI303" s="342"/>
      <c r="QOJ303" s="342"/>
      <c r="QOK303" s="387"/>
      <c r="QOL303" s="342"/>
      <c r="QOM303" s="342"/>
      <c r="QON303" s="342"/>
      <c r="QOO303" s="342"/>
      <c r="QOP303" s="342"/>
      <c r="QOQ303" s="387"/>
      <c r="QOR303" s="342"/>
      <c r="QOS303" s="342"/>
      <c r="QOT303" s="342"/>
      <c r="QOU303" s="342"/>
      <c r="QOV303" s="342"/>
      <c r="QOW303" s="387"/>
      <c r="QOX303" s="342"/>
      <c r="QOY303" s="342"/>
      <c r="QOZ303" s="342"/>
      <c r="QPA303" s="342"/>
      <c r="QPB303" s="342"/>
      <c r="QPC303" s="387"/>
      <c r="QPD303" s="342"/>
      <c r="QPE303" s="342"/>
      <c r="QPF303" s="342"/>
      <c r="QPG303" s="342"/>
      <c r="QPH303" s="342"/>
      <c r="QPI303" s="387"/>
      <c r="QPJ303" s="342"/>
      <c r="QPK303" s="342"/>
      <c r="QPL303" s="342"/>
      <c r="QPM303" s="342"/>
      <c r="QPN303" s="342"/>
      <c r="QPO303" s="387"/>
      <c r="QPP303" s="342"/>
      <c r="QPQ303" s="342"/>
      <c r="QPR303" s="342"/>
      <c r="QPS303" s="342"/>
      <c r="QPT303" s="342"/>
      <c r="QPU303" s="387"/>
      <c r="QPV303" s="342"/>
      <c r="QPW303" s="342"/>
      <c r="QPX303" s="342"/>
      <c r="QPY303" s="342"/>
      <c r="QPZ303" s="342"/>
      <c r="QQA303" s="387"/>
      <c r="QQB303" s="342"/>
      <c r="QQC303" s="342"/>
      <c r="QQD303" s="342"/>
      <c r="QQE303" s="342"/>
      <c r="QQF303" s="342"/>
      <c r="QQG303" s="387"/>
      <c r="QQH303" s="342"/>
      <c r="QQI303" s="342"/>
      <c r="QQJ303" s="342"/>
      <c r="QQK303" s="342"/>
      <c r="QQL303" s="342"/>
      <c r="QQM303" s="387"/>
      <c r="QQN303" s="342"/>
      <c r="QQO303" s="342"/>
      <c r="QQP303" s="342"/>
      <c r="QQQ303" s="342"/>
      <c r="QQR303" s="342"/>
      <c r="QQS303" s="387"/>
      <c r="QQT303" s="342"/>
      <c r="QQU303" s="342"/>
      <c r="QQV303" s="342"/>
      <c r="QQW303" s="342"/>
      <c r="QQX303" s="342"/>
      <c r="QQY303" s="387"/>
      <c r="QQZ303" s="342"/>
      <c r="QRA303" s="342"/>
      <c r="QRB303" s="342"/>
      <c r="QRC303" s="342"/>
      <c r="QRD303" s="342"/>
      <c r="QRE303" s="387"/>
      <c r="QRF303" s="342"/>
      <c r="QRG303" s="342"/>
      <c r="QRH303" s="342"/>
      <c r="QRI303" s="342"/>
      <c r="QRJ303" s="342"/>
      <c r="QRK303" s="387"/>
      <c r="QRL303" s="342"/>
      <c r="QRM303" s="342"/>
      <c r="QRN303" s="342"/>
      <c r="QRO303" s="342"/>
      <c r="QRP303" s="342"/>
      <c r="QRQ303" s="387"/>
      <c r="QRR303" s="342"/>
      <c r="QRS303" s="342"/>
      <c r="QRT303" s="342"/>
      <c r="QRU303" s="342"/>
      <c r="QRV303" s="342"/>
      <c r="QRW303" s="387"/>
      <c r="QRX303" s="342"/>
      <c r="QRY303" s="342"/>
      <c r="QRZ303" s="342"/>
      <c r="QSA303" s="342"/>
      <c r="QSB303" s="342"/>
      <c r="QSC303" s="387"/>
      <c r="QSD303" s="342"/>
      <c r="QSE303" s="342"/>
      <c r="QSF303" s="342"/>
      <c r="QSG303" s="342"/>
      <c r="QSH303" s="342"/>
      <c r="QSI303" s="387"/>
      <c r="QSJ303" s="342"/>
      <c r="QSK303" s="342"/>
      <c r="QSL303" s="342"/>
      <c r="QSM303" s="342"/>
      <c r="QSN303" s="342"/>
      <c r="QSO303" s="387"/>
      <c r="QSP303" s="342"/>
      <c r="QSQ303" s="342"/>
      <c r="QSR303" s="342"/>
      <c r="QSS303" s="342"/>
      <c r="QST303" s="342"/>
      <c r="QSU303" s="387"/>
      <c r="QSV303" s="342"/>
      <c r="QSW303" s="342"/>
      <c r="QSX303" s="342"/>
      <c r="QSY303" s="342"/>
      <c r="QSZ303" s="342"/>
      <c r="QTA303" s="387"/>
      <c r="QTB303" s="342"/>
      <c r="QTC303" s="342"/>
      <c r="QTD303" s="342"/>
      <c r="QTE303" s="342"/>
      <c r="QTF303" s="342"/>
      <c r="QTG303" s="387"/>
      <c r="QTH303" s="342"/>
      <c r="QTI303" s="342"/>
      <c r="QTJ303" s="342"/>
      <c r="QTK303" s="342"/>
      <c r="QTL303" s="342"/>
      <c r="QTM303" s="387"/>
      <c r="QTN303" s="342"/>
      <c r="QTO303" s="342"/>
      <c r="QTP303" s="342"/>
      <c r="QTQ303" s="342"/>
      <c r="QTR303" s="342"/>
      <c r="QTS303" s="387"/>
      <c r="QTT303" s="342"/>
      <c r="QTU303" s="342"/>
      <c r="QTV303" s="342"/>
      <c r="QTW303" s="342"/>
      <c r="QTX303" s="342"/>
      <c r="QTY303" s="387"/>
      <c r="QTZ303" s="342"/>
      <c r="QUA303" s="342"/>
      <c r="QUB303" s="342"/>
      <c r="QUC303" s="342"/>
      <c r="QUD303" s="342"/>
      <c r="QUE303" s="387"/>
      <c r="QUF303" s="342"/>
      <c r="QUG303" s="342"/>
      <c r="QUH303" s="342"/>
      <c r="QUI303" s="342"/>
      <c r="QUJ303" s="342"/>
      <c r="QUK303" s="387"/>
      <c r="QUL303" s="342"/>
      <c r="QUM303" s="342"/>
      <c r="QUN303" s="342"/>
      <c r="QUO303" s="342"/>
      <c r="QUP303" s="342"/>
      <c r="QUQ303" s="387"/>
      <c r="QUR303" s="342"/>
      <c r="QUS303" s="342"/>
      <c r="QUT303" s="342"/>
      <c r="QUU303" s="342"/>
      <c r="QUV303" s="342"/>
      <c r="QUW303" s="387"/>
      <c r="QUX303" s="342"/>
      <c r="QUY303" s="342"/>
      <c r="QUZ303" s="342"/>
      <c r="QVA303" s="342"/>
      <c r="QVB303" s="342"/>
      <c r="QVC303" s="387"/>
      <c r="QVD303" s="342"/>
      <c r="QVE303" s="342"/>
      <c r="QVF303" s="342"/>
      <c r="QVG303" s="342"/>
      <c r="QVH303" s="342"/>
      <c r="QVI303" s="387"/>
      <c r="QVJ303" s="342"/>
      <c r="QVK303" s="342"/>
      <c r="QVL303" s="342"/>
      <c r="QVM303" s="342"/>
      <c r="QVN303" s="342"/>
      <c r="QVO303" s="387"/>
      <c r="QVP303" s="342"/>
      <c r="QVQ303" s="342"/>
      <c r="QVR303" s="342"/>
      <c r="QVS303" s="342"/>
      <c r="QVT303" s="342"/>
      <c r="QVU303" s="387"/>
      <c r="QVV303" s="342"/>
      <c r="QVW303" s="342"/>
      <c r="QVX303" s="342"/>
      <c r="QVY303" s="342"/>
      <c r="QVZ303" s="342"/>
      <c r="QWA303" s="387"/>
      <c r="QWB303" s="342"/>
      <c r="QWC303" s="342"/>
      <c r="QWD303" s="342"/>
      <c r="QWE303" s="342"/>
      <c r="QWF303" s="342"/>
      <c r="QWG303" s="387"/>
      <c r="QWH303" s="342"/>
      <c r="QWI303" s="342"/>
      <c r="QWJ303" s="342"/>
      <c r="QWK303" s="342"/>
      <c r="QWL303" s="342"/>
      <c r="QWM303" s="387"/>
      <c r="QWN303" s="342"/>
      <c r="QWO303" s="342"/>
      <c r="QWP303" s="342"/>
      <c r="QWQ303" s="342"/>
      <c r="QWR303" s="342"/>
      <c r="QWS303" s="387"/>
      <c r="QWT303" s="342"/>
      <c r="QWU303" s="342"/>
      <c r="QWV303" s="342"/>
      <c r="QWW303" s="342"/>
      <c r="QWX303" s="342"/>
      <c r="QWY303" s="387"/>
      <c r="QWZ303" s="342"/>
      <c r="QXA303" s="342"/>
      <c r="QXB303" s="342"/>
      <c r="QXC303" s="342"/>
      <c r="QXD303" s="342"/>
      <c r="QXE303" s="387"/>
      <c r="QXF303" s="342"/>
      <c r="QXG303" s="342"/>
      <c r="QXH303" s="342"/>
      <c r="QXI303" s="342"/>
      <c r="QXJ303" s="342"/>
      <c r="QXK303" s="387"/>
      <c r="QXL303" s="342"/>
      <c r="QXM303" s="342"/>
      <c r="QXN303" s="342"/>
      <c r="QXO303" s="342"/>
      <c r="QXP303" s="342"/>
      <c r="QXQ303" s="387"/>
      <c r="QXR303" s="342"/>
      <c r="QXS303" s="342"/>
      <c r="QXT303" s="342"/>
      <c r="QXU303" s="342"/>
      <c r="QXV303" s="342"/>
      <c r="QXW303" s="387"/>
      <c r="QXX303" s="342"/>
      <c r="QXY303" s="342"/>
      <c r="QXZ303" s="342"/>
      <c r="QYA303" s="342"/>
      <c r="QYB303" s="342"/>
      <c r="QYC303" s="387"/>
      <c r="QYD303" s="342"/>
      <c r="QYE303" s="342"/>
      <c r="QYF303" s="342"/>
      <c r="QYG303" s="342"/>
      <c r="QYH303" s="342"/>
      <c r="QYI303" s="387"/>
      <c r="QYJ303" s="342"/>
      <c r="QYK303" s="342"/>
      <c r="QYL303" s="342"/>
      <c r="QYM303" s="342"/>
      <c r="QYN303" s="342"/>
      <c r="QYO303" s="387"/>
      <c r="QYP303" s="342"/>
      <c r="QYQ303" s="342"/>
      <c r="QYR303" s="342"/>
      <c r="QYS303" s="342"/>
      <c r="QYT303" s="342"/>
      <c r="QYU303" s="387"/>
      <c r="QYV303" s="342"/>
      <c r="QYW303" s="342"/>
      <c r="QYX303" s="342"/>
      <c r="QYY303" s="342"/>
      <c r="QYZ303" s="342"/>
      <c r="QZA303" s="387"/>
      <c r="QZB303" s="342"/>
      <c r="QZC303" s="342"/>
      <c r="QZD303" s="342"/>
      <c r="QZE303" s="342"/>
      <c r="QZF303" s="342"/>
      <c r="QZG303" s="387"/>
      <c r="QZH303" s="342"/>
      <c r="QZI303" s="342"/>
      <c r="QZJ303" s="342"/>
      <c r="QZK303" s="342"/>
      <c r="QZL303" s="342"/>
      <c r="QZM303" s="387"/>
      <c r="QZN303" s="342"/>
      <c r="QZO303" s="342"/>
      <c r="QZP303" s="342"/>
      <c r="QZQ303" s="342"/>
      <c r="QZR303" s="342"/>
      <c r="QZS303" s="387"/>
      <c r="QZT303" s="342"/>
      <c r="QZU303" s="342"/>
      <c r="QZV303" s="342"/>
      <c r="QZW303" s="342"/>
      <c r="QZX303" s="342"/>
      <c r="QZY303" s="387"/>
      <c r="QZZ303" s="342"/>
      <c r="RAA303" s="342"/>
      <c r="RAB303" s="342"/>
      <c r="RAC303" s="342"/>
      <c r="RAD303" s="342"/>
      <c r="RAE303" s="387"/>
      <c r="RAF303" s="342"/>
      <c r="RAG303" s="342"/>
      <c r="RAH303" s="342"/>
      <c r="RAI303" s="342"/>
      <c r="RAJ303" s="342"/>
      <c r="RAK303" s="387"/>
      <c r="RAL303" s="342"/>
      <c r="RAM303" s="342"/>
      <c r="RAN303" s="342"/>
      <c r="RAO303" s="342"/>
      <c r="RAP303" s="342"/>
      <c r="RAQ303" s="387"/>
      <c r="RAR303" s="342"/>
      <c r="RAS303" s="342"/>
      <c r="RAT303" s="342"/>
      <c r="RAU303" s="342"/>
      <c r="RAV303" s="342"/>
      <c r="RAW303" s="387"/>
      <c r="RAX303" s="342"/>
      <c r="RAY303" s="342"/>
      <c r="RAZ303" s="342"/>
      <c r="RBA303" s="342"/>
      <c r="RBB303" s="342"/>
      <c r="RBC303" s="387"/>
      <c r="RBD303" s="342"/>
      <c r="RBE303" s="342"/>
      <c r="RBF303" s="342"/>
      <c r="RBG303" s="342"/>
      <c r="RBH303" s="342"/>
      <c r="RBI303" s="387"/>
      <c r="RBJ303" s="342"/>
      <c r="RBK303" s="342"/>
      <c r="RBL303" s="342"/>
      <c r="RBM303" s="342"/>
      <c r="RBN303" s="342"/>
      <c r="RBO303" s="387"/>
      <c r="RBP303" s="342"/>
      <c r="RBQ303" s="342"/>
      <c r="RBR303" s="342"/>
      <c r="RBS303" s="342"/>
      <c r="RBT303" s="342"/>
      <c r="RBU303" s="387"/>
      <c r="RBV303" s="342"/>
      <c r="RBW303" s="342"/>
      <c r="RBX303" s="342"/>
      <c r="RBY303" s="342"/>
      <c r="RBZ303" s="342"/>
      <c r="RCA303" s="387"/>
      <c r="RCB303" s="342"/>
      <c r="RCC303" s="342"/>
      <c r="RCD303" s="342"/>
      <c r="RCE303" s="342"/>
      <c r="RCF303" s="342"/>
      <c r="RCG303" s="387"/>
      <c r="RCH303" s="342"/>
      <c r="RCI303" s="342"/>
      <c r="RCJ303" s="342"/>
      <c r="RCK303" s="342"/>
      <c r="RCL303" s="342"/>
      <c r="RCM303" s="387"/>
      <c r="RCN303" s="342"/>
      <c r="RCO303" s="342"/>
      <c r="RCP303" s="342"/>
      <c r="RCQ303" s="342"/>
      <c r="RCR303" s="342"/>
      <c r="RCS303" s="387"/>
      <c r="RCT303" s="342"/>
      <c r="RCU303" s="342"/>
      <c r="RCV303" s="342"/>
      <c r="RCW303" s="342"/>
      <c r="RCX303" s="342"/>
      <c r="RCY303" s="387"/>
      <c r="RCZ303" s="342"/>
      <c r="RDA303" s="342"/>
      <c r="RDB303" s="342"/>
      <c r="RDC303" s="342"/>
      <c r="RDD303" s="342"/>
      <c r="RDE303" s="387"/>
      <c r="RDF303" s="342"/>
      <c r="RDG303" s="342"/>
      <c r="RDH303" s="342"/>
      <c r="RDI303" s="342"/>
      <c r="RDJ303" s="342"/>
      <c r="RDK303" s="387"/>
      <c r="RDL303" s="342"/>
      <c r="RDM303" s="342"/>
      <c r="RDN303" s="342"/>
      <c r="RDO303" s="342"/>
      <c r="RDP303" s="342"/>
      <c r="RDQ303" s="387"/>
      <c r="RDR303" s="342"/>
      <c r="RDS303" s="342"/>
      <c r="RDT303" s="342"/>
      <c r="RDU303" s="342"/>
      <c r="RDV303" s="342"/>
      <c r="RDW303" s="387"/>
      <c r="RDX303" s="342"/>
      <c r="RDY303" s="342"/>
      <c r="RDZ303" s="342"/>
      <c r="REA303" s="342"/>
      <c r="REB303" s="342"/>
      <c r="REC303" s="387"/>
      <c r="RED303" s="342"/>
      <c r="REE303" s="342"/>
      <c r="REF303" s="342"/>
      <c r="REG303" s="342"/>
      <c r="REH303" s="342"/>
      <c r="REI303" s="387"/>
      <c r="REJ303" s="342"/>
      <c r="REK303" s="342"/>
      <c r="REL303" s="342"/>
      <c r="REM303" s="342"/>
      <c r="REN303" s="342"/>
      <c r="REO303" s="387"/>
      <c r="REP303" s="342"/>
      <c r="REQ303" s="342"/>
      <c r="RER303" s="342"/>
      <c r="RES303" s="342"/>
      <c r="RET303" s="342"/>
      <c r="REU303" s="387"/>
      <c r="REV303" s="342"/>
      <c r="REW303" s="342"/>
      <c r="REX303" s="342"/>
      <c r="REY303" s="342"/>
      <c r="REZ303" s="342"/>
      <c r="RFA303" s="387"/>
      <c r="RFB303" s="342"/>
      <c r="RFC303" s="342"/>
      <c r="RFD303" s="342"/>
      <c r="RFE303" s="342"/>
      <c r="RFF303" s="342"/>
      <c r="RFG303" s="387"/>
      <c r="RFH303" s="342"/>
      <c r="RFI303" s="342"/>
      <c r="RFJ303" s="342"/>
      <c r="RFK303" s="342"/>
      <c r="RFL303" s="342"/>
      <c r="RFM303" s="387"/>
      <c r="RFN303" s="342"/>
      <c r="RFO303" s="342"/>
      <c r="RFP303" s="342"/>
      <c r="RFQ303" s="342"/>
      <c r="RFR303" s="342"/>
      <c r="RFS303" s="387"/>
      <c r="RFT303" s="342"/>
      <c r="RFU303" s="342"/>
      <c r="RFV303" s="342"/>
      <c r="RFW303" s="342"/>
      <c r="RFX303" s="342"/>
      <c r="RFY303" s="387"/>
      <c r="RFZ303" s="342"/>
      <c r="RGA303" s="342"/>
      <c r="RGB303" s="342"/>
      <c r="RGC303" s="342"/>
      <c r="RGD303" s="342"/>
      <c r="RGE303" s="387"/>
      <c r="RGF303" s="342"/>
      <c r="RGG303" s="342"/>
      <c r="RGH303" s="342"/>
      <c r="RGI303" s="342"/>
      <c r="RGJ303" s="342"/>
      <c r="RGK303" s="387"/>
      <c r="RGL303" s="342"/>
      <c r="RGM303" s="342"/>
      <c r="RGN303" s="342"/>
      <c r="RGO303" s="342"/>
      <c r="RGP303" s="342"/>
      <c r="RGQ303" s="387"/>
      <c r="RGR303" s="342"/>
      <c r="RGS303" s="342"/>
      <c r="RGT303" s="342"/>
      <c r="RGU303" s="342"/>
      <c r="RGV303" s="342"/>
      <c r="RGW303" s="387"/>
      <c r="RGX303" s="342"/>
      <c r="RGY303" s="342"/>
      <c r="RGZ303" s="342"/>
      <c r="RHA303" s="342"/>
      <c r="RHB303" s="342"/>
      <c r="RHC303" s="387"/>
      <c r="RHD303" s="342"/>
      <c r="RHE303" s="342"/>
      <c r="RHF303" s="342"/>
      <c r="RHG303" s="342"/>
      <c r="RHH303" s="342"/>
      <c r="RHI303" s="387"/>
      <c r="RHJ303" s="342"/>
      <c r="RHK303" s="342"/>
      <c r="RHL303" s="342"/>
      <c r="RHM303" s="342"/>
      <c r="RHN303" s="342"/>
      <c r="RHO303" s="387"/>
      <c r="RHP303" s="342"/>
      <c r="RHQ303" s="342"/>
      <c r="RHR303" s="342"/>
      <c r="RHS303" s="342"/>
      <c r="RHT303" s="342"/>
      <c r="RHU303" s="387"/>
      <c r="RHV303" s="342"/>
      <c r="RHW303" s="342"/>
      <c r="RHX303" s="342"/>
      <c r="RHY303" s="342"/>
      <c r="RHZ303" s="342"/>
      <c r="RIA303" s="387"/>
      <c r="RIB303" s="342"/>
      <c r="RIC303" s="342"/>
      <c r="RID303" s="342"/>
      <c r="RIE303" s="342"/>
      <c r="RIF303" s="342"/>
      <c r="RIG303" s="387"/>
      <c r="RIH303" s="342"/>
      <c r="RII303" s="342"/>
      <c r="RIJ303" s="342"/>
      <c r="RIK303" s="342"/>
      <c r="RIL303" s="342"/>
      <c r="RIM303" s="387"/>
      <c r="RIN303" s="342"/>
      <c r="RIO303" s="342"/>
      <c r="RIP303" s="342"/>
      <c r="RIQ303" s="342"/>
      <c r="RIR303" s="342"/>
      <c r="RIS303" s="387"/>
      <c r="RIT303" s="342"/>
      <c r="RIU303" s="342"/>
      <c r="RIV303" s="342"/>
      <c r="RIW303" s="342"/>
      <c r="RIX303" s="342"/>
      <c r="RIY303" s="387"/>
      <c r="RIZ303" s="342"/>
      <c r="RJA303" s="342"/>
      <c r="RJB303" s="342"/>
      <c r="RJC303" s="342"/>
      <c r="RJD303" s="342"/>
      <c r="RJE303" s="387"/>
      <c r="RJF303" s="342"/>
      <c r="RJG303" s="342"/>
      <c r="RJH303" s="342"/>
      <c r="RJI303" s="342"/>
      <c r="RJJ303" s="342"/>
      <c r="RJK303" s="387"/>
      <c r="RJL303" s="342"/>
      <c r="RJM303" s="342"/>
      <c r="RJN303" s="342"/>
      <c r="RJO303" s="342"/>
      <c r="RJP303" s="342"/>
      <c r="RJQ303" s="387"/>
      <c r="RJR303" s="342"/>
      <c r="RJS303" s="342"/>
      <c r="RJT303" s="342"/>
      <c r="RJU303" s="342"/>
      <c r="RJV303" s="342"/>
      <c r="RJW303" s="387"/>
      <c r="RJX303" s="342"/>
      <c r="RJY303" s="342"/>
      <c r="RJZ303" s="342"/>
      <c r="RKA303" s="342"/>
      <c r="RKB303" s="342"/>
      <c r="RKC303" s="387"/>
      <c r="RKD303" s="342"/>
      <c r="RKE303" s="342"/>
      <c r="RKF303" s="342"/>
      <c r="RKG303" s="342"/>
      <c r="RKH303" s="342"/>
      <c r="RKI303" s="387"/>
      <c r="RKJ303" s="342"/>
      <c r="RKK303" s="342"/>
      <c r="RKL303" s="342"/>
      <c r="RKM303" s="342"/>
      <c r="RKN303" s="342"/>
      <c r="RKO303" s="387"/>
      <c r="RKP303" s="342"/>
      <c r="RKQ303" s="342"/>
      <c r="RKR303" s="342"/>
      <c r="RKS303" s="342"/>
      <c r="RKT303" s="342"/>
      <c r="RKU303" s="387"/>
      <c r="RKV303" s="342"/>
      <c r="RKW303" s="342"/>
      <c r="RKX303" s="342"/>
      <c r="RKY303" s="342"/>
      <c r="RKZ303" s="342"/>
      <c r="RLA303" s="387"/>
      <c r="RLB303" s="342"/>
      <c r="RLC303" s="342"/>
      <c r="RLD303" s="342"/>
      <c r="RLE303" s="342"/>
      <c r="RLF303" s="342"/>
      <c r="RLG303" s="387"/>
      <c r="RLH303" s="342"/>
      <c r="RLI303" s="342"/>
      <c r="RLJ303" s="342"/>
      <c r="RLK303" s="342"/>
      <c r="RLL303" s="342"/>
      <c r="RLM303" s="387"/>
      <c r="RLN303" s="342"/>
      <c r="RLO303" s="342"/>
      <c r="RLP303" s="342"/>
      <c r="RLQ303" s="342"/>
      <c r="RLR303" s="342"/>
      <c r="RLS303" s="387"/>
      <c r="RLT303" s="342"/>
      <c r="RLU303" s="342"/>
      <c r="RLV303" s="342"/>
      <c r="RLW303" s="342"/>
      <c r="RLX303" s="342"/>
      <c r="RLY303" s="387"/>
      <c r="RLZ303" s="342"/>
      <c r="RMA303" s="342"/>
      <c r="RMB303" s="342"/>
      <c r="RMC303" s="342"/>
      <c r="RMD303" s="342"/>
      <c r="RME303" s="387"/>
      <c r="RMF303" s="342"/>
      <c r="RMG303" s="342"/>
      <c r="RMH303" s="342"/>
      <c r="RMI303" s="342"/>
      <c r="RMJ303" s="342"/>
      <c r="RMK303" s="387"/>
      <c r="RML303" s="342"/>
      <c r="RMM303" s="342"/>
      <c r="RMN303" s="342"/>
      <c r="RMO303" s="342"/>
      <c r="RMP303" s="342"/>
      <c r="RMQ303" s="387"/>
      <c r="RMR303" s="342"/>
      <c r="RMS303" s="342"/>
      <c r="RMT303" s="342"/>
      <c r="RMU303" s="342"/>
      <c r="RMV303" s="342"/>
      <c r="RMW303" s="387"/>
      <c r="RMX303" s="342"/>
      <c r="RMY303" s="342"/>
      <c r="RMZ303" s="342"/>
      <c r="RNA303" s="342"/>
      <c r="RNB303" s="342"/>
      <c r="RNC303" s="387"/>
      <c r="RND303" s="342"/>
      <c r="RNE303" s="342"/>
      <c r="RNF303" s="342"/>
      <c r="RNG303" s="342"/>
      <c r="RNH303" s="342"/>
      <c r="RNI303" s="387"/>
      <c r="RNJ303" s="342"/>
      <c r="RNK303" s="342"/>
      <c r="RNL303" s="342"/>
      <c r="RNM303" s="342"/>
      <c r="RNN303" s="342"/>
      <c r="RNO303" s="387"/>
      <c r="RNP303" s="342"/>
      <c r="RNQ303" s="342"/>
      <c r="RNR303" s="342"/>
      <c r="RNS303" s="342"/>
      <c r="RNT303" s="342"/>
      <c r="RNU303" s="387"/>
      <c r="RNV303" s="342"/>
      <c r="RNW303" s="342"/>
      <c r="RNX303" s="342"/>
      <c r="RNY303" s="342"/>
      <c r="RNZ303" s="342"/>
      <c r="ROA303" s="387"/>
      <c r="ROB303" s="342"/>
      <c r="ROC303" s="342"/>
      <c r="ROD303" s="342"/>
      <c r="ROE303" s="342"/>
      <c r="ROF303" s="342"/>
      <c r="ROG303" s="387"/>
      <c r="ROH303" s="342"/>
      <c r="ROI303" s="342"/>
      <c r="ROJ303" s="342"/>
      <c r="ROK303" s="342"/>
      <c r="ROL303" s="342"/>
      <c r="ROM303" s="387"/>
      <c r="RON303" s="342"/>
      <c r="ROO303" s="342"/>
      <c r="ROP303" s="342"/>
      <c r="ROQ303" s="342"/>
      <c r="ROR303" s="342"/>
      <c r="ROS303" s="387"/>
      <c r="ROT303" s="342"/>
      <c r="ROU303" s="342"/>
      <c r="ROV303" s="342"/>
      <c r="ROW303" s="342"/>
      <c r="ROX303" s="342"/>
      <c r="ROY303" s="387"/>
      <c r="ROZ303" s="342"/>
      <c r="RPA303" s="342"/>
      <c r="RPB303" s="342"/>
      <c r="RPC303" s="342"/>
      <c r="RPD303" s="342"/>
      <c r="RPE303" s="387"/>
      <c r="RPF303" s="342"/>
      <c r="RPG303" s="342"/>
      <c r="RPH303" s="342"/>
      <c r="RPI303" s="342"/>
      <c r="RPJ303" s="342"/>
      <c r="RPK303" s="387"/>
      <c r="RPL303" s="342"/>
      <c r="RPM303" s="342"/>
      <c r="RPN303" s="342"/>
      <c r="RPO303" s="342"/>
      <c r="RPP303" s="342"/>
      <c r="RPQ303" s="387"/>
      <c r="RPR303" s="342"/>
      <c r="RPS303" s="342"/>
      <c r="RPT303" s="342"/>
      <c r="RPU303" s="342"/>
      <c r="RPV303" s="342"/>
      <c r="RPW303" s="387"/>
      <c r="RPX303" s="342"/>
      <c r="RPY303" s="342"/>
      <c r="RPZ303" s="342"/>
      <c r="RQA303" s="342"/>
      <c r="RQB303" s="342"/>
      <c r="RQC303" s="387"/>
      <c r="RQD303" s="342"/>
      <c r="RQE303" s="342"/>
      <c r="RQF303" s="342"/>
      <c r="RQG303" s="342"/>
      <c r="RQH303" s="342"/>
      <c r="RQI303" s="387"/>
      <c r="RQJ303" s="342"/>
      <c r="RQK303" s="342"/>
      <c r="RQL303" s="342"/>
      <c r="RQM303" s="342"/>
      <c r="RQN303" s="342"/>
      <c r="RQO303" s="387"/>
      <c r="RQP303" s="342"/>
      <c r="RQQ303" s="342"/>
      <c r="RQR303" s="342"/>
      <c r="RQS303" s="342"/>
      <c r="RQT303" s="342"/>
      <c r="RQU303" s="387"/>
      <c r="RQV303" s="342"/>
      <c r="RQW303" s="342"/>
      <c r="RQX303" s="342"/>
      <c r="RQY303" s="342"/>
      <c r="RQZ303" s="342"/>
      <c r="RRA303" s="387"/>
      <c r="RRB303" s="342"/>
      <c r="RRC303" s="342"/>
      <c r="RRD303" s="342"/>
      <c r="RRE303" s="342"/>
      <c r="RRF303" s="342"/>
      <c r="RRG303" s="387"/>
      <c r="RRH303" s="342"/>
      <c r="RRI303" s="342"/>
      <c r="RRJ303" s="342"/>
      <c r="RRK303" s="342"/>
      <c r="RRL303" s="342"/>
      <c r="RRM303" s="387"/>
      <c r="RRN303" s="342"/>
      <c r="RRO303" s="342"/>
      <c r="RRP303" s="342"/>
      <c r="RRQ303" s="342"/>
      <c r="RRR303" s="342"/>
      <c r="RRS303" s="387"/>
      <c r="RRT303" s="342"/>
      <c r="RRU303" s="342"/>
      <c r="RRV303" s="342"/>
      <c r="RRW303" s="342"/>
      <c r="RRX303" s="342"/>
      <c r="RRY303" s="387"/>
      <c r="RRZ303" s="342"/>
      <c r="RSA303" s="342"/>
      <c r="RSB303" s="342"/>
      <c r="RSC303" s="342"/>
      <c r="RSD303" s="342"/>
      <c r="RSE303" s="387"/>
      <c r="RSF303" s="342"/>
      <c r="RSG303" s="342"/>
      <c r="RSH303" s="342"/>
      <c r="RSI303" s="342"/>
      <c r="RSJ303" s="342"/>
      <c r="RSK303" s="387"/>
      <c r="RSL303" s="342"/>
      <c r="RSM303" s="342"/>
      <c r="RSN303" s="342"/>
      <c r="RSO303" s="342"/>
      <c r="RSP303" s="342"/>
      <c r="RSQ303" s="387"/>
      <c r="RSR303" s="342"/>
      <c r="RSS303" s="342"/>
      <c r="RST303" s="342"/>
      <c r="RSU303" s="342"/>
      <c r="RSV303" s="342"/>
      <c r="RSW303" s="387"/>
      <c r="RSX303" s="342"/>
      <c r="RSY303" s="342"/>
      <c r="RSZ303" s="342"/>
      <c r="RTA303" s="342"/>
      <c r="RTB303" s="342"/>
      <c r="RTC303" s="387"/>
      <c r="RTD303" s="342"/>
      <c r="RTE303" s="342"/>
      <c r="RTF303" s="342"/>
      <c r="RTG303" s="342"/>
      <c r="RTH303" s="342"/>
      <c r="RTI303" s="387"/>
      <c r="RTJ303" s="342"/>
      <c r="RTK303" s="342"/>
      <c r="RTL303" s="342"/>
      <c r="RTM303" s="342"/>
      <c r="RTN303" s="342"/>
      <c r="RTO303" s="387"/>
      <c r="RTP303" s="342"/>
      <c r="RTQ303" s="342"/>
      <c r="RTR303" s="342"/>
      <c r="RTS303" s="342"/>
      <c r="RTT303" s="342"/>
      <c r="RTU303" s="387"/>
      <c r="RTV303" s="342"/>
      <c r="RTW303" s="342"/>
      <c r="RTX303" s="342"/>
      <c r="RTY303" s="342"/>
      <c r="RTZ303" s="342"/>
      <c r="RUA303" s="387"/>
      <c r="RUB303" s="342"/>
      <c r="RUC303" s="342"/>
      <c r="RUD303" s="342"/>
      <c r="RUE303" s="342"/>
      <c r="RUF303" s="342"/>
      <c r="RUG303" s="387"/>
      <c r="RUH303" s="342"/>
      <c r="RUI303" s="342"/>
      <c r="RUJ303" s="342"/>
      <c r="RUK303" s="342"/>
      <c r="RUL303" s="342"/>
      <c r="RUM303" s="387"/>
      <c r="RUN303" s="342"/>
      <c r="RUO303" s="342"/>
      <c r="RUP303" s="342"/>
      <c r="RUQ303" s="342"/>
      <c r="RUR303" s="342"/>
      <c r="RUS303" s="387"/>
      <c r="RUT303" s="342"/>
      <c r="RUU303" s="342"/>
      <c r="RUV303" s="342"/>
      <c r="RUW303" s="342"/>
      <c r="RUX303" s="342"/>
      <c r="RUY303" s="387"/>
      <c r="RUZ303" s="342"/>
      <c r="RVA303" s="342"/>
      <c r="RVB303" s="342"/>
      <c r="RVC303" s="342"/>
      <c r="RVD303" s="342"/>
      <c r="RVE303" s="387"/>
      <c r="RVF303" s="342"/>
      <c r="RVG303" s="342"/>
      <c r="RVH303" s="342"/>
      <c r="RVI303" s="342"/>
      <c r="RVJ303" s="342"/>
      <c r="RVK303" s="387"/>
      <c r="RVL303" s="342"/>
      <c r="RVM303" s="342"/>
      <c r="RVN303" s="342"/>
      <c r="RVO303" s="342"/>
      <c r="RVP303" s="342"/>
      <c r="RVQ303" s="387"/>
      <c r="RVR303" s="342"/>
      <c r="RVS303" s="342"/>
      <c r="RVT303" s="342"/>
      <c r="RVU303" s="342"/>
      <c r="RVV303" s="342"/>
      <c r="RVW303" s="387"/>
      <c r="RVX303" s="342"/>
      <c r="RVY303" s="342"/>
      <c r="RVZ303" s="342"/>
      <c r="RWA303" s="342"/>
      <c r="RWB303" s="342"/>
      <c r="RWC303" s="387"/>
      <c r="RWD303" s="342"/>
      <c r="RWE303" s="342"/>
      <c r="RWF303" s="342"/>
      <c r="RWG303" s="342"/>
      <c r="RWH303" s="342"/>
      <c r="RWI303" s="387"/>
      <c r="RWJ303" s="342"/>
      <c r="RWK303" s="342"/>
      <c r="RWL303" s="342"/>
      <c r="RWM303" s="342"/>
      <c r="RWN303" s="342"/>
      <c r="RWO303" s="387"/>
      <c r="RWP303" s="342"/>
      <c r="RWQ303" s="342"/>
      <c r="RWR303" s="342"/>
      <c r="RWS303" s="342"/>
      <c r="RWT303" s="342"/>
      <c r="RWU303" s="387"/>
      <c r="RWV303" s="342"/>
      <c r="RWW303" s="342"/>
      <c r="RWX303" s="342"/>
      <c r="RWY303" s="342"/>
      <c r="RWZ303" s="342"/>
      <c r="RXA303" s="387"/>
      <c r="RXB303" s="342"/>
      <c r="RXC303" s="342"/>
      <c r="RXD303" s="342"/>
      <c r="RXE303" s="342"/>
      <c r="RXF303" s="342"/>
      <c r="RXG303" s="387"/>
      <c r="RXH303" s="342"/>
      <c r="RXI303" s="342"/>
      <c r="RXJ303" s="342"/>
      <c r="RXK303" s="342"/>
      <c r="RXL303" s="342"/>
      <c r="RXM303" s="387"/>
      <c r="RXN303" s="342"/>
      <c r="RXO303" s="342"/>
      <c r="RXP303" s="342"/>
      <c r="RXQ303" s="342"/>
      <c r="RXR303" s="342"/>
      <c r="RXS303" s="387"/>
      <c r="RXT303" s="342"/>
      <c r="RXU303" s="342"/>
      <c r="RXV303" s="342"/>
      <c r="RXW303" s="342"/>
      <c r="RXX303" s="342"/>
      <c r="RXY303" s="387"/>
      <c r="RXZ303" s="342"/>
      <c r="RYA303" s="342"/>
      <c r="RYB303" s="342"/>
      <c r="RYC303" s="342"/>
      <c r="RYD303" s="342"/>
      <c r="RYE303" s="387"/>
      <c r="RYF303" s="342"/>
      <c r="RYG303" s="342"/>
      <c r="RYH303" s="342"/>
      <c r="RYI303" s="342"/>
      <c r="RYJ303" s="342"/>
      <c r="RYK303" s="387"/>
      <c r="RYL303" s="342"/>
      <c r="RYM303" s="342"/>
      <c r="RYN303" s="342"/>
      <c r="RYO303" s="342"/>
      <c r="RYP303" s="342"/>
      <c r="RYQ303" s="387"/>
      <c r="RYR303" s="342"/>
      <c r="RYS303" s="342"/>
      <c r="RYT303" s="342"/>
      <c r="RYU303" s="342"/>
      <c r="RYV303" s="342"/>
      <c r="RYW303" s="387"/>
      <c r="RYX303" s="342"/>
      <c r="RYY303" s="342"/>
      <c r="RYZ303" s="342"/>
      <c r="RZA303" s="342"/>
      <c r="RZB303" s="342"/>
      <c r="RZC303" s="387"/>
      <c r="RZD303" s="342"/>
      <c r="RZE303" s="342"/>
      <c r="RZF303" s="342"/>
      <c r="RZG303" s="342"/>
      <c r="RZH303" s="342"/>
      <c r="RZI303" s="387"/>
      <c r="RZJ303" s="342"/>
      <c r="RZK303" s="342"/>
      <c r="RZL303" s="342"/>
      <c r="RZM303" s="342"/>
      <c r="RZN303" s="342"/>
      <c r="RZO303" s="387"/>
      <c r="RZP303" s="342"/>
      <c r="RZQ303" s="342"/>
      <c r="RZR303" s="342"/>
      <c r="RZS303" s="342"/>
      <c r="RZT303" s="342"/>
      <c r="RZU303" s="387"/>
      <c r="RZV303" s="342"/>
      <c r="RZW303" s="342"/>
      <c r="RZX303" s="342"/>
      <c r="RZY303" s="342"/>
      <c r="RZZ303" s="342"/>
      <c r="SAA303" s="387"/>
      <c r="SAB303" s="342"/>
      <c r="SAC303" s="342"/>
      <c r="SAD303" s="342"/>
      <c r="SAE303" s="342"/>
      <c r="SAF303" s="342"/>
      <c r="SAG303" s="387"/>
      <c r="SAH303" s="342"/>
      <c r="SAI303" s="342"/>
      <c r="SAJ303" s="342"/>
      <c r="SAK303" s="342"/>
      <c r="SAL303" s="342"/>
      <c r="SAM303" s="387"/>
      <c r="SAN303" s="342"/>
      <c r="SAO303" s="342"/>
      <c r="SAP303" s="342"/>
      <c r="SAQ303" s="342"/>
      <c r="SAR303" s="342"/>
      <c r="SAS303" s="387"/>
      <c r="SAT303" s="342"/>
      <c r="SAU303" s="342"/>
      <c r="SAV303" s="342"/>
      <c r="SAW303" s="342"/>
      <c r="SAX303" s="342"/>
      <c r="SAY303" s="387"/>
      <c r="SAZ303" s="342"/>
      <c r="SBA303" s="342"/>
      <c r="SBB303" s="342"/>
      <c r="SBC303" s="342"/>
      <c r="SBD303" s="342"/>
      <c r="SBE303" s="387"/>
      <c r="SBF303" s="342"/>
      <c r="SBG303" s="342"/>
      <c r="SBH303" s="342"/>
      <c r="SBI303" s="342"/>
      <c r="SBJ303" s="342"/>
      <c r="SBK303" s="387"/>
      <c r="SBL303" s="342"/>
      <c r="SBM303" s="342"/>
      <c r="SBN303" s="342"/>
      <c r="SBO303" s="342"/>
      <c r="SBP303" s="342"/>
      <c r="SBQ303" s="387"/>
      <c r="SBR303" s="342"/>
      <c r="SBS303" s="342"/>
      <c r="SBT303" s="342"/>
      <c r="SBU303" s="342"/>
      <c r="SBV303" s="342"/>
      <c r="SBW303" s="387"/>
      <c r="SBX303" s="342"/>
      <c r="SBY303" s="342"/>
      <c r="SBZ303" s="342"/>
      <c r="SCA303" s="342"/>
      <c r="SCB303" s="342"/>
      <c r="SCC303" s="387"/>
      <c r="SCD303" s="342"/>
      <c r="SCE303" s="342"/>
      <c r="SCF303" s="342"/>
      <c r="SCG303" s="342"/>
      <c r="SCH303" s="342"/>
      <c r="SCI303" s="387"/>
      <c r="SCJ303" s="342"/>
      <c r="SCK303" s="342"/>
      <c r="SCL303" s="342"/>
      <c r="SCM303" s="342"/>
      <c r="SCN303" s="342"/>
      <c r="SCO303" s="387"/>
      <c r="SCP303" s="342"/>
      <c r="SCQ303" s="342"/>
      <c r="SCR303" s="342"/>
      <c r="SCS303" s="342"/>
      <c r="SCT303" s="342"/>
      <c r="SCU303" s="387"/>
      <c r="SCV303" s="342"/>
      <c r="SCW303" s="342"/>
      <c r="SCX303" s="342"/>
      <c r="SCY303" s="342"/>
      <c r="SCZ303" s="342"/>
      <c r="SDA303" s="387"/>
      <c r="SDB303" s="342"/>
      <c r="SDC303" s="342"/>
      <c r="SDD303" s="342"/>
      <c r="SDE303" s="342"/>
      <c r="SDF303" s="342"/>
      <c r="SDG303" s="387"/>
      <c r="SDH303" s="342"/>
      <c r="SDI303" s="342"/>
      <c r="SDJ303" s="342"/>
      <c r="SDK303" s="342"/>
      <c r="SDL303" s="342"/>
      <c r="SDM303" s="387"/>
      <c r="SDN303" s="342"/>
      <c r="SDO303" s="342"/>
      <c r="SDP303" s="342"/>
      <c r="SDQ303" s="342"/>
      <c r="SDR303" s="342"/>
      <c r="SDS303" s="387"/>
      <c r="SDT303" s="342"/>
      <c r="SDU303" s="342"/>
      <c r="SDV303" s="342"/>
      <c r="SDW303" s="342"/>
      <c r="SDX303" s="342"/>
      <c r="SDY303" s="387"/>
      <c r="SDZ303" s="342"/>
      <c r="SEA303" s="342"/>
      <c r="SEB303" s="342"/>
      <c r="SEC303" s="342"/>
      <c r="SED303" s="342"/>
      <c r="SEE303" s="387"/>
      <c r="SEF303" s="342"/>
      <c r="SEG303" s="342"/>
      <c r="SEH303" s="342"/>
      <c r="SEI303" s="342"/>
      <c r="SEJ303" s="342"/>
      <c r="SEK303" s="387"/>
      <c r="SEL303" s="342"/>
      <c r="SEM303" s="342"/>
      <c r="SEN303" s="342"/>
      <c r="SEO303" s="342"/>
      <c r="SEP303" s="342"/>
      <c r="SEQ303" s="387"/>
      <c r="SER303" s="342"/>
      <c r="SES303" s="342"/>
      <c r="SET303" s="342"/>
      <c r="SEU303" s="342"/>
      <c r="SEV303" s="342"/>
      <c r="SEW303" s="387"/>
      <c r="SEX303" s="342"/>
      <c r="SEY303" s="342"/>
      <c r="SEZ303" s="342"/>
      <c r="SFA303" s="342"/>
      <c r="SFB303" s="342"/>
      <c r="SFC303" s="387"/>
      <c r="SFD303" s="342"/>
      <c r="SFE303" s="342"/>
      <c r="SFF303" s="342"/>
      <c r="SFG303" s="342"/>
      <c r="SFH303" s="342"/>
      <c r="SFI303" s="387"/>
      <c r="SFJ303" s="342"/>
      <c r="SFK303" s="342"/>
      <c r="SFL303" s="342"/>
      <c r="SFM303" s="342"/>
      <c r="SFN303" s="342"/>
      <c r="SFO303" s="387"/>
      <c r="SFP303" s="342"/>
      <c r="SFQ303" s="342"/>
      <c r="SFR303" s="342"/>
      <c r="SFS303" s="342"/>
      <c r="SFT303" s="342"/>
      <c r="SFU303" s="387"/>
      <c r="SFV303" s="342"/>
      <c r="SFW303" s="342"/>
      <c r="SFX303" s="342"/>
      <c r="SFY303" s="342"/>
      <c r="SFZ303" s="342"/>
      <c r="SGA303" s="387"/>
      <c r="SGB303" s="342"/>
      <c r="SGC303" s="342"/>
      <c r="SGD303" s="342"/>
      <c r="SGE303" s="342"/>
      <c r="SGF303" s="342"/>
      <c r="SGG303" s="387"/>
      <c r="SGH303" s="342"/>
      <c r="SGI303" s="342"/>
      <c r="SGJ303" s="342"/>
      <c r="SGK303" s="342"/>
      <c r="SGL303" s="342"/>
      <c r="SGM303" s="387"/>
      <c r="SGN303" s="342"/>
      <c r="SGO303" s="342"/>
      <c r="SGP303" s="342"/>
      <c r="SGQ303" s="342"/>
      <c r="SGR303" s="342"/>
      <c r="SGS303" s="387"/>
      <c r="SGT303" s="342"/>
      <c r="SGU303" s="342"/>
      <c r="SGV303" s="342"/>
      <c r="SGW303" s="342"/>
      <c r="SGX303" s="342"/>
      <c r="SGY303" s="387"/>
      <c r="SGZ303" s="342"/>
      <c r="SHA303" s="342"/>
      <c r="SHB303" s="342"/>
      <c r="SHC303" s="342"/>
      <c r="SHD303" s="342"/>
      <c r="SHE303" s="387"/>
      <c r="SHF303" s="342"/>
      <c r="SHG303" s="342"/>
      <c r="SHH303" s="342"/>
      <c r="SHI303" s="342"/>
      <c r="SHJ303" s="342"/>
      <c r="SHK303" s="387"/>
      <c r="SHL303" s="342"/>
      <c r="SHM303" s="342"/>
      <c r="SHN303" s="342"/>
      <c r="SHO303" s="342"/>
      <c r="SHP303" s="342"/>
      <c r="SHQ303" s="387"/>
      <c r="SHR303" s="342"/>
      <c r="SHS303" s="342"/>
      <c r="SHT303" s="342"/>
      <c r="SHU303" s="342"/>
      <c r="SHV303" s="342"/>
      <c r="SHW303" s="387"/>
      <c r="SHX303" s="342"/>
      <c r="SHY303" s="342"/>
      <c r="SHZ303" s="342"/>
      <c r="SIA303" s="342"/>
      <c r="SIB303" s="342"/>
      <c r="SIC303" s="387"/>
      <c r="SID303" s="342"/>
      <c r="SIE303" s="342"/>
      <c r="SIF303" s="342"/>
      <c r="SIG303" s="342"/>
      <c r="SIH303" s="342"/>
      <c r="SII303" s="387"/>
      <c r="SIJ303" s="342"/>
      <c r="SIK303" s="342"/>
      <c r="SIL303" s="342"/>
      <c r="SIM303" s="342"/>
      <c r="SIN303" s="342"/>
      <c r="SIO303" s="387"/>
      <c r="SIP303" s="342"/>
      <c r="SIQ303" s="342"/>
      <c r="SIR303" s="342"/>
      <c r="SIS303" s="342"/>
      <c r="SIT303" s="342"/>
      <c r="SIU303" s="387"/>
      <c r="SIV303" s="342"/>
      <c r="SIW303" s="342"/>
      <c r="SIX303" s="342"/>
      <c r="SIY303" s="342"/>
      <c r="SIZ303" s="342"/>
      <c r="SJA303" s="387"/>
      <c r="SJB303" s="342"/>
      <c r="SJC303" s="342"/>
      <c r="SJD303" s="342"/>
      <c r="SJE303" s="342"/>
      <c r="SJF303" s="342"/>
      <c r="SJG303" s="387"/>
      <c r="SJH303" s="342"/>
      <c r="SJI303" s="342"/>
      <c r="SJJ303" s="342"/>
      <c r="SJK303" s="342"/>
      <c r="SJL303" s="342"/>
      <c r="SJM303" s="387"/>
      <c r="SJN303" s="342"/>
      <c r="SJO303" s="342"/>
      <c r="SJP303" s="342"/>
      <c r="SJQ303" s="342"/>
      <c r="SJR303" s="342"/>
      <c r="SJS303" s="387"/>
      <c r="SJT303" s="342"/>
      <c r="SJU303" s="342"/>
      <c r="SJV303" s="342"/>
      <c r="SJW303" s="342"/>
      <c r="SJX303" s="342"/>
      <c r="SJY303" s="387"/>
      <c r="SJZ303" s="342"/>
      <c r="SKA303" s="342"/>
      <c r="SKB303" s="342"/>
      <c r="SKC303" s="342"/>
      <c r="SKD303" s="342"/>
      <c r="SKE303" s="387"/>
      <c r="SKF303" s="342"/>
      <c r="SKG303" s="342"/>
      <c r="SKH303" s="342"/>
      <c r="SKI303" s="342"/>
      <c r="SKJ303" s="342"/>
      <c r="SKK303" s="387"/>
      <c r="SKL303" s="342"/>
      <c r="SKM303" s="342"/>
      <c r="SKN303" s="342"/>
      <c r="SKO303" s="342"/>
      <c r="SKP303" s="342"/>
      <c r="SKQ303" s="387"/>
      <c r="SKR303" s="342"/>
      <c r="SKS303" s="342"/>
      <c r="SKT303" s="342"/>
      <c r="SKU303" s="342"/>
      <c r="SKV303" s="342"/>
      <c r="SKW303" s="387"/>
      <c r="SKX303" s="342"/>
      <c r="SKY303" s="342"/>
      <c r="SKZ303" s="342"/>
      <c r="SLA303" s="342"/>
      <c r="SLB303" s="342"/>
      <c r="SLC303" s="387"/>
      <c r="SLD303" s="342"/>
      <c r="SLE303" s="342"/>
      <c r="SLF303" s="342"/>
      <c r="SLG303" s="342"/>
      <c r="SLH303" s="342"/>
      <c r="SLI303" s="387"/>
      <c r="SLJ303" s="342"/>
      <c r="SLK303" s="342"/>
      <c r="SLL303" s="342"/>
      <c r="SLM303" s="342"/>
      <c r="SLN303" s="342"/>
      <c r="SLO303" s="387"/>
      <c r="SLP303" s="342"/>
      <c r="SLQ303" s="342"/>
      <c r="SLR303" s="342"/>
      <c r="SLS303" s="342"/>
      <c r="SLT303" s="342"/>
      <c r="SLU303" s="387"/>
      <c r="SLV303" s="342"/>
      <c r="SLW303" s="342"/>
      <c r="SLX303" s="342"/>
      <c r="SLY303" s="342"/>
      <c r="SLZ303" s="342"/>
      <c r="SMA303" s="387"/>
      <c r="SMB303" s="342"/>
      <c r="SMC303" s="342"/>
      <c r="SMD303" s="342"/>
      <c r="SME303" s="342"/>
      <c r="SMF303" s="342"/>
      <c r="SMG303" s="387"/>
      <c r="SMH303" s="342"/>
      <c r="SMI303" s="342"/>
      <c r="SMJ303" s="342"/>
      <c r="SMK303" s="342"/>
      <c r="SML303" s="342"/>
      <c r="SMM303" s="387"/>
      <c r="SMN303" s="342"/>
      <c r="SMO303" s="342"/>
      <c r="SMP303" s="342"/>
      <c r="SMQ303" s="342"/>
      <c r="SMR303" s="342"/>
      <c r="SMS303" s="387"/>
      <c r="SMT303" s="342"/>
      <c r="SMU303" s="342"/>
      <c r="SMV303" s="342"/>
      <c r="SMW303" s="342"/>
      <c r="SMX303" s="342"/>
      <c r="SMY303" s="387"/>
      <c r="SMZ303" s="342"/>
      <c r="SNA303" s="342"/>
      <c r="SNB303" s="342"/>
      <c r="SNC303" s="342"/>
      <c r="SND303" s="342"/>
      <c r="SNE303" s="387"/>
      <c r="SNF303" s="342"/>
      <c r="SNG303" s="342"/>
      <c r="SNH303" s="342"/>
      <c r="SNI303" s="342"/>
      <c r="SNJ303" s="342"/>
      <c r="SNK303" s="387"/>
      <c r="SNL303" s="342"/>
      <c r="SNM303" s="342"/>
      <c r="SNN303" s="342"/>
      <c r="SNO303" s="342"/>
      <c r="SNP303" s="342"/>
      <c r="SNQ303" s="387"/>
      <c r="SNR303" s="342"/>
      <c r="SNS303" s="342"/>
      <c r="SNT303" s="342"/>
      <c r="SNU303" s="342"/>
      <c r="SNV303" s="342"/>
      <c r="SNW303" s="387"/>
      <c r="SNX303" s="342"/>
      <c r="SNY303" s="342"/>
      <c r="SNZ303" s="342"/>
      <c r="SOA303" s="342"/>
      <c r="SOB303" s="342"/>
      <c r="SOC303" s="387"/>
      <c r="SOD303" s="342"/>
      <c r="SOE303" s="342"/>
      <c r="SOF303" s="342"/>
      <c r="SOG303" s="342"/>
      <c r="SOH303" s="342"/>
      <c r="SOI303" s="387"/>
      <c r="SOJ303" s="342"/>
      <c r="SOK303" s="342"/>
      <c r="SOL303" s="342"/>
      <c r="SOM303" s="342"/>
      <c r="SON303" s="342"/>
      <c r="SOO303" s="387"/>
      <c r="SOP303" s="342"/>
      <c r="SOQ303" s="342"/>
      <c r="SOR303" s="342"/>
      <c r="SOS303" s="342"/>
      <c r="SOT303" s="342"/>
      <c r="SOU303" s="387"/>
      <c r="SOV303" s="342"/>
      <c r="SOW303" s="342"/>
      <c r="SOX303" s="342"/>
      <c r="SOY303" s="342"/>
      <c r="SOZ303" s="342"/>
      <c r="SPA303" s="387"/>
      <c r="SPB303" s="342"/>
      <c r="SPC303" s="342"/>
      <c r="SPD303" s="342"/>
      <c r="SPE303" s="342"/>
      <c r="SPF303" s="342"/>
      <c r="SPG303" s="387"/>
      <c r="SPH303" s="342"/>
      <c r="SPI303" s="342"/>
      <c r="SPJ303" s="342"/>
      <c r="SPK303" s="342"/>
      <c r="SPL303" s="342"/>
      <c r="SPM303" s="387"/>
      <c r="SPN303" s="342"/>
      <c r="SPO303" s="342"/>
      <c r="SPP303" s="342"/>
      <c r="SPQ303" s="342"/>
      <c r="SPR303" s="342"/>
      <c r="SPS303" s="387"/>
      <c r="SPT303" s="342"/>
      <c r="SPU303" s="342"/>
      <c r="SPV303" s="342"/>
      <c r="SPW303" s="342"/>
      <c r="SPX303" s="342"/>
      <c r="SPY303" s="387"/>
      <c r="SPZ303" s="342"/>
      <c r="SQA303" s="342"/>
      <c r="SQB303" s="342"/>
      <c r="SQC303" s="342"/>
      <c r="SQD303" s="342"/>
      <c r="SQE303" s="387"/>
      <c r="SQF303" s="342"/>
      <c r="SQG303" s="342"/>
      <c r="SQH303" s="342"/>
      <c r="SQI303" s="342"/>
      <c r="SQJ303" s="342"/>
      <c r="SQK303" s="387"/>
      <c r="SQL303" s="342"/>
      <c r="SQM303" s="342"/>
      <c r="SQN303" s="342"/>
      <c r="SQO303" s="342"/>
      <c r="SQP303" s="342"/>
      <c r="SQQ303" s="387"/>
      <c r="SQR303" s="342"/>
      <c r="SQS303" s="342"/>
      <c r="SQT303" s="342"/>
      <c r="SQU303" s="342"/>
      <c r="SQV303" s="342"/>
      <c r="SQW303" s="387"/>
      <c r="SQX303" s="342"/>
      <c r="SQY303" s="342"/>
      <c r="SQZ303" s="342"/>
      <c r="SRA303" s="342"/>
      <c r="SRB303" s="342"/>
      <c r="SRC303" s="387"/>
      <c r="SRD303" s="342"/>
      <c r="SRE303" s="342"/>
      <c r="SRF303" s="342"/>
      <c r="SRG303" s="342"/>
      <c r="SRH303" s="342"/>
      <c r="SRI303" s="387"/>
      <c r="SRJ303" s="342"/>
      <c r="SRK303" s="342"/>
      <c r="SRL303" s="342"/>
      <c r="SRM303" s="342"/>
      <c r="SRN303" s="342"/>
      <c r="SRO303" s="387"/>
      <c r="SRP303" s="342"/>
      <c r="SRQ303" s="342"/>
      <c r="SRR303" s="342"/>
      <c r="SRS303" s="342"/>
      <c r="SRT303" s="342"/>
      <c r="SRU303" s="387"/>
      <c r="SRV303" s="342"/>
      <c r="SRW303" s="342"/>
      <c r="SRX303" s="342"/>
      <c r="SRY303" s="342"/>
      <c r="SRZ303" s="342"/>
      <c r="SSA303" s="387"/>
      <c r="SSB303" s="342"/>
      <c r="SSC303" s="342"/>
      <c r="SSD303" s="342"/>
      <c r="SSE303" s="342"/>
      <c r="SSF303" s="342"/>
      <c r="SSG303" s="387"/>
      <c r="SSH303" s="342"/>
      <c r="SSI303" s="342"/>
      <c r="SSJ303" s="342"/>
      <c r="SSK303" s="342"/>
      <c r="SSL303" s="342"/>
      <c r="SSM303" s="387"/>
      <c r="SSN303" s="342"/>
      <c r="SSO303" s="342"/>
      <c r="SSP303" s="342"/>
      <c r="SSQ303" s="342"/>
      <c r="SSR303" s="342"/>
      <c r="SSS303" s="387"/>
      <c r="SST303" s="342"/>
      <c r="SSU303" s="342"/>
      <c r="SSV303" s="342"/>
      <c r="SSW303" s="342"/>
      <c r="SSX303" s="342"/>
      <c r="SSY303" s="387"/>
      <c r="SSZ303" s="342"/>
      <c r="STA303" s="342"/>
      <c r="STB303" s="342"/>
      <c r="STC303" s="342"/>
      <c r="STD303" s="342"/>
      <c r="STE303" s="387"/>
      <c r="STF303" s="342"/>
      <c r="STG303" s="342"/>
      <c r="STH303" s="342"/>
      <c r="STI303" s="342"/>
      <c r="STJ303" s="342"/>
      <c r="STK303" s="387"/>
      <c r="STL303" s="342"/>
      <c r="STM303" s="342"/>
      <c r="STN303" s="342"/>
      <c r="STO303" s="342"/>
      <c r="STP303" s="342"/>
      <c r="STQ303" s="387"/>
      <c r="STR303" s="342"/>
      <c r="STS303" s="342"/>
      <c r="STT303" s="342"/>
      <c r="STU303" s="342"/>
      <c r="STV303" s="342"/>
      <c r="STW303" s="387"/>
      <c r="STX303" s="342"/>
      <c r="STY303" s="342"/>
      <c r="STZ303" s="342"/>
      <c r="SUA303" s="342"/>
      <c r="SUB303" s="342"/>
      <c r="SUC303" s="387"/>
      <c r="SUD303" s="342"/>
      <c r="SUE303" s="342"/>
      <c r="SUF303" s="342"/>
      <c r="SUG303" s="342"/>
      <c r="SUH303" s="342"/>
      <c r="SUI303" s="387"/>
      <c r="SUJ303" s="342"/>
      <c r="SUK303" s="342"/>
      <c r="SUL303" s="342"/>
      <c r="SUM303" s="342"/>
      <c r="SUN303" s="342"/>
      <c r="SUO303" s="387"/>
      <c r="SUP303" s="342"/>
      <c r="SUQ303" s="342"/>
      <c r="SUR303" s="342"/>
      <c r="SUS303" s="342"/>
      <c r="SUT303" s="342"/>
      <c r="SUU303" s="387"/>
      <c r="SUV303" s="342"/>
      <c r="SUW303" s="342"/>
      <c r="SUX303" s="342"/>
      <c r="SUY303" s="342"/>
      <c r="SUZ303" s="342"/>
      <c r="SVA303" s="387"/>
      <c r="SVB303" s="342"/>
      <c r="SVC303" s="342"/>
      <c r="SVD303" s="342"/>
      <c r="SVE303" s="342"/>
      <c r="SVF303" s="342"/>
      <c r="SVG303" s="387"/>
      <c r="SVH303" s="342"/>
      <c r="SVI303" s="342"/>
      <c r="SVJ303" s="342"/>
      <c r="SVK303" s="342"/>
      <c r="SVL303" s="342"/>
      <c r="SVM303" s="387"/>
      <c r="SVN303" s="342"/>
      <c r="SVO303" s="342"/>
      <c r="SVP303" s="342"/>
      <c r="SVQ303" s="342"/>
      <c r="SVR303" s="342"/>
      <c r="SVS303" s="387"/>
      <c r="SVT303" s="342"/>
      <c r="SVU303" s="342"/>
      <c r="SVV303" s="342"/>
      <c r="SVW303" s="342"/>
      <c r="SVX303" s="342"/>
      <c r="SVY303" s="387"/>
      <c r="SVZ303" s="342"/>
      <c r="SWA303" s="342"/>
      <c r="SWB303" s="342"/>
      <c r="SWC303" s="342"/>
      <c r="SWD303" s="342"/>
      <c r="SWE303" s="387"/>
      <c r="SWF303" s="342"/>
      <c r="SWG303" s="342"/>
      <c r="SWH303" s="342"/>
      <c r="SWI303" s="342"/>
      <c r="SWJ303" s="342"/>
      <c r="SWK303" s="387"/>
      <c r="SWL303" s="342"/>
      <c r="SWM303" s="342"/>
      <c r="SWN303" s="342"/>
      <c r="SWO303" s="342"/>
      <c r="SWP303" s="342"/>
      <c r="SWQ303" s="387"/>
      <c r="SWR303" s="342"/>
      <c r="SWS303" s="342"/>
      <c r="SWT303" s="342"/>
      <c r="SWU303" s="342"/>
      <c r="SWV303" s="342"/>
      <c r="SWW303" s="387"/>
      <c r="SWX303" s="342"/>
      <c r="SWY303" s="342"/>
      <c r="SWZ303" s="342"/>
      <c r="SXA303" s="342"/>
      <c r="SXB303" s="342"/>
      <c r="SXC303" s="387"/>
      <c r="SXD303" s="342"/>
      <c r="SXE303" s="342"/>
      <c r="SXF303" s="342"/>
      <c r="SXG303" s="342"/>
      <c r="SXH303" s="342"/>
      <c r="SXI303" s="387"/>
      <c r="SXJ303" s="342"/>
      <c r="SXK303" s="342"/>
      <c r="SXL303" s="342"/>
      <c r="SXM303" s="342"/>
      <c r="SXN303" s="342"/>
      <c r="SXO303" s="387"/>
      <c r="SXP303" s="342"/>
      <c r="SXQ303" s="342"/>
      <c r="SXR303" s="342"/>
      <c r="SXS303" s="342"/>
      <c r="SXT303" s="342"/>
      <c r="SXU303" s="387"/>
      <c r="SXV303" s="342"/>
      <c r="SXW303" s="342"/>
      <c r="SXX303" s="342"/>
      <c r="SXY303" s="342"/>
      <c r="SXZ303" s="342"/>
      <c r="SYA303" s="387"/>
      <c r="SYB303" s="342"/>
      <c r="SYC303" s="342"/>
      <c r="SYD303" s="342"/>
      <c r="SYE303" s="342"/>
      <c r="SYF303" s="342"/>
      <c r="SYG303" s="387"/>
      <c r="SYH303" s="342"/>
      <c r="SYI303" s="342"/>
      <c r="SYJ303" s="342"/>
      <c r="SYK303" s="342"/>
      <c r="SYL303" s="342"/>
      <c r="SYM303" s="387"/>
      <c r="SYN303" s="342"/>
      <c r="SYO303" s="342"/>
      <c r="SYP303" s="342"/>
      <c r="SYQ303" s="342"/>
      <c r="SYR303" s="342"/>
      <c r="SYS303" s="387"/>
      <c r="SYT303" s="342"/>
      <c r="SYU303" s="342"/>
      <c r="SYV303" s="342"/>
      <c r="SYW303" s="342"/>
      <c r="SYX303" s="342"/>
      <c r="SYY303" s="387"/>
      <c r="SYZ303" s="342"/>
      <c r="SZA303" s="342"/>
      <c r="SZB303" s="342"/>
      <c r="SZC303" s="342"/>
      <c r="SZD303" s="342"/>
      <c r="SZE303" s="387"/>
      <c r="SZF303" s="342"/>
      <c r="SZG303" s="342"/>
      <c r="SZH303" s="342"/>
      <c r="SZI303" s="342"/>
      <c r="SZJ303" s="342"/>
      <c r="SZK303" s="387"/>
      <c r="SZL303" s="342"/>
      <c r="SZM303" s="342"/>
      <c r="SZN303" s="342"/>
      <c r="SZO303" s="342"/>
      <c r="SZP303" s="342"/>
      <c r="SZQ303" s="387"/>
      <c r="SZR303" s="342"/>
      <c r="SZS303" s="342"/>
      <c r="SZT303" s="342"/>
      <c r="SZU303" s="342"/>
      <c r="SZV303" s="342"/>
      <c r="SZW303" s="387"/>
      <c r="SZX303" s="342"/>
      <c r="SZY303" s="342"/>
      <c r="SZZ303" s="342"/>
      <c r="TAA303" s="342"/>
      <c r="TAB303" s="342"/>
      <c r="TAC303" s="387"/>
      <c r="TAD303" s="342"/>
      <c r="TAE303" s="342"/>
      <c r="TAF303" s="342"/>
      <c r="TAG303" s="342"/>
      <c r="TAH303" s="342"/>
      <c r="TAI303" s="387"/>
      <c r="TAJ303" s="342"/>
      <c r="TAK303" s="342"/>
      <c r="TAL303" s="342"/>
      <c r="TAM303" s="342"/>
      <c r="TAN303" s="342"/>
      <c r="TAO303" s="387"/>
      <c r="TAP303" s="342"/>
      <c r="TAQ303" s="342"/>
      <c r="TAR303" s="342"/>
      <c r="TAS303" s="342"/>
      <c r="TAT303" s="342"/>
      <c r="TAU303" s="387"/>
      <c r="TAV303" s="342"/>
      <c r="TAW303" s="342"/>
      <c r="TAX303" s="342"/>
      <c r="TAY303" s="342"/>
      <c r="TAZ303" s="342"/>
      <c r="TBA303" s="387"/>
      <c r="TBB303" s="342"/>
      <c r="TBC303" s="342"/>
      <c r="TBD303" s="342"/>
      <c r="TBE303" s="342"/>
      <c r="TBF303" s="342"/>
      <c r="TBG303" s="387"/>
      <c r="TBH303" s="342"/>
      <c r="TBI303" s="342"/>
      <c r="TBJ303" s="342"/>
      <c r="TBK303" s="342"/>
      <c r="TBL303" s="342"/>
      <c r="TBM303" s="387"/>
      <c r="TBN303" s="342"/>
      <c r="TBO303" s="342"/>
      <c r="TBP303" s="342"/>
      <c r="TBQ303" s="342"/>
      <c r="TBR303" s="342"/>
      <c r="TBS303" s="387"/>
      <c r="TBT303" s="342"/>
      <c r="TBU303" s="342"/>
      <c r="TBV303" s="342"/>
      <c r="TBW303" s="342"/>
      <c r="TBX303" s="342"/>
      <c r="TBY303" s="387"/>
      <c r="TBZ303" s="342"/>
      <c r="TCA303" s="342"/>
      <c r="TCB303" s="342"/>
      <c r="TCC303" s="342"/>
      <c r="TCD303" s="342"/>
      <c r="TCE303" s="387"/>
      <c r="TCF303" s="342"/>
      <c r="TCG303" s="342"/>
      <c r="TCH303" s="342"/>
      <c r="TCI303" s="342"/>
      <c r="TCJ303" s="342"/>
      <c r="TCK303" s="387"/>
      <c r="TCL303" s="342"/>
      <c r="TCM303" s="342"/>
      <c r="TCN303" s="342"/>
      <c r="TCO303" s="342"/>
      <c r="TCP303" s="342"/>
      <c r="TCQ303" s="387"/>
      <c r="TCR303" s="342"/>
      <c r="TCS303" s="342"/>
      <c r="TCT303" s="342"/>
      <c r="TCU303" s="342"/>
      <c r="TCV303" s="342"/>
      <c r="TCW303" s="387"/>
      <c r="TCX303" s="342"/>
      <c r="TCY303" s="342"/>
      <c r="TCZ303" s="342"/>
      <c r="TDA303" s="342"/>
      <c r="TDB303" s="342"/>
      <c r="TDC303" s="387"/>
      <c r="TDD303" s="342"/>
      <c r="TDE303" s="342"/>
      <c r="TDF303" s="342"/>
      <c r="TDG303" s="342"/>
      <c r="TDH303" s="342"/>
      <c r="TDI303" s="387"/>
      <c r="TDJ303" s="342"/>
      <c r="TDK303" s="342"/>
      <c r="TDL303" s="342"/>
      <c r="TDM303" s="342"/>
      <c r="TDN303" s="342"/>
      <c r="TDO303" s="387"/>
      <c r="TDP303" s="342"/>
      <c r="TDQ303" s="342"/>
      <c r="TDR303" s="342"/>
      <c r="TDS303" s="342"/>
      <c r="TDT303" s="342"/>
      <c r="TDU303" s="387"/>
      <c r="TDV303" s="342"/>
      <c r="TDW303" s="342"/>
      <c r="TDX303" s="342"/>
      <c r="TDY303" s="342"/>
      <c r="TDZ303" s="342"/>
      <c r="TEA303" s="387"/>
      <c r="TEB303" s="342"/>
      <c r="TEC303" s="342"/>
      <c r="TED303" s="342"/>
      <c r="TEE303" s="342"/>
      <c r="TEF303" s="342"/>
      <c r="TEG303" s="387"/>
      <c r="TEH303" s="342"/>
      <c r="TEI303" s="342"/>
      <c r="TEJ303" s="342"/>
      <c r="TEK303" s="342"/>
      <c r="TEL303" s="342"/>
      <c r="TEM303" s="387"/>
      <c r="TEN303" s="342"/>
      <c r="TEO303" s="342"/>
      <c r="TEP303" s="342"/>
      <c r="TEQ303" s="342"/>
      <c r="TER303" s="342"/>
      <c r="TES303" s="387"/>
      <c r="TET303" s="342"/>
      <c r="TEU303" s="342"/>
      <c r="TEV303" s="342"/>
      <c r="TEW303" s="342"/>
      <c r="TEX303" s="342"/>
      <c r="TEY303" s="387"/>
      <c r="TEZ303" s="342"/>
      <c r="TFA303" s="342"/>
      <c r="TFB303" s="342"/>
      <c r="TFC303" s="342"/>
      <c r="TFD303" s="342"/>
      <c r="TFE303" s="387"/>
      <c r="TFF303" s="342"/>
      <c r="TFG303" s="342"/>
      <c r="TFH303" s="342"/>
      <c r="TFI303" s="342"/>
      <c r="TFJ303" s="342"/>
      <c r="TFK303" s="387"/>
      <c r="TFL303" s="342"/>
      <c r="TFM303" s="342"/>
      <c r="TFN303" s="342"/>
      <c r="TFO303" s="342"/>
      <c r="TFP303" s="342"/>
      <c r="TFQ303" s="387"/>
      <c r="TFR303" s="342"/>
      <c r="TFS303" s="342"/>
      <c r="TFT303" s="342"/>
      <c r="TFU303" s="342"/>
      <c r="TFV303" s="342"/>
      <c r="TFW303" s="387"/>
      <c r="TFX303" s="342"/>
      <c r="TFY303" s="342"/>
      <c r="TFZ303" s="342"/>
      <c r="TGA303" s="342"/>
      <c r="TGB303" s="342"/>
      <c r="TGC303" s="387"/>
      <c r="TGD303" s="342"/>
      <c r="TGE303" s="342"/>
      <c r="TGF303" s="342"/>
      <c r="TGG303" s="342"/>
      <c r="TGH303" s="342"/>
      <c r="TGI303" s="387"/>
      <c r="TGJ303" s="342"/>
      <c r="TGK303" s="342"/>
      <c r="TGL303" s="342"/>
      <c r="TGM303" s="342"/>
      <c r="TGN303" s="342"/>
      <c r="TGO303" s="387"/>
      <c r="TGP303" s="342"/>
      <c r="TGQ303" s="342"/>
      <c r="TGR303" s="342"/>
      <c r="TGS303" s="342"/>
      <c r="TGT303" s="342"/>
      <c r="TGU303" s="387"/>
      <c r="TGV303" s="342"/>
      <c r="TGW303" s="342"/>
      <c r="TGX303" s="342"/>
      <c r="TGY303" s="342"/>
      <c r="TGZ303" s="342"/>
      <c r="THA303" s="387"/>
      <c r="THB303" s="342"/>
      <c r="THC303" s="342"/>
      <c r="THD303" s="342"/>
      <c r="THE303" s="342"/>
      <c r="THF303" s="342"/>
      <c r="THG303" s="387"/>
      <c r="THH303" s="342"/>
      <c r="THI303" s="342"/>
      <c r="THJ303" s="342"/>
      <c r="THK303" s="342"/>
      <c r="THL303" s="342"/>
      <c r="THM303" s="387"/>
      <c r="THN303" s="342"/>
      <c r="THO303" s="342"/>
      <c r="THP303" s="342"/>
      <c r="THQ303" s="342"/>
      <c r="THR303" s="342"/>
      <c r="THS303" s="387"/>
      <c r="THT303" s="342"/>
      <c r="THU303" s="342"/>
      <c r="THV303" s="342"/>
      <c r="THW303" s="342"/>
      <c r="THX303" s="342"/>
      <c r="THY303" s="387"/>
      <c r="THZ303" s="342"/>
      <c r="TIA303" s="342"/>
      <c r="TIB303" s="342"/>
      <c r="TIC303" s="342"/>
      <c r="TID303" s="342"/>
      <c r="TIE303" s="387"/>
      <c r="TIF303" s="342"/>
      <c r="TIG303" s="342"/>
      <c r="TIH303" s="342"/>
      <c r="TII303" s="342"/>
      <c r="TIJ303" s="342"/>
      <c r="TIK303" s="387"/>
      <c r="TIL303" s="342"/>
      <c r="TIM303" s="342"/>
      <c r="TIN303" s="342"/>
      <c r="TIO303" s="342"/>
      <c r="TIP303" s="342"/>
      <c r="TIQ303" s="387"/>
      <c r="TIR303" s="342"/>
      <c r="TIS303" s="342"/>
      <c r="TIT303" s="342"/>
      <c r="TIU303" s="342"/>
      <c r="TIV303" s="342"/>
      <c r="TIW303" s="387"/>
      <c r="TIX303" s="342"/>
      <c r="TIY303" s="342"/>
      <c r="TIZ303" s="342"/>
      <c r="TJA303" s="342"/>
      <c r="TJB303" s="342"/>
      <c r="TJC303" s="387"/>
      <c r="TJD303" s="342"/>
      <c r="TJE303" s="342"/>
      <c r="TJF303" s="342"/>
      <c r="TJG303" s="342"/>
      <c r="TJH303" s="342"/>
      <c r="TJI303" s="387"/>
      <c r="TJJ303" s="342"/>
      <c r="TJK303" s="342"/>
      <c r="TJL303" s="342"/>
      <c r="TJM303" s="342"/>
      <c r="TJN303" s="342"/>
      <c r="TJO303" s="387"/>
      <c r="TJP303" s="342"/>
      <c r="TJQ303" s="342"/>
      <c r="TJR303" s="342"/>
      <c r="TJS303" s="342"/>
      <c r="TJT303" s="342"/>
      <c r="TJU303" s="387"/>
      <c r="TJV303" s="342"/>
      <c r="TJW303" s="342"/>
      <c r="TJX303" s="342"/>
      <c r="TJY303" s="342"/>
      <c r="TJZ303" s="342"/>
      <c r="TKA303" s="387"/>
      <c r="TKB303" s="342"/>
      <c r="TKC303" s="342"/>
      <c r="TKD303" s="342"/>
      <c r="TKE303" s="342"/>
      <c r="TKF303" s="342"/>
      <c r="TKG303" s="387"/>
      <c r="TKH303" s="342"/>
      <c r="TKI303" s="342"/>
      <c r="TKJ303" s="342"/>
      <c r="TKK303" s="342"/>
      <c r="TKL303" s="342"/>
      <c r="TKM303" s="387"/>
      <c r="TKN303" s="342"/>
      <c r="TKO303" s="342"/>
      <c r="TKP303" s="342"/>
      <c r="TKQ303" s="342"/>
      <c r="TKR303" s="342"/>
      <c r="TKS303" s="387"/>
      <c r="TKT303" s="342"/>
      <c r="TKU303" s="342"/>
      <c r="TKV303" s="342"/>
      <c r="TKW303" s="342"/>
      <c r="TKX303" s="342"/>
      <c r="TKY303" s="387"/>
      <c r="TKZ303" s="342"/>
      <c r="TLA303" s="342"/>
      <c r="TLB303" s="342"/>
      <c r="TLC303" s="342"/>
      <c r="TLD303" s="342"/>
      <c r="TLE303" s="387"/>
      <c r="TLF303" s="342"/>
      <c r="TLG303" s="342"/>
      <c r="TLH303" s="342"/>
      <c r="TLI303" s="342"/>
      <c r="TLJ303" s="342"/>
      <c r="TLK303" s="387"/>
      <c r="TLL303" s="342"/>
      <c r="TLM303" s="342"/>
      <c r="TLN303" s="342"/>
      <c r="TLO303" s="342"/>
      <c r="TLP303" s="342"/>
      <c r="TLQ303" s="387"/>
      <c r="TLR303" s="342"/>
      <c r="TLS303" s="342"/>
      <c r="TLT303" s="342"/>
      <c r="TLU303" s="342"/>
      <c r="TLV303" s="342"/>
      <c r="TLW303" s="387"/>
      <c r="TLX303" s="342"/>
      <c r="TLY303" s="342"/>
      <c r="TLZ303" s="342"/>
      <c r="TMA303" s="342"/>
      <c r="TMB303" s="342"/>
      <c r="TMC303" s="387"/>
      <c r="TMD303" s="342"/>
      <c r="TME303" s="342"/>
      <c r="TMF303" s="342"/>
      <c r="TMG303" s="342"/>
      <c r="TMH303" s="342"/>
      <c r="TMI303" s="387"/>
      <c r="TMJ303" s="342"/>
      <c r="TMK303" s="342"/>
      <c r="TML303" s="342"/>
      <c r="TMM303" s="342"/>
      <c r="TMN303" s="342"/>
      <c r="TMO303" s="387"/>
      <c r="TMP303" s="342"/>
      <c r="TMQ303" s="342"/>
      <c r="TMR303" s="342"/>
      <c r="TMS303" s="342"/>
      <c r="TMT303" s="342"/>
      <c r="TMU303" s="387"/>
      <c r="TMV303" s="342"/>
      <c r="TMW303" s="342"/>
      <c r="TMX303" s="342"/>
      <c r="TMY303" s="342"/>
      <c r="TMZ303" s="342"/>
      <c r="TNA303" s="387"/>
      <c r="TNB303" s="342"/>
      <c r="TNC303" s="342"/>
      <c r="TND303" s="342"/>
      <c r="TNE303" s="342"/>
      <c r="TNF303" s="342"/>
      <c r="TNG303" s="387"/>
      <c r="TNH303" s="342"/>
      <c r="TNI303" s="342"/>
      <c r="TNJ303" s="342"/>
      <c r="TNK303" s="342"/>
      <c r="TNL303" s="342"/>
      <c r="TNM303" s="387"/>
      <c r="TNN303" s="342"/>
      <c r="TNO303" s="342"/>
      <c r="TNP303" s="342"/>
      <c r="TNQ303" s="342"/>
      <c r="TNR303" s="342"/>
      <c r="TNS303" s="387"/>
      <c r="TNT303" s="342"/>
      <c r="TNU303" s="342"/>
      <c r="TNV303" s="342"/>
      <c r="TNW303" s="342"/>
      <c r="TNX303" s="342"/>
      <c r="TNY303" s="387"/>
      <c r="TNZ303" s="342"/>
      <c r="TOA303" s="342"/>
      <c r="TOB303" s="342"/>
      <c r="TOC303" s="342"/>
      <c r="TOD303" s="342"/>
      <c r="TOE303" s="387"/>
      <c r="TOF303" s="342"/>
      <c r="TOG303" s="342"/>
      <c r="TOH303" s="342"/>
      <c r="TOI303" s="342"/>
      <c r="TOJ303" s="342"/>
      <c r="TOK303" s="387"/>
      <c r="TOL303" s="342"/>
      <c r="TOM303" s="342"/>
      <c r="TON303" s="342"/>
      <c r="TOO303" s="342"/>
      <c r="TOP303" s="342"/>
      <c r="TOQ303" s="387"/>
      <c r="TOR303" s="342"/>
      <c r="TOS303" s="342"/>
      <c r="TOT303" s="342"/>
      <c r="TOU303" s="342"/>
      <c r="TOV303" s="342"/>
      <c r="TOW303" s="387"/>
      <c r="TOX303" s="342"/>
      <c r="TOY303" s="342"/>
      <c r="TOZ303" s="342"/>
      <c r="TPA303" s="342"/>
      <c r="TPB303" s="342"/>
      <c r="TPC303" s="387"/>
      <c r="TPD303" s="342"/>
      <c r="TPE303" s="342"/>
      <c r="TPF303" s="342"/>
      <c r="TPG303" s="342"/>
      <c r="TPH303" s="342"/>
      <c r="TPI303" s="387"/>
      <c r="TPJ303" s="342"/>
      <c r="TPK303" s="342"/>
      <c r="TPL303" s="342"/>
      <c r="TPM303" s="342"/>
      <c r="TPN303" s="342"/>
      <c r="TPO303" s="387"/>
      <c r="TPP303" s="342"/>
      <c r="TPQ303" s="342"/>
      <c r="TPR303" s="342"/>
      <c r="TPS303" s="342"/>
      <c r="TPT303" s="342"/>
      <c r="TPU303" s="387"/>
      <c r="TPV303" s="342"/>
      <c r="TPW303" s="342"/>
      <c r="TPX303" s="342"/>
      <c r="TPY303" s="342"/>
      <c r="TPZ303" s="342"/>
      <c r="TQA303" s="387"/>
      <c r="TQB303" s="342"/>
      <c r="TQC303" s="342"/>
      <c r="TQD303" s="342"/>
      <c r="TQE303" s="342"/>
      <c r="TQF303" s="342"/>
      <c r="TQG303" s="387"/>
      <c r="TQH303" s="342"/>
      <c r="TQI303" s="342"/>
      <c r="TQJ303" s="342"/>
      <c r="TQK303" s="342"/>
      <c r="TQL303" s="342"/>
      <c r="TQM303" s="387"/>
      <c r="TQN303" s="342"/>
      <c r="TQO303" s="342"/>
      <c r="TQP303" s="342"/>
      <c r="TQQ303" s="342"/>
      <c r="TQR303" s="342"/>
      <c r="TQS303" s="387"/>
      <c r="TQT303" s="342"/>
      <c r="TQU303" s="342"/>
      <c r="TQV303" s="342"/>
      <c r="TQW303" s="342"/>
      <c r="TQX303" s="342"/>
      <c r="TQY303" s="387"/>
      <c r="TQZ303" s="342"/>
      <c r="TRA303" s="342"/>
      <c r="TRB303" s="342"/>
      <c r="TRC303" s="342"/>
      <c r="TRD303" s="342"/>
      <c r="TRE303" s="387"/>
      <c r="TRF303" s="342"/>
      <c r="TRG303" s="342"/>
      <c r="TRH303" s="342"/>
      <c r="TRI303" s="342"/>
      <c r="TRJ303" s="342"/>
      <c r="TRK303" s="387"/>
      <c r="TRL303" s="342"/>
      <c r="TRM303" s="342"/>
      <c r="TRN303" s="342"/>
      <c r="TRO303" s="342"/>
      <c r="TRP303" s="342"/>
      <c r="TRQ303" s="387"/>
      <c r="TRR303" s="342"/>
      <c r="TRS303" s="342"/>
      <c r="TRT303" s="342"/>
      <c r="TRU303" s="342"/>
      <c r="TRV303" s="342"/>
      <c r="TRW303" s="387"/>
      <c r="TRX303" s="342"/>
      <c r="TRY303" s="342"/>
      <c r="TRZ303" s="342"/>
      <c r="TSA303" s="342"/>
      <c r="TSB303" s="342"/>
      <c r="TSC303" s="387"/>
      <c r="TSD303" s="342"/>
      <c r="TSE303" s="342"/>
      <c r="TSF303" s="342"/>
      <c r="TSG303" s="342"/>
      <c r="TSH303" s="342"/>
      <c r="TSI303" s="387"/>
      <c r="TSJ303" s="342"/>
      <c r="TSK303" s="342"/>
      <c r="TSL303" s="342"/>
      <c r="TSM303" s="342"/>
      <c r="TSN303" s="342"/>
      <c r="TSO303" s="387"/>
      <c r="TSP303" s="342"/>
      <c r="TSQ303" s="342"/>
      <c r="TSR303" s="342"/>
      <c r="TSS303" s="342"/>
      <c r="TST303" s="342"/>
      <c r="TSU303" s="387"/>
      <c r="TSV303" s="342"/>
      <c r="TSW303" s="342"/>
      <c r="TSX303" s="342"/>
      <c r="TSY303" s="342"/>
      <c r="TSZ303" s="342"/>
      <c r="TTA303" s="387"/>
      <c r="TTB303" s="342"/>
      <c r="TTC303" s="342"/>
      <c r="TTD303" s="342"/>
      <c r="TTE303" s="342"/>
      <c r="TTF303" s="342"/>
      <c r="TTG303" s="387"/>
      <c r="TTH303" s="342"/>
      <c r="TTI303" s="342"/>
      <c r="TTJ303" s="342"/>
      <c r="TTK303" s="342"/>
      <c r="TTL303" s="342"/>
      <c r="TTM303" s="387"/>
      <c r="TTN303" s="342"/>
      <c r="TTO303" s="342"/>
      <c r="TTP303" s="342"/>
      <c r="TTQ303" s="342"/>
      <c r="TTR303" s="342"/>
      <c r="TTS303" s="387"/>
      <c r="TTT303" s="342"/>
      <c r="TTU303" s="342"/>
      <c r="TTV303" s="342"/>
      <c r="TTW303" s="342"/>
      <c r="TTX303" s="342"/>
      <c r="TTY303" s="387"/>
      <c r="TTZ303" s="342"/>
      <c r="TUA303" s="342"/>
      <c r="TUB303" s="342"/>
      <c r="TUC303" s="342"/>
      <c r="TUD303" s="342"/>
      <c r="TUE303" s="387"/>
      <c r="TUF303" s="342"/>
      <c r="TUG303" s="342"/>
      <c r="TUH303" s="342"/>
      <c r="TUI303" s="342"/>
      <c r="TUJ303" s="342"/>
      <c r="TUK303" s="387"/>
      <c r="TUL303" s="342"/>
      <c r="TUM303" s="342"/>
      <c r="TUN303" s="342"/>
      <c r="TUO303" s="342"/>
      <c r="TUP303" s="342"/>
      <c r="TUQ303" s="387"/>
      <c r="TUR303" s="342"/>
      <c r="TUS303" s="342"/>
      <c r="TUT303" s="342"/>
      <c r="TUU303" s="342"/>
      <c r="TUV303" s="342"/>
      <c r="TUW303" s="387"/>
      <c r="TUX303" s="342"/>
      <c r="TUY303" s="342"/>
      <c r="TUZ303" s="342"/>
      <c r="TVA303" s="342"/>
      <c r="TVB303" s="342"/>
      <c r="TVC303" s="387"/>
      <c r="TVD303" s="342"/>
      <c r="TVE303" s="342"/>
      <c r="TVF303" s="342"/>
      <c r="TVG303" s="342"/>
      <c r="TVH303" s="342"/>
      <c r="TVI303" s="387"/>
      <c r="TVJ303" s="342"/>
      <c r="TVK303" s="342"/>
      <c r="TVL303" s="342"/>
      <c r="TVM303" s="342"/>
      <c r="TVN303" s="342"/>
      <c r="TVO303" s="387"/>
      <c r="TVP303" s="342"/>
      <c r="TVQ303" s="342"/>
      <c r="TVR303" s="342"/>
      <c r="TVS303" s="342"/>
      <c r="TVT303" s="342"/>
      <c r="TVU303" s="387"/>
      <c r="TVV303" s="342"/>
      <c r="TVW303" s="342"/>
      <c r="TVX303" s="342"/>
      <c r="TVY303" s="342"/>
      <c r="TVZ303" s="342"/>
      <c r="TWA303" s="387"/>
      <c r="TWB303" s="342"/>
      <c r="TWC303" s="342"/>
      <c r="TWD303" s="342"/>
      <c r="TWE303" s="342"/>
      <c r="TWF303" s="342"/>
      <c r="TWG303" s="387"/>
      <c r="TWH303" s="342"/>
      <c r="TWI303" s="342"/>
      <c r="TWJ303" s="342"/>
      <c r="TWK303" s="342"/>
      <c r="TWL303" s="342"/>
      <c r="TWM303" s="387"/>
      <c r="TWN303" s="342"/>
      <c r="TWO303" s="342"/>
      <c r="TWP303" s="342"/>
      <c r="TWQ303" s="342"/>
      <c r="TWR303" s="342"/>
      <c r="TWS303" s="387"/>
      <c r="TWT303" s="342"/>
      <c r="TWU303" s="342"/>
      <c r="TWV303" s="342"/>
      <c r="TWW303" s="342"/>
      <c r="TWX303" s="342"/>
      <c r="TWY303" s="387"/>
      <c r="TWZ303" s="342"/>
      <c r="TXA303" s="342"/>
      <c r="TXB303" s="342"/>
      <c r="TXC303" s="342"/>
      <c r="TXD303" s="342"/>
      <c r="TXE303" s="387"/>
      <c r="TXF303" s="342"/>
      <c r="TXG303" s="342"/>
      <c r="TXH303" s="342"/>
      <c r="TXI303" s="342"/>
      <c r="TXJ303" s="342"/>
      <c r="TXK303" s="387"/>
      <c r="TXL303" s="342"/>
      <c r="TXM303" s="342"/>
      <c r="TXN303" s="342"/>
      <c r="TXO303" s="342"/>
      <c r="TXP303" s="342"/>
      <c r="TXQ303" s="387"/>
      <c r="TXR303" s="342"/>
      <c r="TXS303" s="342"/>
      <c r="TXT303" s="342"/>
      <c r="TXU303" s="342"/>
      <c r="TXV303" s="342"/>
      <c r="TXW303" s="387"/>
      <c r="TXX303" s="342"/>
      <c r="TXY303" s="342"/>
      <c r="TXZ303" s="342"/>
      <c r="TYA303" s="342"/>
      <c r="TYB303" s="342"/>
      <c r="TYC303" s="387"/>
      <c r="TYD303" s="342"/>
      <c r="TYE303" s="342"/>
      <c r="TYF303" s="342"/>
      <c r="TYG303" s="342"/>
      <c r="TYH303" s="342"/>
      <c r="TYI303" s="387"/>
      <c r="TYJ303" s="342"/>
      <c r="TYK303" s="342"/>
      <c r="TYL303" s="342"/>
      <c r="TYM303" s="342"/>
      <c r="TYN303" s="342"/>
      <c r="TYO303" s="387"/>
      <c r="TYP303" s="342"/>
      <c r="TYQ303" s="342"/>
      <c r="TYR303" s="342"/>
      <c r="TYS303" s="342"/>
      <c r="TYT303" s="342"/>
      <c r="TYU303" s="387"/>
      <c r="TYV303" s="342"/>
      <c r="TYW303" s="342"/>
      <c r="TYX303" s="342"/>
      <c r="TYY303" s="342"/>
      <c r="TYZ303" s="342"/>
      <c r="TZA303" s="387"/>
      <c r="TZB303" s="342"/>
      <c r="TZC303" s="342"/>
      <c r="TZD303" s="342"/>
      <c r="TZE303" s="342"/>
      <c r="TZF303" s="342"/>
      <c r="TZG303" s="387"/>
      <c r="TZH303" s="342"/>
      <c r="TZI303" s="342"/>
      <c r="TZJ303" s="342"/>
      <c r="TZK303" s="342"/>
      <c r="TZL303" s="342"/>
      <c r="TZM303" s="387"/>
      <c r="TZN303" s="342"/>
      <c r="TZO303" s="342"/>
      <c r="TZP303" s="342"/>
      <c r="TZQ303" s="342"/>
      <c r="TZR303" s="342"/>
      <c r="TZS303" s="387"/>
      <c r="TZT303" s="342"/>
      <c r="TZU303" s="342"/>
      <c r="TZV303" s="342"/>
      <c r="TZW303" s="342"/>
      <c r="TZX303" s="342"/>
      <c r="TZY303" s="387"/>
      <c r="TZZ303" s="342"/>
      <c r="UAA303" s="342"/>
      <c r="UAB303" s="342"/>
      <c r="UAC303" s="342"/>
      <c r="UAD303" s="342"/>
      <c r="UAE303" s="387"/>
      <c r="UAF303" s="342"/>
      <c r="UAG303" s="342"/>
      <c r="UAH303" s="342"/>
      <c r="UAI303" s="342"/>
      <c r="UAJ303" s="342"/>
      <c r="UAK303" s="387"/>
      <c r="UAL303" s="342"/>
      <c r="UAM303" s="342"/>
      <c r="UAN303" s="342"/>
      <c r="UAO303" s="342"/>
      <c r="UAP303" s="342"/>
      <c r="UAQ303" s="387"/>
      <c r="UAR303" s="342"/>
      <c r="UAS303" s="342"/>
      <c r="UAT303" s="342"/>
      <c r="UAU303" s="342"/>
      <c r="UAV303" s="342"/>
      <c r="UAW303" s="387"/>
      <c r="UAX303" s="342"/>
      <c r="UAY303" s="342"/>
      <c r="UAZ303" s="342"/>
      <c r="UBA303" s="342"/>
      <c r="UBB303" s="342"/>
      <c r="UBC303" s="387"/>
      <c r="UBD303" s="342"/>
      <c r="UBE303" s="342"/>
      <c r="UBF303" s="342"/>
      <c r="UBG303" s="342"/>
      <c r="UBH303" s="342"/>
      <c r="UBI303" s="387"/>
      <c r="UBJ303" s="342"/>
      <c r="UBK303" s="342"/>
      <c r="UBL303" s="342"/>
      <c r="UBM303" s="342"/>
      <c r="UBN303" s="342"/>
      <c r="UBO303" s="387"/>
      <c r="UBP303" s="342"/>
      <c r="UBQ303" s="342"/>
      <c r="UBR303" s="342"/>
      <c r="UBS303" s="342"/>
      <c r="UBT303" s="342"/>
      <c r="UBU303" s="387"/>
      <c r="UBV303" s="342"/>
      <c r="UBW303" s="342"/>
      <c r="UBX303" s="342"/>
      <c r="UBY303" s="342"/>
      <c r="UBZ303" s="342"/>
      <c r="UCA303" s="387"/>
      <c r="UCB303" s="342"/>
      <c r="UCC303" s="342"/>
      <c r="UCD303" s="342"/>
      <c r="UCE303" s="342"/>
      <c r="UCF303" s="342"/>
      <c r="UCG303" s="387"/>
      <c r="UCH303" s="342"/>
      <c r="UCI303" s="342"/>
      <c r="UCJ303" s="342"/>
      <c r="UCK303" s="342"/>
      <c r="UCL303" s="342"/>
      <c r="UCM303" s="387"/>
      <c r="UCN303" s="342"/>
      <c r="UCO303" s="342"/>
      <c r="UCP303" s="342"/>
      <c r="UCQ303" s="342"/>
      <c r="UCR303" s="342"/>
      <c r="UCS303" s="387"/>
      <c r="UCT303" s="342"/>
      <c r="UCU303" s="342"/>
      <c r="UCV303" s="342"/>
      <c r="UCW303" s="342"/>
      <c r="UCX303" s="342"/>
      <c r="UCY303" s="387"/>
      <c r="UCZ303" s="342"/>
      <c r="UDA303" s="342"/>
      <c r="UDB303" s="342"/>
      <c r="UDC303" s="342"/>
      <c r="UDD303" s="342"/>
      <c r="UDE303" s="387"/>
      <c r="UDF303" s="342"/>
      <c r="UDG303" s="342"/>
      <c r="UDH303" s="342"/>
      <c r="UDI303" s="342"/>
      <c r="UDJ303" s="342"/>
      <c r="UDK303" s="387"/>
      <c r="UDL303" s="342"/>
      <c r="UDM303" s="342"/>
      <c r="UDN303" s="342"/>
      <c r="UDO303" s="342"/>
      <c r="UDP303" s="342"/>
      <c r="UDQ303" s="387"/>
      <c r="UDR303" s="342"/>
      <c r="UDS303" s="342"/>
      <c r="UDT303" s="342"/>
      <c r="UDU303" s="342"/>
      <c r="UDV303" s="342"/>
      <c r="UDW303" s="387"/>
      <c r="UDX303" s="342"/>
      <c r="UDY303" s="342"/>
      <c r="UDZ303" s="342"/>
      <c r="UEA303" s="342"/>
      <c r="UEB303" s="342"/>
      <c r="UEC303" s="387"/>
      <c r="UED303" s="342"/>
      <c r="UEE303" s="342"/>
      <c r="UEF303" s="342"/>
      <c r="UEG303" s="342"/>
      <c r="UEH303" s="342"/>
      <c r="UEI303" s="387"/>
      <c r="UEJ303" s="342"/>
      <c r="UEK303" s="342"/>
      <c r="UEL303" s="342"/>
      <c r="UEM303" s="342"/>
      <c r="UEN303" s="342"/>
      <c r="UEO303" s="387"/>
      <c r="UEP303" s="342"/>
      <c r="UEQ303" s="342"/>
      <c r="UER303" s="342"/>
      <c r="UES303" s="342"/>
      <c r="UET303" s="342"/>
      <c r="UEU303" s="387"/>
      <c r="UEV303" s="342"/>
      <c r="UEW303" s="342"/>
      <c r="UEX303" s="342"/>
      <c r="UEY303" s="342"/>
      <c r="UEZ303" s="342"/>
      <c r="UFA303" s="387"/>
      <c r="UFB303" s="342"/>
      <c r="UFC303" s="342"/>
      <c r="UFD303" s="342"/>
      <c r="UFE303" s="342"/>
      <c r="UFF303" s="342"/>
      <c r="UFG303" s="387"/>
      <c r="UFH303" s="342"/>
      <c r="UFI303" s="342"/>
      <c r="UFJ303" s="342"/>
      <c r="UFK303" s="342"/>
      <c r="UFL303" s="342"/>
      <c r="UFM303" s="387"/>
      <c r="UFN303" s="342"/>
      <c r="UFO303" s="342"/>
      <c r="UFP303" s="342"/>
      <c r="UFQ303" s="342"/>
      <c r="UFR303" s="342"/>
      <c r="UFS303" s="387"/>
      <c r="UFT303" s="342"/>
      <c r="UFU303" s="342"/>
      <c r="UFV303" s="342"/>
      <c r="UFW303" s="342"/>
      <c r="UFX303" s="342"/>
      <c r="UFY303" s="387"/>
      <c r="UFZ303" s="342"/>
      <c r="UGA303" s="342"/>
      <c r="UGB303" s="342"/>
      <c r="UGC303" s="342"/>
      <c r="UGD303" s="342"/>
      <c r="UGE303" s="387"/>
      <c r="UGF303" s="342"/>
      <c r="UGG303" s="342"/>
      <c r="UGH303" s="342"/>
      <c r="UGI303" s="342"/>
      <c r="UGJ303" s="342"/>
      <c r="UGK303" s="387"/>
      <c r="UGL303" s="342"/>
      <c r="UGM303" s="342"/>
      <c r="UGN303" s="342"/>
      <c r="UGO303" s="342"/>
      <c r="UGP303" s="342"/>
      <c r="UGQ303" s="387"/>
      <c r="UGR303" s="342"/>
      <c r="UGS303" s="342"/>
      <c r="UGT303" s="342"/>
      <c r="UGU303" s="342"/>
      <c r="UGV303" s="342"/>
      <c r="UGW303" s="387"/>
      <c r="UGX303" s="342"/>
      <c r="UGY303" s="342"/>
      <c r="UGZ303" s="342"/>
      <c r="UHA303" s="342"/>
      <c r="UHB303" s="342"/>
      <c r="UHC303" s="387"/>
      <c r="UHD303" s="342"/>
      <c r="UHE303" s="342"/>
      <c r="UHF303" s="342"/>
      <c r="UHG303" s="342"/>
      <c r="UHH303" s="342"/>
      <c r="UHI303" s="387"/>
      <c r="UHJ303" s="342"/>
      <c r="UHK303" s="342"/>
      <c r="UHL303" s="342"/>
      <c r="UHM303" s="342"/>
      <c r="UHN303" s="342"/>
      <c r="UHO303" s="387"/>
      <c r="UHP303" s="342"/>
      <c r="UHQ303" s="342"/>
      <c r="UHR303" s="342"/>
      <c r="UHS303" s="342"/>
      <c r="UHT303" s="342"/>
      <c r="UHU303" s="387"/>
      <c r="UHV303" s="342"/>
      <c r="UHW303" s="342"/>
      <c r="UHX303" s="342"/>
      <c r="UHY303" s="342"/>
      <c r="UHZ303" s="342"/>
      <c r="UIA303" s="387"/>
      <c r="UIB303" s="342"/>
      <c r="UIC303" s="342"/>
      <c r="UID303" s="342"/>
      <c r="UIE303" s="342"/>
      <c r="UIF303" s="342"/>
      <c r="UIG303" s="387"/>
      <c r="UIH303" s="342"/>
      <c r="UII303" s="342"/>
      <c r="UIJ303" s="342"/>
      <c r="UIK303" s="342"/>
      <c r="UIL303" s="342"/>
      <c r="UIM303" s="387"/>
      <c r="UIN303" s="342"/>
      <c r="UIO303" s="342"/>
      <c r="UIP303" s="342"/>
      <c r="UIQ303" s="342"/>
      <c r="UIR303" s="342"/>
      <c r="UIS303" s="387"/>
      <c r="UIT303" s="342"/>
      <c r="UIU303" s="342"/>
      <c r="UIV303" s="342"/>
      <c r="UIW303" s="342"/>
      <c r="UIX303" s="342"/>
      <c r="UIY303" s="387"/>
      <c r="UIZ303" s="342"/>
      <c r="UJA303" s="342"/>
      <c r="UJB303" s="342"/>
      <c r="UJC303" s="342"/>
      <c r="UJD303" s="342"/>
      <c r="UJE303" s="387"/>
      <c r="UJF303" s="342"/>
      <c r="UJG303" s="342"/>
      <c r="UJH303" s="342"/>
      <c r="UJI303" s="342"/>
      <c r="UJJ303" s="342"/>
      <c r="UJK303" s="387"/>
      <c r="UJL303" s="342"/>
      <c r="UJM303" s="342"/>
      <c r="UJN303" s="342"/>
      <c r="UJO303" s="342"/>
      <c r="UJP303" s="342"/>
      <c r="UJQ303" s="387"/>
      <c r="UJR303" s="342"/>
      <c r="UJS303" s="342"/>
      <c r="UJT303" s="342"/>
      <c r="UJU303" s="342"/>
      <c r="UJV303" s="342"/>
      <c r="UJW303" s="387"/>
      <c r="UJX303" s="342"/>
      <c r="UJY303" s="342"/>
      <c r="UJZ303" s="342"/>
      <c r="UKA303" s="342"/>
      <c r="UKB303" s="342"/>
      <c r="UKC303" s="387"/>
      <c r="UKD303" s="342"/>
      <c r="UKE303" s="342"/>
      <c r="UKF303" s="342"/>
      <c r="UKG303" s="342"/>
      <c r="UKH303" s="342"/>
      <c r="UKI303" s="387"/>
      <c r="UKJ303" s="342"/>
      <c r="UKK303" s="342"/>
      <c r="UKL303" s="342"/>
      <c r="UKM303" s="342"/>
      <c r="UKN303" s="342"/>
      <c r="UKO303" s="387"/>
      <c r="UKP303" s="342"/>
      <c r="UKQ303" s="342"/>
      <c r="UKR303" s="342"/>
      <c r="UKS303" s="342"/>
      <c r="UKT303" s="342"/>
      <c r="UKU303" s="387"/>
      <c r="UKV303" s="342"/>
      <c r="UKW303" s="342"/>
      <c r="UKX303" s="342"/>
      <c r="UKY303" s="342"/>
      <c r="UKZ303" s="342"/>
      <c r="ULA303" s="387"/>
      <c r="ULB303" s="342"/>
      <c r="ULC303" s="342"/>
      <c r="ULD303" s="342"/>
      <c r="ULE303" s="342"/>
      <c r="ULF303" s="342"/>
      <c r="ULG303" s="387"/>
      <c r="ULH303" s="342"/>
      <c r="ULI303" s="342"/>
      <c r="ULJ303" s="342"/>
      <c r="ULK303" s="342"/>
      <c r="ULL303" s="342"/>
      <c r="ULM303" s="387"/>
      <c r="ULN303" s="342"/>
      <c r="ULO303" s="342"/>
      <c r="ULP303" s="342"/>
      <c r="ULQ303" s="342"/>
      <c r="ULR303" s="342"/>
      <c r="ULS303" s="387"/>
      <c r="ULT303" s="342"/>
      <c r="ULU303" s="342"/>
      <c r="ULV303" s="342"/>
      <c r="ULW303" s="342"/>
      <c r="ULX303" s="342"/>
      <c r="ULY303" s="387"/>
      <c r="ULZ303" s="342"/>
      <c r="UMA303" s="342"/>
      <c r="UMB303" s="342"/>
      <c r="UMC303" s="342"/>
      <c r="UMD303" s="342"/>
      <c r="UME303" s="387"/>
      <c r="UMF303" s="342"/>
      <c r="UMG303" s="342"/>
      <c r="UMH303" s="342"/>
      <c r="UMI303" s="342"/>
      <c r="UMJ303" s="342"/>
      <c r="UMK303" s="387"/>
      <c r="UML303" s="342"/>
      <c r="UMM303" s="342"/>
      <c r="UMN303" s="342"/>
      <c r="UMO303" s="342"/>
      <c r="UMP303" s="342"/>
      <c r="UMQ303" s="387"/>
      <c r="UMR303" s="342"/>
      <c r="UMS303" s="342"/>
      <c r="UMT303" s="342"/>
      <c r="UMU303" s="342"/>
      <c r="UMV303" s="342"/>
      <c r="UMW303" s="387"/>
      <c r="UMX303" s="342"/>
      <c r="UMY303" s="342"/>
      <c r="UMZ303" s="342"/>
      <c r="UNA303" s="342"/>
      <c r="UNB303" s="342"/>
      <c r="UNC303" s="387"/>
      <c r="UND303" s="342"/>
      <c r="UNE303" s="342"/>
      <c r="UNF303" s="342"/>
      <c r="UNG303" s="342"/>
      <c r="UNH303" s="342"/>
      <c r="UNI303" s="387"/>
      <c r="UNJ303" s="342"/>
      <c r="UNK303" s="342"/>
      <c r="UNL303" s="342"/>
      <c r="UNM303" s="342"/>
      <c r="UNN303" s="342"/>
      <c r="UNO303" s="387"/>
      <c r="UNP303" s="342"/>
      <c r="UNQ303" s="342"/>
      <c r="UNR303" s="342"/>
      <c r="UNS303" s="342"/>
      <c r="UNT303" s="342"/>
      <c r="UNU303" s="387"/>
      <c r="UNV303" s="342"/>
      <c r="UNW303" s="342"/>
      <c r="UNX303" s="342"/>
      <c r="UNY303" s="342"/>
      <c r="UNZ303" s="342"/>
      <c r="UOA303" s="387"/>
      <c r="UOB303" s="342"/>
      <c r="UOC303" s="342"/>
      <c r="UOD303" s="342"/>
      <c r="UOE303" s="342"/>
      <c r="UOF303" s="342"/>
      <c r="UOG303" s="387"/>
      <c r="UOH303" s="342"/>
      <c r="UOI303" s="342"/>
      <c r="UOJ303" s="342"/>
      <c r="UOK303" s="342"/>
      <c r="UOL303" s="342"/>
      <c r="UOM303" s="387"/>
      <c r="UON303" s="342"/>
      <c r="UOO303" s="342"/>
      <c r="UOP303" s="342"/>
      <c r="UOQ303" s="342"/>
      <c r="UOR303" s="342"/>
      <c r="UOS303" s="387"/>
      <c r="UOT303" s="342"/>
      <c r="UOU303" s="342"/>
      <c r="UOV303" s="342"/>
      <c r="UOW303" s="342"/>
      <c r="UOX303" s="342"/>
      <c r="UOY303" s="387"/>
      <c r="UOZ303" s="342"/>
      <c r="UPA303" s="342"/>
      <c r="UPB303" s="342"/>
      <c r="UPC303" s="342"/>
      <c r="UPD303" s="342"/>
      <c r="UPE303" s="387"/>
      <c r="UPF303" s="342"/>
      <c r="UPG303" s="342"/>
      <c r="UPH303" s="342"/>
      <c r="UPI303" s="342"/>
      <c r="UPJ303" s="342"/>
      <c r="UPK303" s="387"/>
      <c r="UPL303" s="342"/>
      <c r="UPM303" s="342"/>
      <c r="UPN303" s="342"/>
      <c r="UPO303" s="342"/>
      <c r="UPP303" s="342"/>
      <c r="UPQ303" s="387"/>
      <c r="UPR303" s="342"/>
      <c r="UPS303" s="342"/>
      <c r="UPT303" s="342"/>
      <c r="UPU303" s="342"/>
      <c r="UPV303" s="342"/>
      <c r="UPW303" s="387"/>
      <c r="UPX303" s="342"/>
      <c r="UPY303" s="342"/>
      <c r="UPZ303" s="342"/>
      <c r="UQA303" s="342"/>
      <c r="UQB303" s="342"/>
      <c r="UQC303" s="387"/>
      <c r="UQD303" s="342"/>
      <c r="UQE303" s="342"/>
      <c r="UQF303" s="342"/>
      <c r="UQG303" s="342"/>
      <c r="UQH303" s="342"/>
      <c r="UQI303" s="387"/>
      <c r="UQJ303" s="342"/>
      <c r="UQK303" s="342"/>
      <c r="UQL303" s="342"/>
      <c r="UQM303" s="342"/>
      <c r="UQN303" s="342"/>
      <c r="UQO303" s="387"/>
      <c r="UQP303" s="342"/>
      <c r="UQQ303" s="342"/>
      <c r="UQR303" s="342"/>
      <c r="UQS303" s="342"/>
      <c r="UQT303" s="342"/>
      <c r="UQU303" s="387"/>
      <c r="UQV303" s="342"/>
      <c r="UQW303" s="342"/>
      <c r="UQX303" s="342"/>
      <c r="UQY303" s="342"/>
      <c r="UQZ303" s="342"/>
      <c r="URA303" s="387"/>
      <c r="URB303" s="342"/>
      <c r="URC303" s="342"/>
      <c r="URD303" s="342"/>
      <c r="URE303" s="342"/>
      <c r="URF303" s="342"/>
      <c r="URG303" s="387"/>
      <c r="URH303" s="342"/>
      <c r="URI303" s="342"/>
      <c r="URJ303" s="342"/>
      <c r="URK303" s="342"/>
      <c r="URL303" s="342"/>
      <c r="URM303" s="387"/>
      <c r="URN303" s="342"/>
      <c r="URO303" s="342"/>
      <c r="URP303" s="342"/>
      <c r="URQ303" s="342"/>
      <c r="URR303" s="342"/>
      <c r="URS303" s="387"/>
      <c r="URT303" s="342"/>
      <c r="URU303" s="342"/>
      <c r="URV303" s="342"/>
      <c r="URW303" s="342"/>
      <c r="URX303" s="342"/>
      <c r="URY303" s="387"/>
      <c r="URZ303" s="342"/>
      <c r="USA303" s="342"/>
      <c r="USB303" s="342"/>
      <c r="USC303" s="342"/>
      <c r="USD303" s="342"/>
      <c r="USE303" s="387"/>
      <c r="USF303" s="342"/>
      <c r="USG303" s="342"/>
      <c r="USH303" s="342"/>
      <c r="USI303" s="342"/>
      <c r="USJ303" s="342"/>
      <c r="USK303" s="387"/>
      <c r="USL303" s="342"/>
      <c r="USM303" s="342"/>
      <c r="USN303" s="342"/>
      <c r="USO303" s="342"/>
      <c r="USP303" s="342"/>
      <c r="USQ303" s="387"/>
      <c r="USR303" s="342"/>
      <c r="USS303" s="342"/>
      <c r="UST303" s="342"/>
      <c r="USU303" s="342"/>
      <c r="USV303" s="342"/>
      <c r="USW303" s="387"/>
      <c r="USX303" s="342"/>
      <c r="USY303" s="342"/>
      <c r="USZ303" s="342"/>
      <c r="UTA303" s="342"/>
      <c r="UTB303" s="342"/>
      <c r="UTC303" s="387"/>
      <c r="UTD303" s="342"/>
      <c r="UTE303" s="342"/>
      <c r="UTF303" s="342"/>
      <c r="UTG303" s="342"/>
      <c r="UTH303" s="342"/>
      <c r="UTI303" s="387"/>
      <c r="UTJ303" s="342"/>
      <c r="UTK303" s="342"/>
      <c r="UTL303" s="342"/>
      <c r="UTM303" s="342"/>
      <c r="UTN303" s="342"/>
      <c r="UTO303" s="387"/>
      <c r="UTP303" s="342"/>
      <c r="UTQ303" s="342"/>
      <c r="UTR303" s="342"/>
      <c r="UTS303" s="342"/>
      <c r="UTT303" s="342"/>
      <c r="UTU303" s="387"/>
      <c r="UTV303" s="342"/>
      <c r="UTW303" s="342"/>
      <c r="UTX303" s="342"/>
      <c r="UTY303" s="342"/>
      <c r="UTZ303" s="342"/>
      <c r="UUA303" s="387"/>
      <c r="UUB303" s="342"/>
      <c r="UUC303" s="342"/>
      <c r="UUD303" s="342"/>
      <c r="UUE303" s="342"/>
      <c r="UUF303" s="342"/>
      <c r="UUG303" s="387"/>
      <c r="UUH303" s="342"/>
      <c r="UUI303" s="342"/>
      <c r="UUJ303" s="342"/>
      <c r="UUK303" s="342"/>
      <c r="UUL303" s="342"/>
      <c r="UUM303" s="387"/>
      <c r="UUN303" s="342"/>
      <c r="UUO303" s="342"/>
      <c r="UUP303" s="342"/>
      <c r="UUQ303" s="342"/>
      <c r="UUR303" s="342"/>
      <c r="UUS303" s="387"/>
      <c r="UUT303" s="342"/>
      <c r="UUU303" s="342"/>
      <c r="UUV303" s="342"/>
      <c r="UUW303" s="342"/>
      <c r="UUX303" s="342"/>
      <c r="UUY303" s="387"/>
      <c r="UUZ303" s="342"/>
      <c r="UVA303" s="342"/>
      <c r="UVB303" s="342"/>
      <c r="UVC303" s="342"/>
      <c r="UVD303" s="342"/>
      <c r="UVE303" s="387"/>
      <c r="UVF303" s="342"/>
      <c r="UVG303" s="342"/>
      <c r="UVH303" s="342"/>
      <c r="UVI303" s="342"/>
      <c r="UVJ303" s="342"/>
      <c r="UVK303" s="387"/>
      <c r="UVL303" s="342"/>
      <c r="UVM303" s="342"/>
      <c r="UVN303" s="342"/>
      <c r="UVO303" s="342"/>
      <c r="UVP303" s="342"/>
      <c r="UVQ303" s="387"/>
      <c r="UVR303" s="342"/>
      <c r="UVS303" s="342"/>
      <c r="UVT303" s="342"/>
      <c r="UVU303" s="342"/>
      <c r="UVV303" s="342"/>
      <c r="UVW303" s="387"/>
      <c r="UVX303" s="342"/>
      <c r="UVY303" s="342"/>
      <c r="UVZ303" s="342"/>
      <c r="UWA303" s="342"/>
      <c r="UWB303" s="342"/>
      <c r="UWC303" s="387"/>
      <c r="UWD303" s="342"/>
      <c r="UWE303" s="342"/>
      <c r="UWF303" s="342"/>
      <c r="UWG303" s="342"/>
      <c r="UWH303" s="342"/>
      <c r="UWI303" s="387"/>
      <c r="UWJ303" s="342"/>
      <c r="UWK303" s="342"/>
      <c r="UWL303" s="342"/>
      <c r="UWM303" s="342"/>
      <c r="UWN303" s="342"/>
      <c r="UWO303" s="387"/>
      <c r="UWP303" s="342"/>
      <c r="UWQ303" s="342"/>
      <c r="UWR303" s="342"/>
      <c r="UWS303" s="342"/>
      <c r="UWT303" s="342"/>
      <c r="UWU303" s="387"/>
      <c r="UWV303" s="342"/>
      <c r="UWW303" s="342"/>
      <c r="UWX303" s="342"/>
      <c r="UWY303" s="342"/>
      <c r="UWZ303" s="342"/>
      <c r="UXA303" s="387"/>
      <c r="UXB303" s="342"/>
      <c r="UXC303" s="342"/>
      <c r="UXD303" s="342"/>
      <c r="UXE303" s="342"/>
      <c r="UXF303" s="342"/>
      <c r="UXG303" s="387"/>
      <c r="UXH303" s="342"/>
      <c r="UXI303" s="342"/>
      <c r="UXJ303" s="342"/>
      <c r="UXK303" s="342"/>
      <c r="UXL303" s="342"/>
      <c r="UXM303" s="387"/>
      <c r="UXN303" s="342"/>
      <c r="UXO303" s="342"/>
      <c r="UXP303" s="342"/>
      <c r="UXQ303" s="342"/>
      <c r="UXR303" s="342"/>
      <c r="UXS303" s="387"/>
      <c r="UXT303" s="342"/>
      <c r="UXU303" s="342"/>
      <c r="UXV303" s="342"/>
      <c r="UXW303" s="342"/>
      <c r="UXX303" s="342"/>
      <c r="UXY303" s="387"/>
      <c r="UXZ303" s="342"/>
      <c r="UYA303" s="342"/>
      <c r="UYB303" s="342"/>
      <c r="UYC303" s="342"/>
      <c r="UYD303" s="342"/>
      <c r="UYE303" s="387"/>
      <c r="UYF303" s="342"/>
      <c r="UYG303" s="342"/>
      <c r="UYH303" s="342"/>
      <c r="UYI303" s="342"/>
      <c r="UYJ303" s="342"/>
      <c r="UYK303" s="387"/>
      <c r="UYL303" s="342"/>
      <c r="UYM303" s="342"/>
      <c r="UYN303" s="342"/>
      <c r="UYO303" s="342"/>
      <c r="UYP303" s="342"/>
      <c r="UYQ303" s="387"/>
      <c r="UYR303" s="342"/>
      <c r="UYS303" s="342"/>
      <c r="UYT303" s="342"/>
      <c r="UYU303" s="342"/>
      <c r="UYV303" s="342"/>
      <c r="UYW303" s="387"/>
      <c r="UYX303" s="342"/>
      <c r="UYY303" s="342"/>
      <c r="UYZ303" s="342"/>
      <c r="UZA303" s="342"/>
      <c r="UZB303" s="342"/>
      <c r="UZC303" s="387"/>
      <c r="UZD303" s="342"/>
      <c r="UZE303" s="342"/>
      <c r="UZF303" s="342"/>
      <c r="UZG303" s="342"/>
      <c r="UZH303" s="342"/>
      <c r="UZI303" s="387"/>
      <c r="UZJ303" s="342"/>
      <c r="UZK303" s="342"/>
      <c r="UZL303" s="342"/>
      <c r="UZM303" s="342"/>
      <c r="UZN303" s="342"/>
      <c r="UZO303" s="387"/>
      <c r="UZP303" s="342"/>
      <c r="UZQ303" s="342"/>
      <c r="UZR303" s="342"/>
      <c r="UZS303" s="342"/>
      <c r="UZT303" s="342"/>
      <c r="UZU303" s="387"/>
      <c r="UZV303" s="342"/>
      <c r="UZW303" s="342"/>
      <c r="UZX303" s="342"/>
      <c r="UZY303" s="342"/>
      <c r="UZZ303" s="342"/>
      <c r="VAA303" s="387"/>
      <c r="VAB303" s="342"/>
      <c r="VAC303" s="342"/>
      <c r="VAD303" s="342"/>
      <c r="VAE303" s="342"/>
      <c r="VAF303" s="342"/>
      <c r="VAG303" s="387"/>
      <c r="VAH303" s="342"/>
      <c r="VAI303" s="342"/>
      <c r="VAJ303" s="342"/>
      <c r="VAK303" s="342"/>
      <c r="VAL303" s="342"/>
      <c r="VAM303" s="387"/>
      <c r="VAN303" s="342"/>
      <c r="VAO303" s="342"/>
      <c r="VAP303" s="342"/>
      <c r="VAQ303" s="342"/>
      <c r="VAR303" s="342"/>
      <c r="VAS303" s="387"/>
      <c r="VAT303" s="342"/>
      <c r="VAU303" s="342"/>
      <c r="VAV303" s="342"/>
      <c r="VAW303" s="342"/>
      <c r="VAX303" s="342"/>
      <c r="VAY303" s="387"/>
      <c r="VAZ303" s="342"/>
      <c r="VBA303" s="342"/>
      <c r="VBB303" s="342"/>
      <c r="VBC303" s="342"/>
      <c r="VBD303" s="342"/>
      <c r="VBE303" s="387"/>
      <c r="VBF303" s="342"/>
      <c r="VBG303" s="342"/>
      <c r="VBH303" s="342"/>
      <c r="VBI303" s="342"/>
      <c r="VBJ303" s="342"/>
      <c r="VBK303" s="387"/>
      <c r="VBL303" s="342"/>
      <c r="VBM303" s="342"/>
      <c r="VBN303" s="342"/>
      <c r="VBO303" s="342"/>
      <c r="VBP303" s="342"/>
      <c r="VBQ303" s="387"/>
      <c r="VBR303" s="342"/>
      <c r="VBS303" s="342"/>
      <c r="VBT303" s="342"/>
      <c r="VBU303" s="342"/>
      <c r="VBV303" s="342"/>
      <c r="VBW303" s="387"/>
      <c r="VBX303" s="342"/>
      <c r="VBY303" s="342"/>
      <c r="VBZ303" s="342"/>
      <c r="VCA303" s="342"/>
      <c r="VCB303" s="342"/>
      <c r="VCC303" s="387"/>
      <c r="VCD303" s="342"/>
      <c r="VCE303" s="342"/>
      <c r="VCF303" s="342"/>
      <c r="VCG303" s="342"/>
      <c r="VCH303" s="342"/>
      <c r="VCI303" s="387"/>
      <c r="VCJ303" s="342"/>
      <c r="VCK303" s="342"/>
      <c r="VCL303" s="342"/>
      <c r="VCM303" s="342"/>
      <c r="VCN303" s="342"/>
      <c r="VCO303" s="387"/>
      <c r="VCP303" s="342"/>
      <c r="VCQ303" s="342"/>
      <c r="VCR303" s="342"/>
      <c r="VCS303" s="342"/>
      <c r="VCT303" s="342"/>
      <c r="VCU303" s="387"/>
      <c r="VCV303" s="342"/>
      <c r="VCW303" s="342"/>
      <c r="VCX303" s="342"/>
      <c r="VCY303" s="342"/>
      <c r="VCZ303" s="342"/>
      <c r="VDA303" s="387"/>
      <c r="VDB303" s="342"/>
      <c r="VDC303" s="342"/>
      <c r="VDD303" s="342"/>
      <c r="VDE303" s="342"/>
      <c r="VDF303" s="342"/>
      <c r="VDG303" s="387"/>
      <c r="VDH303" s="342"/>
      <c r="VDI303" s="342"/>
      <c r="VDJ303" s="342"/>
      <c r="VDK303" s="342"/>
      <c r="VDL303" s="342"/>
      <c r="VDM303" s="387"/>
      <c r="VDN303" s="342"/>
      <c r="VDO303" s="342"/>
      <c r="VDP303" s="342"/>
      <c r="VDQ303" s="342"/>
      <c r="VDR303" s="342"/>
      <c r="VDS303" s="387"/>
      <c r="VDT303" s="342"/>
      <c r="VDU303" s="342"/>
      <c r="VDV303" s="342"/>
      <c r="VDW303" s="342"/>
      <c r="VDX303" s="342"/>
      <c r="VDY303" s="387"/>
      <c r="VDZ303" s="342"/>
      <c r="VEA303" s="342"/>
      <c r="VEB303" s="342"/>
      <c r="VEC303" s="342"/>
      <c r="VED303" s="342"/>
      <c r="VEE303" s="387"/>
      <c r="VEF303" s="342"/>
      <c r="VEG303" s="342"/>
      <c r="VEH303" s="342"/>
      <c r="VEI303" s="342"/>
      <c r="VEJ303" s="342"/>
      <c r="VEK303" s="387"/>
      <c r="VEL303" s="342"/>
      <c r="VEM303" s="342"/>
      <c r="VEN303" s="342"/>
      <c r="VEO303" s="342"/>
      <c r="VEP303" s="342"/>
      <c r="VEQ303" s="387"/>
      <c r="VER303" s="342"/>
      <c r="VES303" s="342"/>
      <c r="VET303" s="342"/>
      <c r="VEU303" s="342"/>
      <c r="VEV303" s="342"/>
      <c r="VEW303" s="387"/>
      <c r="VEX303" s="342"/>
      <c r="VEY303" s="342"/>
      <c r="VEZ303" s="342"/>
      <c r="VFA303" s="342"/>
      <c r="VFB303" s="342"/>
      <c r="VFC303" s="387"/>
      <c r="VFD303" s="342"/>
      <c r="VFE303" s="342"/>
      <c r="VFF303" s="342"/>
      <c r="VFG303" s="342"/>
      <c r="VFH303" s="342"/>
      <c r="VFI303" s="387"/>
      <c r="VFJ303" s="342"/>
      <c r="VFK303" s="342"/>
      <c r="VFL303" s="342"/>
      <c r="VFM303" s="342"/>
      <c r="VFN303" s="342"/>
      <c r="VFO303" s="387"/>
      <c r="VFP303" s="342"/>
      <c r="VFQ303" s="342"/>
      <c r="VFR303" s="342"/>
      <c r="VFS303" s="342"/>
      <c r="VFT303" s="342"/>
      <c r="VFU303" s="387"/>
      <c r="VFV303" s="342"/>
      <c r="VFW303" s="342"/>
      <c r="VFX303" s="342"/>
      <c r="VFY303" s="342"/>
      <c r="VFZ303" s="342"/>
      <c r="VGA303" s="387"/>
      <c r="VGB303" s="342"/>
      <c r="VGC303" s="342"/>
      <c r="VGD303" s="342"/>
      <c r="VGE303" s="342"/>
      <c r="VGF303" s="342"/>
      <c r="VGG303" s="387"/>
      <c r="VGH303" s="342"/>
      <c r="VGI303" s="342"/>
      <c r="VGJ303" s="342"/>
      <c r="VGK303" s="342"/>
      <c r="VGL303" s="342"/>
      <c r="VGM303" s="387"/>
      <c r="VGN303" s="342"/>
      <c r="VGO303" s="342"/>
      <c r="VGP303" s="342"/>
      <c r="VGQ303" s="342"/>
      <c r="VGR303" s="342"/>
      <c r="VGS303" s="387"/>
      <c r="VGT303" s="342"/>
      <c r="VGU303" s="342"/>
      <c r="VGV303" s="342"/>
      <c r="VGW303" s="342"/>
      <c r="VGX303" s="342"/>
      <c r="VGY303" s="387"/>
      <c r="VGZ303" s="342"/>
      <c r="VHA303" s="342"/>
      <c r="VHB303" s="342"/>
      <c r="VHC303" s="342"/>
      <c r="VHD303" s="342"/>
      <c r="VHE303" s="387"/>
      <c r="VHF303" s="342"/>
      <c r="VHG303" s="342"/>
      <c r="VHH303" s="342"/>
      <c r="VHI303" s="342"/>
      <c r="VHJ303" s="342"/>
      <c r="VHK303" s="387"/>
      <c r="VHL303" s="342"/>
      <c r="VHM303" s="342"/>
      <c r="VHN303" s="342"/>
      <c r="VHO303" s="342"/>
      <c r="VHP303" s="342"/>
      <c r="VHQ303" s="387"/>
      <c r="VHR303" s="342"/>
      <c r="VHS303" s="342"/>
      <c r="VHT303" s="342"/>
      <c r="VHU303" s="342"/>
      <c r="VHV303" s="342"/>
      <c r="VHW303" s="387"/>
      <c r="VHX303" s="342"/>
      <c r="VHY303" s="342"/>
      <c r="VHZ303" s="342"/>
      <c r="VIA303" s="342"/>
      <c r="VIB303" s="342"/>
      <c r="VIC303" s="387"/>
      <c r="VID303" s="342"/>
      <c r="VIE303" s="342"/>
      <c r="VIF303" s="342"/>
      <c r="VIG303" s="342"/>
      <c r="VIH303" s="342"/>
      <c r="VII303" s="387"/>
      <c r="VIJ303" s="342"/>
      <c r="VIK303" s="342"/>
      <c r="VIL303" s="342"/>
      <c r="VIM303" s="342"/>
      <c r="VIN303" s="342"/>
      <c r="VIO303" s="387"/>
      <c r="VIP303" s="342"/>
      <c r="VIQ303" s="342"/>
      <c r="VIR303" s="342"/>
      <c r="VIS303" s="342"/>
      <c r="VIT303" s="342"/>
      <c r="VIU303" s="387"/>
      <c r="VIV303" s="342"/>
      <c r="VIW303" s="342"/>
      <c r="VIX303" s="342"/>
      <c r="VIY303" s="342"/>
      <c r="VIZ303" s="342"/>
      <c r="VJA303" s="387"/>
      <c r="VJB303" s="342"/>
      <c r="VJC303" s="342"/>
      <c r="VJD303" s="342"/>
      <c r="VJE303" s="342"/>
      <c r="VJF303" s="342"/>
      <c r="VJG303" s="387"/>
      <c r="VJH303" s="342"/>
      <c r="VJI303" s="342"/>
      <c r="VJJ303" s="342"/>
      <c r="VJK303" s="342"/>
      <c r="VJL303" s="342"/>
      <c r="VJM303" s="387"/>
      <c r="VJN303" s="342"/>
      <c r="VJO303" s="342"/>
      <c r="VJP303" s="342"/>
      <c r="VJQ303" s="342"/>
      <c r="VJR303" s="342"/>
      <c r="VJS303" s="387"/>
      <c r="VJT303" s="342"/>
      <c r="VJU303" s="342"/>
      <c r="VJV303" s="342"/>
      <c r="VJW303" s="342"/>
      <c r="VJX303" s="342"/>
      <c r="VJY303" s="387"/>
      <c r="VJZ303" s="342"/>
      <c r="VKA303" s="342"/>
      <c r="VKB303" s="342"/>
      <c r="VKC303" s="342"/>
      <c r="VKD303" s="342"/>
      <c r="VKE303" s="387"/>
      <c r="VKF303" s="342"/>
      <c r="VKG303" s="342"/>
      <c r="VKH303" s="342"/>
      <c r="VKI303" s="342"/>
      <c r="VKJ303" s="342"/>
      <c r="VKK303" s="387"/>
      <c r="VKL303" s="342"/>
      <c r="VKM303" s="342"/>
      <c r="VKN303" s="342"/>
      <c r="VKO303" s="342"/>
      <c r="VKP303" s="342"/>
      <c r="VKQ303" s="387"/>
      <c r="VKR303" s="342"/>
      <c r="VKS303" s="342"/>
      <c r="VKT303" s="342"/>
      <c r="VKU303" s="342"/>
      <c r="VKV303" s="342"/>
      <c r="VKW303" s="387"/>
      <c r="VKX303" s="342"/>
      <c r="VKY303" s="342"/>
      <c r="VKZ303" s="342"/>
      <c r="VLA303" s="342"/>
      <c r="VLB303" s="342"/>
      <c r="VLC303" s="387"/>
      <c r="VLD303" s="342"/>
      <c r="VLE303" s="342"/>
      <c r="VLF303" s="342"/>
      <c r="VLG303" s="342"/>
      <c r="VLH303" s="342"/>
      <c r="VLI303" s="387"/>
      <c r="VLJ303" s="342"/>
      <c r="VLK303" s="342"/>
      <c r="VLL303" s="342"/>
      <c r="VLM303" s="342"/>
      <c r="VLN303" s="342"/>
      <c r="VLO303" s="387"/>
      <c r="VLP303" s="342"/>
      <c r="VLQ303" s="342"/>
      <c r="VLR303" s="342"/>
      <c r="VLS303" s="342"/>
      <c r="VLT303" s="342"/>
      <c r="VLU303" s="387"/>
      <c r="VLV303" s="342"/>
      <c r="VLW303" s="342"/>
      <c r="VLX303" s="342"/>
      <c r="VLY303" s="342"/>
      <c r="VLZ303" s="342"/>
      <c r="VMA303" s="387"/>
      <c r="VMB303" s="342"/>
      <c r="VMC303" s="342"/>
      <c r="VMD303" s="342"/>
      <c r="VME303" s="342"/>
      <c r="VMF303" s="342"/>
      <c r="VMG303" s="387"/>
      <c r="VMH303" s="342"/>
      <c r="VMI303" s="342"/>
      <c r="VMJ303" s="342"/>
      <c r="VMK303" s="342"/>
      <c r="VML303" s="342"/>
      <c r="VMM303" s="387"/>
      <c r="VMN303" s="342"/>
      <c r="VMO303" s="342"/>
      <c r="VMP303" s="342"/>
      <c r="VMQ303" s="342"/>
      <c r="VMR303" s="342"/>
      <c r="VMS303" s="387"/>
      <c r="VMT303" s="342"/>
      <c r="VMU303" s="342"/>
      <c r="VMV303" s="342"/>
      <c r="VMW303" s="342"/>
      <c r="VMX303" s="342"/>
      <c r="VMY303" s="387"/>
      <c r="VMZ303" s="342"/>
      <c r="VNA303" s="342"/>
      <c r="VNB303" s="342"/>
      <c r="VNC303" s="342"/>
      <c r="VND303" s="342"/>
      <c r="VNE303" s="387"/>
      <c r="VNF303" s="342"/>
      <c r="VNG303" s="342"/>
      <c r="VNH303" s="342"/>
      <c r="VNI303" s="342"/>
      <c r="VNJ303" s="342"/>
      <c r="VNK303" s="387"/>
      <c r="VNL303" s="342"/>
      <c r="VNM303" s="342"/>
      <c r="VNN303" s="342"/>
      <c r="VNO303" s="342"/>
      <c r="VNP303" s="342"/>
      <c r="VNQ303" s="387"/>
      <c r="VNR303" s="342"/>
      <c r="VNS303" s="342"/>
      <c r="VNT303" s="342"/>
      <c r="VNU303" s="342"/>
      <c r="VNV303" s="342"/>
      <c r="VNW303" s="387"/>
      <c r="VNX303" s="342"/>
      <c r="VNY303" s="342"/>
      <c r="VNZ303" s="342"/>
      <c r="VOA303" s="342"/>
      <c r="VOB303" s="342"/>
      <c r="VOC303" s="387"/>
      <c r="VOD303" s="342"/>
      <c r="VOE303" s="342"/>
      <c r="VOF303" s="342"/>
      <c r="VOG303" s="342"/>
      <c r="VOH303" s="342"/>
      <c r="VOI303" s="387"/>
      <c r="VOJ303" s="342"/>
      <c r="VOK303" s="342"/>
      <c r="VOL303" s="342"/>
      <c r="VOM303" s="342"/>
      <c r="VON303" s="342"/>
      <c r="VOO303" s="387"/>
      <c r="VOP303" s="342"/>
      <c r="VOQ303" s="342"/>
      <c r="VOR303" s="342"/>
      <c r="VOS303" s="342"/>
      <c r="VOT303" s="342"/>
      <c r="VOU303" s="387"/>
      <c r="VOV303" s="342"/>
      <c r="VOW303" s="342"/>
      <c r="VOX303" s="342"/>
      <c r="VOY303" s="342"/>
      <c r="VOZ303" s="342"/>
      <c r="VPA303" s="387"/>
      <c r="VPB303" s="342"/>
      <c r="VPC303" s="342"/>
      <c r="VPD303" s="342"/>
      <c r="VPE303" s="342"/>
      <c r="VPF303" s="342"/>
      <c r="VPG303" s="387"/>
      <c r="VPH303" s="342"/>
      <c r="VPI303" s="342"/>
      <c r="VPJ303" s="342"/>
      <c r="VPK303" s="342"/>
      <c r="VPL303" s="342"/>
      <c r="VPM303" s="387"/>
      <c r="VPN303" s="342"/>
      <c r="VPO303" s="342"/>
      <c r="VPP303" s="342"/>
      <c r="VPQ303" s="342"/>
      <c r="VPR303" s="342"/>
      <c r="VPS303" s="387"/>
      <c r="VPT303" s="342"/>
      <c r="VPU303" s="342"/>
      <c r="VPV303" s="342"/>
      <c r="VPW303" s="342"/>
      <c r="VPX303" s="342"/>
      <c r="VPY303" s="387"/>
      <c r="VPZ303" s="342"/>
      <c r="VQA303" s="342"/>
      <c r="VQB303" s="342"/>
      <c r="VQC303" s="342"/>
      <c r="VQD303" s="342"/>
      <c r="VQE303" s="387"/>
      <c r="VQF303" s="342"/>
      <c r="VQG303" s="342"/>
      <c r="VQH303" s="342"/>
      <c r="VQI303" s="342"/>
      <c r="VQJ303" s="342"/>
      <c r="VQK303" s="387"/>
      <c r="VQL303" s="342"/>
      <c r="VQM303" s="342"/>
      <c r="VQN303" s="342"/>
      <c r="VQO303" s="342"/>
      <c r="VQP303" s="342"/>
      <c r="VQQ303" s="387"/>
      <c r="VQR303" s="342"/>
      <c r="VQS303" s="342"/>
      <c r="VQT303" s="342"/>
      <c r="VQU303" s="342"/>
      <c r="VQV303" s="342"/>
      <c r="VQW303" s="387"/>
      <c r="VQX303" s="342"/>
      <c r="VQY303" s="342"/>
      <c r="VQZ303" s="342"/>
      <c r="VRA303" s="342"/>
      <c r="VRB303" s="342"/>
      <c r="VRC303" s="387"/>
      <c r="VRD303" s="342"/>
      <c r="VRE303" s="342"/>
      <c r="VRF303" s="342"/>
      <c r="VRG303" s="342"/>
      <c r="VRH303" s="342"/>
      <c r="VRI303" s="387"/>
      <c r="VRJ303" s="342"/>
      <c r="VRK303" s="342"/>
      <c r="VRL303" s="342"/>
      <c r="VRM303" s="342"/>
      <c r="VRN303" s="342"/>
      <c r="VRO303" s="387"/>
      <c r="VRP303" s="342"/>
      <c r="VRQ303" s="342"/>
      <c r="VRR303" s="342"/>
      <c r="VRS303" s="342"/>
      <c r="VRT303" s="342"/>
      <c r="VRU303" s="387"/>
      <c r="VRV303" s="342"/>
      <c r="VRW303" s="342"/>
      <c r="VRX303" s="342"/>
      <c r="VRY303" s="342"/>
      <c r="VRZ303" s="342"/>
      <c r="VSA303" s="387"/>
      <c r="VSB303" s="342"/>
      <c r="VSC303" s="342"/>
      <c r="VSD303" s="342"/>
      <c r="VSE303" s="342"/>
      <c r="VSF303" s="342"/>
      <c r="VSG303" s="387"/>
      <c r="VSH303" s="342"/>
      <c r="VSI303" s="342"/>
      <c r="VSJ303" s="342"/>
      <c r="VSK303" s="342"/>
      <c r="VSL303" s="342"/>
      <c r="VSM303" s="387"/>
      <c r="VSN303" s="342"/>
      <c r="VSO303" s="342"/>
      <c r="VSP303" s="342"/>
      <c r="VSQ303" s="342"/>
      <c r="VSR303" s="342"/>
      <c r="VSS303" s="387"/>
      <c r="VST303" s="342"/>
      <c r="VSU303" s="342"/>
      <c r="VSV303" s="342"/>
      <c r="VSW303" s="342"/>
      <c r="VSX303" s="342"/>
      <c r="VSY303" s="387"/>
      <c r="VSZ303" s="342"/>
      <c r="VTA303" s="342"/>
      <c r="VTB303" s="342"/>
      <c r="VTC303" s="342"/>
      <c r="VTD303" s="342"/>
      <c r="VTE303" s="387"/>
      <c r="VTF303" s="342"/>
      <c r="VTG303" s="342"/>
      <c r="VTH303" s="342"/>
      <c r="VTI303" s="342"/>
      <c r="VTJ303" s="342"/>
      <c r="VTK303" s="387"/>
      <c r="VTL303" s="342"/>
      <c r="VTM303" s="342"/>
      <c r="VTN303" s="342"/>
      <c r="VTO303" s="342"/>
      <c r="VTP303" s="342"/>
      <c r="VTQ303" s="387"/>
      <c r="VTR303" s="342"/>
      <c r="VTS303" s="342"/>
      <c r="VTT303" s="342"/>
      <c r="VTU303" s="342"/>
      <c r="VTV303" s="342"/>
      <c r="VTW303" s="387"/>
      <c r="VTX303" s="342"/>
      <c r="VTY303" s="342"/>
      <c r="VTZ303" s="342"/>
      <c r="VUA303" s="342"/>
      <c r="VUB303" s="342"/>
      <c r="VUC303" s="387"/>
      <c r="VUD303" s="342"/>
      <c r="VUE303" s="342"/>
      <c r="VUF303" s="342"/>
      <c r="VUG303" s="342"/>
      <c r="VUH303" s="342"/>
      <c r="VUI303" s="387"/>
      <c r="VUJ303" s="342"/>
      <c r="VUK303" s="342"/>
      <c r="VUL303" s="342"/>
      <c r="VUM303" s="342"/>
      <c r="VUN303" s="342"/>
      <c r="VUO303" s="387"/>
      <c r="VUP303" s="342"/>
      <c r="VUQ303" s="342"/>
      <c r="VUR303" s="342"/>
      <c r="VUS303" s="342"/>
      <c r="VUT303" s="342"/>
      <c r="VUU303" s="387"/>
      <c r="VUV303" s="342"/>
      <c r="VUW303" s="342"/>
      <c r="VUX303" s="342"/>
      <c r="VUY303" s="342"/>
      <c r="VUZ303" s="342"/>
      <c r="VVA303" s="387"/>
      <c r="VVB303" s="342"/>
      <c r="VVC303" s="342"/>
      <c r="VVD303" s="342"/>
      <c r="VVE303" s="342"/>
      <c r="VVF303" s="342"/>
      <c r="VVG303" s="387"/>
      <c r="VVH303" s="342"/>
      <c r="VVI303" s="342"/>
      <c r="VVJ303" s="342"/>
      <c r="VVK303" s="342"/>
      <c r="VVL303" s="342"/>
      <c r="VVM303" s="387"/>
      <c r="VVN303" s="342"/>
      <c r="VVO303" s="342"/>
      <c r="VVP303" s="342"/>
      <c r="VVQ303" s="342"/>
      <c r="VVR303" s="342"/>
      <c r="VVS303" s="387"/>
      <c r="VVT303" s="342"/>
      <c r="VVU303" s="342"/>
      <c r="VVV303" s="342"/>
      <c r="VVW303" s="342"/>
      <c r="VVX303" s="342"/>
      <c r="VVY303" s="387"/>
      <c r="VVZ303" s="342"/>
      <c r="VWA303" s="342"/>
      <c r="VWB303" s="342"/>
      <c r="VWC303" s="342"/>
      <c r="VWD303" s="342"/>
      <c r="VWE303" s="387"/>
      <c r="VWF303" s="342"/>
      <c r="VWG303" s="342"/>
      <c r="VWH303" s="342"/>
      <c r="VWI303" s="342"/>
      <c r="VWJ303" s="342"/>
      <c r="VWK303" s="387"/>
      <c r="VWL303" s="342"/>
      <c r="VWM303" s="342"/>
      <c r="VWN303" s="342"/>
      <c r="VWO303" s="342"/>
      <c r="VWP303" s="342"/>
      <c r="VWQ303" s="387"/>
      <c r="VWR303" s="342"/>
      <c r="VWS303" s="342"/>
      <c r="VWT303" s="342"/>
      <c r="VWU303" s="342"/>
      <c r="VWV303" s="342"/>
      <c r="VWW303" s="387"/>
      <c r="VWX303" s="342"/>
      <c r="VWY303" s="342"/>
      <c r="VWZ303" s="342"/>
      <c r="VXA303" s="342"/>
      <c r="VXB303" s="342"/>
      <c r="VXC303" s="387"/>
      <c r="VXD303" s="342"/>
      <c r="VXE303" s="342"/>
      <c r="VXF303" s="342"/>
      <c r="VXG303" s="342"/>
      <c r="VXH303" s="342"/>
      <c r="VXI303" s="387"/>
      <c r="VXJ303" s="342"/>
      <c r="VXK303" s="342"/>
      <c r="VXL303" s="342"/>
      <c r="VXM303" s="342"/>
      <c r="VXN303" s="342"/>
      <c r="VXO303" s="387"/>
      <c r="VXP303" s="342"/>
      <c r="VXQ303" s="342"/>
      <c r="VXR303" s="342"/>
      <c r="VXS303" s="342"/>
      <c r="VXT303" s="342"/>
      <c r="VXU303" s="387"/>
      <c r="VXV303" s="342"/>
      <c r="VXW303" s="342"/>
      <c r="VXX303" s="342"/>
      <c r="VXY303" s="342"/>
      <c r="VXZ303" s="342"/>
      <c r="VYA303" s="387"/>
      <c r="VYB303" s="342"/>
      <c r="VYC303" s="342"/>
      <c r="VYD303" s="342"/>
      <c r="VYE303" s="342"/>
      <c r="VYF303" s="342"/>
      <c r="VYG303" s="387"/>
      <c r="VYH303" s="342"/>
      <c r="VYI303" s="342"/>
      <c r="VYJ303" s="342"/>
      <c r="VYK303" s="342"/>
      <c r="VYL303" s="342"/>
      <c r="VYM303" s="387"/>
      <c r="VYN303" s="342"/>
      <c r="VYO303" s="342"/>
      <c r="VYP303" s="342"/>
      <c r="VYQ303" s="342"/>
      <c r="VYR303" s="342"/>
      <c r="VYS303" s="387"/>
      <c r="VYT303" s="342"/>
      <c r="VYU303" s="342"/>
      <c r="VYV303" s="342"/>
      <c r="VYW303" s="342"/>
      <c r="VYX303" s="342"/>
      <c r="VYY303" s="387"/>
      <c r="VYZ303" s="342"/>
      <c r="VZA303" s="342"/>
      <c r="VZB303" s="342"/>
      <c r="VZC303" s="342"/>
      <c r="VZD303" s="342"/>
      <c r="VZE303" s="387"/>
      <c r="VZF303" s="342"/>
      <c r="VZG303" s="342"/>
      <c r="VZH303" s="342"/>
      <c r="VZI303" s="342"/>
      <c r="VZJ303" s="342"/>
      <c r="VZK303" s="387"/>
      <c r="VZL303" s="342"/>
      <c r="VZM303" s="342"/>
      <c r="VZN303" s="342"/>
      <c r="VZO303" s="342"/>
      <c r="VZP303" s="342"/>
      <c r="VZQ303" s="387"/>
      <c r="VZR303" s="342"/>
      <c r="VZS303" s="342"/>
      <c r="VZT303" s="342"/>
      <c r="VZU303" s="342"/>
      <c r="VZV303" s="342"/>
      <c r="VZW303" s="387"/>
      <c r="VZX303" s="342"/>
      <c r="VZY303" s="342"/>
      <c r="VZZ303" s="342"/>
      <c r="WAA303" s="342"/>
      <c r="WAB303" s="342"/>
      <c r="WAC303" s="387"/>
      <c r="WAD303" s="342"/>
      <c r="WAE303" s="342"/>
      <c r="WAF303" s="342"/>
      <c r="WAG303" s="342"/>
      <c r="WAH303" s="342"/>
      <c r="WAI303" s="387"/>
      <c r="WAJ303" s="342"/>
      <c r="WAK303" s="342"/>
      <c r="WAL303" s="342"/>
      <c r="WAM303" s="342"/>
      <c r="WAN303" s="342"/>
      <c r="WAO303" s="387"/>
      <c r="WAP303" s="342"/>
      <c r="WAQ303" s="342"/>
      <c r="WAR303" s="342"/>
      <c r="WAS303" s="342"/>
      <c r="WAT303" s="342"/>
      <c r="WAU303" s="387"/>
      <c r="WAV303" s="342"/>
      <c r="WAW303" s="342"/>
      <c r="WAX303" s="342"/>
      <c r="WAY303" s="342"/>
      <c r="WAZ303" s="342"/>
      <c r="WBA303" s="387"/>
      <c r="WBB303" s="342"/>
      <c r="WBC303" s="342"/>
      <c r="WBD303" s="342"/>
      <c r="WBE303" s="342"/>
      <c r="WBF303" s="342"/>
      <c r="WBG303" s="387"/>
      <c r="WBH303" s="342"/>
      <c r="WBI303" s="342"/>
      <c r="WBJ303" s="342"/>
      <c r="WBK303" s="342"/>
      <c r="WBL303" s="342"/>
      <c r="WBM303" s="387"/>
      <c r="WBN303" s="342"/>
      <c r="WBO303" s="342"/>
      <c r="WBP303" s="342"/>
      <c r="WBQ303" s="342"/>
      <c r="WBR303" s="342"/>
      <c r="WBS303" s="387"/>
      <c r="WBT303" s="342"/>
      <c r="WBU303" s="342"/>
      <c r="WBV303" s="342"/>
      <c r="WBW303" s="342"/>
      <c r="WBX303" s="342"/>
      <c r="WBY303" s="387"/>
      <c r="WBZ303" s="342"/>
      <c r="WCA303" s="342"/>
      <c r="WCB303" s="342"/>
      <c r="WCC303" s="342"/>
      <c r="WCD303" s="342"/>
      <c r="WCE303" s="387"/>
      <c r="WCF303" s="342"/>
      <c r="WCG303" s="342"/>
      <c r="WCH303" s="342"/>
      <c r="WCI303" s="342"/>
      <c r="WCJ303" s="342"/>
      <c r="WCK303" s="387"/>
      <c r="WCL303" s="342"/>
      <c r="WCM303" s="342"/>
      <c r="WCN303" s="342"/>
      <c r="WCO303" s="342"/>
      <c r="WCP303" s="342"/>
      <c r="WCQ303" s="387"/>
      <c r="WCR303" s="342"/>
      <c r="WCS303" s="342"/>
      <c r="WCT303" s="342"/>
      <c r="WCU303" s="342"/>
      <c r="WCV303" s="342"/>
      <c r="WCW303" s="387"/>
      <c r="WCX303" s="342"/>
      <c r="WCY303" s="342"/>
      <c r="WCZ303" s="342"/>
      <c r="WDA303" s="342"/>
      <c r="WDB303" s="342"/>
      <c r="WDC303" s="387"/>
      <c r="WDD303" s="342"/>
      <c r="WDE303" s="342"/>
      <c r="WDF303" s="342"/>
      <c r="WDG303" s="342"/>
      <c r="WDH303" s="342"/>
      <c r="WDI303" s="387"/>
      <c r="WDJ303" s="342"/>
      <c r="WDK303" s="342"/>
      <c r="WDL303" s="342"/>
      <c r="WDM303" s="342"/>
      <c r="WDN303" s="342"/>
      <c r="WDO303" s="387"/>
      <c r="WDP303" s="342"/>
      <c r="WDQ303" s="342"/>
      <c r="WDR303" s="342"/>
      <c r="WDS303" s="342"/>
      <c r="WDT303" s="342"/>
      <c r="WDU303" s="387"/>
      <c r="WDV303" s="342"/>
      <c r="WDW303" s="342"/>
      <c r="WDX303" s="342"/>
      <c r="WDY303" s="342"/>
      <c r="WDZ303" s="342"/>
      <c r="WEA303" s="387"/>
      <c r="WEB303" s="342"/>
      <c r="WEC303" s="342"/>
      <c r="WED303" s="342"/>
      <c r="WEE303" s="342"/>
      <c r="WEF303" s="342"/>
      <c r="WEG303" s="387"/>
      <c r="WEH303" s="342"/>
      <c r="WEI303" s="342"/>
      <c r="WEJ303" s="342"/>
      <c r="WEK303" s="342"/>
      <c r="WEL303" s="342"/>
      <c r="WEM303" s="387"/>
      <c r="WEN303" s="342"/>
      <c r="WEO303" s="342"/>
      <c r="WEP303" s="342"/>
      <c r="WEQ303" s="342"/>
      <c r="WER303" s="342"/>
      <c r="WES303" s="387"/>
      <c r="WET303" s="342"/>
      <c r="WEU303" s="342"/>
      <c r="WEV303" s="342"/>
      <c r="WEW303" s="342"/>
      <c r="WEX303" s="342"/>
      <c r="WEY303" s="387"/>
      <c r="WEZ303" s="342"/>
      <c r="WFA303" s="342"/>
      <c r="WFB303" s="342"/>
      <c r="WFC303" s="342"/>
      <c r="WFD303" s="342"/>
      <c r="WFE303" s="387"/>
      <c r="WFF303" s="342"/>
      <c r="WFG303" s="342"/>
      <c r="WFH303" s="342"/>
      <c r="WFI303" s="342"/>
      <c r="WFJ303" s="342"/>
      <c r="WFK303" s="387"/>
      <c r="WFL303" s="342"/>
      <c r="WFM303" s="342"/>
      <c r="WFN303" s="342"/>
      <c r="WFO303" s="342"/>
      <c r="WFP303" s="342"/>
      <c r="WFQ303" s="387"/>
      <c r="WFR303" s="342"/>
      <c r="WFS303" s="342"/>
      <c r="WFT303" s="342"/>
      <c r="WFU303" s="342"/>
      <c r="WFV303" s="342"/>
      <c r="WFW303" s="387"/>
      <c r="WFX303" s="342"/>
      <c r="WFY303" s="342"/>
      <c r="WFZ303" s="342"/>
      <c r="WGA303" s="342"/>
      <c r="WGB303" s="342"/>
      <c r="WGC303" s="387"/>
      <c r="WGD303" s="342"/>
      <c r="WGE303" s="342"/>
      <c r="WGF303" s="342"/>
      <c r="WGG303" s="342"/>
      <c r="WGH303" s="342"/>
      <c r="WGI303" s="387"/>
      <c r="WGJ303" s="342"/>
      <c r="WGK303" s="342"/>
      <c r="WGL303" s="342"/>
      <c r="WGM303" s="342"/>
      <c r="WGN303" s="342"/>
      <c r="WGO303" s="387"/>
      <c r="WGP303" s="342"/>
      <c r="WGQ303" s="342"/>
      <c r="WGR303" s="342"/>
      <c r="WGS303" s="342"/>
      <c r="WGT303" s="342"/>
      <c r="WGU303" s="387"/>
      <c r="WGV303" s="342"/>
      <c r="WGW303" s="342"/>
      <c r="WGX303" s="342"/>
      <c r="WGY303" s="342"/>
      <c r="WGZ303" s="342"/>
      <c r="WHA303" s="387"/>
      <c r="WHB303" s="342"/>
      <c r="WHC303" s="342"/>
      <c r="WHD303" s="342"/>
      <c r="WHE303" s="342"/>
      <c r="WHF303" s="342"/>
      <c r="WHG303" s="387"/>
      <c r="WHH303" s="342"/>
      <c r="WHI303" s="342"/>
      <c r="WHJ303" s="342"/>
      <c r="WHK303" s="342"/>
      <c r="WHL303" s="342"/>
      <c r="WHM303" s="387"/>
      <c r="WHN303" s="342"/>
      <c r="WHO303" s="342"/>
      <c r="WHP303" s="342"/>
      <c r="WHQ303" s="342"/>
      <c r="WHR303" s="342"/>
      <c r="WHS303" s="387"/>
      <c r="WHT303" s="342"/>
      <c r="WHU303" s="342"/>
      <c r="WHV303" s="342"/>
      <c r="WHW303" s="342"/>
      <c r="WHX303" s="342"/>
      <c r="WHY303" s="387"/>
      <c r="WHZ303" s="342"/>
      <c r="WIA303" s="342"/>
      <c r="WIB303" s="342"/>
      <c r="WIC303" s="342"/>
      <c r="WID303" s="342"/>
      <c r="WIE303" s="387"/>
      <c r="WIF303" s="342"/>
      <c r="WIG303" s="342"/>
      <c r="WIH303" s="342"/>
      <c r="WII303" s="342"/>
      <c r="WIJ303" s="342"/>
      <c r="WIK303" s="387"/>
      <c r="WIL303" s="342"/>
      <c r="WIM303" s="342"/>
      <c r="WIN303" s="342"/>
      <c r="WIO303" s="342"/>
      <c r="WIP303" s="342"/>
      <c r="WIQ303" s="387"/>
      <c r="WIR303" s="342"/>
      <c r="WIS303" s="342"/>
      <c r="WIT303" s="342"/>
      <c r="WIU303" s="342"/>
      <c r="WIV303" s="342"/>
      <c r="WIW303" s="387"/>
      <c r="WIX303" s="342"/>
      <c r="WIY303" s="342"/>
      <c r="WIZ303" s="342"/>
      <c r="WJA303" s="342"/>
      <c r="WJB303" s="342"/>
      <c r="WJC303" s="387"/>
      <c r="WJD303" s="342"/>
      <c r="WJE303" s="342"/>
      <c r="WJF303" s="342"/>
      <c r="WJG303" s="342"/>
      <c r="WJH303" s="342"/>
      <c r="WJI303" s="387"/>
      <c r="WJJ303" s="342"/>
      <c r="WJK303" s="342"/>
      <c r="WJL303" s="342"/>
      <c r="WJM303" s="342"/>
      <c r="WJN303" s="342"/>
      <c r="WJO303" s="387"/>
      <c r="WJP303" s="342"/>
      <c r="WJQ303" s="342"/>
      <c r="WJR303" s="342"/>
      <c r="WJS303" s="342"/>
      <c r="WJT303" s="342"/>
      <c r="WJU303" s="387"/>
      <c r="WJV303" s="342"/>
      <c r="WJW303" s="342"/>
      <c r="WJX303" s="342"/>
      <c r="WJY303" s="342"/>
      <c r="WJZ303" s="342"/>
      <c r="WKA303" s="387"/>
      <c r="WKB303" s="342"/>
      <c r="WKC303" s="342"/>
      <c r="WKD303" s="342"/>
      <c r="WKE303" s="342"/>
      <c r="WKF303" s="342"/>
      <c r="WKG303" s="387"/>
      <c r="WKH303" s="342"/>
      <c r="WKI303" s="342"/>
      <c r="WKJ303" s="342"/>
      <c r="WKK303" s="342"/>
      <c r="WKL303" s="342"/>
      <c r="WKM303" s="387"/>
      <c r="WKN303" s="342"/>
      <c r="WKO303" s="342"/>
      <c r="WKP303" s="342"/>
      <c r="WKQ303" s="342"/>
      <c r="WKR303" s="342"/>
      <c r="WKS303" s="387"/>
      <c r="WKT303" s="342"/>
      <c r="WKU303" s="342"/>
      <c r="WKV303" s="342"/>
      <c r="WKW303" s="342"/>
      <c r="WKX303" s="342"/>
      <c r="WKY303" s="387"/>
      <c r="WKZ303" s="342"/>
      <c r="WLA303" s="342"/>
      <c r="WLB303" s="342"/>
      <c r="WLC303" s="342"/>
      <c r="WLD303" s="342"/>
      <c r="WLE303" s="387"/>
      <c r="WLF303" s="342"/>
      <c r="WLG303" s="342"/>
      <c r="WLH303" s="342"/>
      <c r="WLI303" s="342"/>
      <c r="WLJ303" s="342"/>
      <c r="WLK303" s="387"/>
      <c r="WLL303" s="342"/>
      <c r="WLM303" s="342"/>
      <c r="WLN303" s="342"/>
      <c r="WLO303" s="342"/>
      <c r="WLP303" s="342"/>
      <c r="WLQ303" s="387"/>
      <c r="WLR303" s="342"/>
      <c r="WLS303" s="342"/>
      <c r="WLT303" s="342"/>
      <c r="WLU303" s="342"/>
      <c r="WLV303" s="342"/>
      <c r="WLW303" s="387"/>
      <c r="WLX303" s="342"/>
      <c r="WLY303" s="342"/>
      <c r="WLZ303" s="342"/>
      <c r="WMA303" s="342"/>
      <c r="WMB303" s="342"/>
      <c r="WMC303" s="387"/>
      <c r="WMD303" s="342"/>
      <c r="WME303" s="342"/>
      <c r="WMF303" s="342"/>
      <c r="WMG303" s="342"/>
      <c r="WMH303" s="342"/>
      <c r="WMI303" s="387"/>
      <c r="WMJ303" s="342"/>
      <c r="WMK303" s="342"/>
      <c r="WML303" s="342"/>
      <c r="WMM303" s="342"/>
      <c r="WMN303" s="342"/>
      <c r="WMO303" s="387"/>
      <c r="WMP303" s="342"/>
      <c r="WMQ303" s="342"/>
      <c r="WMR303" s="342"/>
      <c r="WMS303" s="342"/>
      <c r="WMT303" s="342"/>
      <c r="WMU303" s="387"/>
      <c r="WMV303" s="342"/>
      <c r="WMW303" s="342"/>
      <c r="WMX303" s="342"/>
      <c r="WMY303" s="342"/>
      <c r="WMZ303" s="342"/>
      <c r="WNA303" s="387"/>
      <c r="WNB303" s="342"/>
      <c r="WNC303" s="342"/>
      <c r="WND303" s="342"/>
      <c r="WNE303" s="342"/>
      <c r="WNF303" s="342"/>
      <c r="WNG303" s="387"/>
      <c r="WNH303" s="342"/>
      <c r="WNI303" s="342"/>
      <c r="WNJ303" s="342"/>
      <c r="WNK303" s="342"/>
      <c r="WNL303" s="342"/>
      <c r="WNM303" s="387"/>
      <c r="WNN303" s="342"/>
      <c r="WNO303" s="342"/>
      <c r="WNP303" s="342"/>
      <c r="WNQ303" s="342"/>
      <c r="WNR303" s="342"/>
      <c r="WNS303" s="387"/>
      <c r="WNT303" s="342"/>
      <c r="WNU303" s="342"/>
      <c r="WNV303" s="342"/>
      <c r="WNW303" s="342"/>
      <c r="WNX303" s="342"/>
      <c r="WNY303" s="387"/>
      <c r="WNZ303" s="342"/>
      <c r="WOA303" s="342"/>
      <c r="WOB303" s="342"/>
      <c r="WOC303" s="342"/>
      <c r="WOD303" s="342"/>
      <c r="WOE303" s="387"/>
      <c r="WOF303" s="342"/>
      <c r="WOG303" s="342"/>
      <c r="WOH303" s="342"/>
      <c r="WOI303" s="342"/>
      <c r="WOJ303" s="342"/>
      <c r="WOK303" s="387"/>
      <c r="WOL303" s="342"/>
      <c r="WOM303" s="342"/>
      <c r="WON303" s="342"/>
      <c r="WOO303" s="342"/>
      <c r="WOP303" s="342"/>
      <c r="WOQ303" s="387"/>
      <c r="WOR303" s="342"/>
      <c r="WOS303" s="342"/>
      <c r="WOT303" s="342"/>
      <c r="WOU303" s="342"/>
      <c r="WOV303" s="342"/>
      <c r="WOW303" s="387"/>
      <c r="WOX303" s="342"/>
      <c r="WOY303" s="342"/>
      <c r="WOZ303" s="342"/>
      <c r="WPA303" s="342"/>
      <c r="WPB303" s="342"/>
      <c r="WPC303" s="387"/>
      <c r="WPD303" s="342"/>
      <c r="WPE303" s="342"/>
      <c r="WPF303" s="342"/>
      <c r="WPG303" s="342"/>
      <c r="WPH303" s="342"/>
      <c r="WPI303" s="387"/>
      <c r="WPJ303" s="342"/>
      <c r="WPK303" s="342"/>
      <c r="WPL303" s="342"/>
      <c r="WPM303" s="342"/>
      <c r="WPN303" s="342"/>
      <c r="WPO303" s="387"/>
      <c r="WPP303" s="342"/>
      <c r="WPQ303" s="342"/>
      <c r="WPR303" s="342"/>
      <c r="WPS303" s="342"/>
      <c r="WPT303" s="342"/>
      <c r="WPU303" s="387"/>
      <c r="WPV303" s="342"/>
      <c r="WPW303" s="342"/>
      <c r="WPX303" s="342"/>
      <c r="WPY303" s="342"/>
      <c r="WPZ303" s="342"/>
      <c r="WQA303" s="387"/>
      <c r="WQB303" s="342"/>
      <c r="WQC303" s="342"/>
      <c r="WQD303" s="342"/>
      <c r="WQE303" s="342"/>
      <c r="WQF303" s="342"/>
      <c r="WQG303" s="387"/>
      <c r="WQH303" s="342"/>
      <c r="WQI303" s="342"/>
      <c r="WQJ303" s="342"/>
      <c r="WQK303" s="342"/>
      <c r="WQL303" s="342"/>
      <c r="WQM303" s="387"/>
      <c r="WQN303" s="342"/>
      <c r="WQO303" s="342"/>
      <c r="WQP303" s="342"/>
      <c r="WQQ303" s="342"/>
      <c r="WQR303" s="342"/>
      <c r="WQS303" s="387"/>
      <c r="WQT303" s="342"/>
      <c r="WQU303" s="342"/>
      <c r="WQV303" s="342"/>
      <c r="WQW303" s="342"/>
      <c r="WQX303" s="342"/>
      <c r="WQY303" s="387"/>
      <c r="WQZ303" s="342"/>
      <c r="WRA303" s="342"/>
      <c r="WRB303" s="342"/>
      <c r="WRC303" s="342"/>
      <c r="WRD303" s="342"/>
      <c r="WRE303" s="387"/>
      <c r="WRF303" s="342"/>
      <c r="WRG303" s="342"/>
      <c r="WRH303" s="342"/>
      <c r="WRI303" s="342"/>
      <c r="WRJ303" s="342"/>
      <c r="WRK303" s="387"/>
      <c r="WRL303" s="342"/>
      <c r="WRM303" s="342"/>
      <c r="WRN303" s="342"/>
      <c r="WRO303" s="342"/>
      <c r="WRP303" s="342"/>
      <c r="WRQ303" s="387"/>
      <c r="WRR303" s="342"/>
      <c r="WRS303" s="342"/>
      <c r="WRT303" s="342"/>
      <c r="WRU303" s="342"/>
      <c r="WRV303" s="342"/>
      <c r="WRW303" s="387"/>
      <c r="WRX303" s="342"/>
      <c r="WRY303" s="342"/>
      <c r="WRZ303" s="342"/>
      <c r="WSA303" s="342"/>
      <c r="WSB303" s="342"/>
      <c r="WSC303" s="387"/>
      <c r="WSD303" s="342"/>
      <c r="WSE303" s="342"/>
      <c r="WSF303" s="342"/>
      <c r="WSG303" s="342"/>
      <c r="WSH303" s="342"/>
      <c r="WSI303" s="387"/>
      <c r="WSJ303" s="342"/>
      <c r="WSK303" s="342"/>
      <c r="WSL303" s="342"/>
      <c r="WSM303" s="342"/>
      <c r="WSN303" s="342"/>
      <c r="WSO303" s="387"/>
      <c r="WSP303" s="342"/>
      <c r="WSQ303" s="342"/>
      <c r="WSR303" s="342"/>
      <c r="WSS303" s="342"/>
      <c r="WST303" s="342"/>
      <c r="WSU303" s="387"/>
      <c r="WSV303" s="342"/>
      <c r="WSW303" s="342"/>
      <c r="WSX303" s="342"/>
      <c r="WSY303" s="342"/>
      <c r="WSZ303" s="342"/>
      <c r="WTA303" s="387"/>
      <c r="WTB303" s="342"/>
      <c r="WTC303" s="342"/>
      <c r="WTD303" s="342"/>
      <c r="WTE303" s="342"/>
      <c r="WTF303" s="342"/>
      <c r="WTG303" s="387"/>
      <c r="WTH303" s="342"/>
      <c r="WTI303" s="342"/>
      <c r="WTJ303" s="342"/>
      <c r="WTK303" s="342"/>
      <c r="WTL303" s="342"/>
      <c r="WTM303" s="387"/>
      <c r="WTN303" s="342"/>
      <c r="WTO303" s="342"/>
      <c r="WTP303" s="342"/>
      <c r="WTQ303" s="342"/>
      <c r="WTR303" s="342"/>
      <c r="WTS303" s="387"/>
      <c r="WTT303" s="342"/>
      <c r="WTU303" s="342"/>
      <c r="WTV303" s="342"/>
      <c r="WTW303" s="342"/>
      <c r="WTX303" s="342"/>
      <c r="WTY303" s="387"/>
      <c r="WTZ303" s="342"/>
      <c r="WUA303" s="342"/>
      <c r="WUB303" s="342"/>
      <c r="WUC303" s="342"/>
      <c r="WUD303" s="342"/>
      <c r="WUE303" s="387"/>
      <c r="WUF303" s="342"/>
      <c r="WUG303" s="342"/>
      <c r="WUH303" s="342"/>
      <c r="WUI303" s="342"/>
      <c r="WUJ303" s="342"/>
      <c r="WUK303" s="387"/>
      <c r="WUL303" s="342"/>
      <c r="WUM303" s="342"/>
      <c r="WUN303" s="342"/>
      <c r="WUO303" s="342"/>
      <c r="WUP303" s="342"/>
      <c r="WUQ303" s="387"/>
      <c r="WUR303" s="342"/>
      <c r="WUS303" s="342"/>
      <c r="WUT303" s="342"/>
      <c r="WUU303" s="342"/>
      <c r="WUV303" s="342"/>
      <c r="WUW303" s="387"/>
      <c r="WUX303" s="342"/>
      <c r="WUY303" s="342"/>
      <c r="WUZ303" s="342"/>
      <c r="WVA303" s="342"/>
      <c r="WVB303" s="342"/>
      <c r="WVC303" s="387"/>
      <c r="WVD303" s="342"/>
      <c r="WVE303" s="342"/>
      <c r="WVF303" s="342"/>
      <c r="WVG303" s="342"/>
      <c r="WVH303" s="342"/>
      <c r="WVI303" s="387"/>
      <c r="WVJ303" s="342"/>
      <c r="WVK303" s="342"/>
      <c r="WVL303" s="342"/>
      <c r="WVM303" s="342"/>
      <c r="WVN303" s="342"/>
      <c r="WVO303" s="387"/>
      <c r="WVP303" s="342"/>
      <c r="WVQ303" s="342"/>
      <c r="WVR303" s="342"/>
      <c r="WVS303" s="342"/>
      <c r="WVT303" s="342"/>
      <c r="WVU303" s="387"/>
      <c r="WVV303" s="342"/>
      <c r="WVW303" s="342"/>
      <c r="WVX303" s="342"/>
      <c r="WVY303" s="342"/>
      <c r="WVZ303" s="342"/>
      <c r="WWA303" s="387"/>
      <c r="WWB303" s="342"/>
      <c r="WWC303" s="342"/>
      <c r="WWD303" s="342"/>
      <c r="WWE303" s="342"/>
      <c r="WWF303" s="342"/>
      <c r="WWG303" s="387"/>
      <c r="WWH303" s="342"/>
      <c r="WWI303" s="342"/>
      <c r="WWJ303" s="342"/>
      <c r="WWK303" s="342"/>
      <c r="WWL303" s="342"/>
      <c r="WWM303" s="387"/>
      <c r="WWN303" s="342"/>
      <c r="WWO303" s="342"/>
      <c r="WWP303" s="342"/>
      <c r="WWQ303" s="342"/>
      <c r="WWR303" s="342"/>
      <c r="WWS303" s="387"/>
      <c r="WWT303" s="342"/>
      <c r="WWU303" s="342"/>
      <c r="WWV303" s="342"/>
      <c r="WWW303" s="342"/>
      <c r="WWX303" s="342"/>
      <c r="WWY303" s="387"/>
      <c r="WWZ303" s="342"/>
      <c r="WXA303" s="342"/>
      <c r="WXB303" s="342"/>
      <c r="WXC303" s="342"/>
      <c r="WXD303" s="342"/>
      <c r="WXE303" s="387"/>
      <c r="WXF303" s="342"/>
      <c r="WXG303" s="342"/>
      <c r="WXH303" s="342"/>
      <c r="WXI303" s="342"/>
      <c r="WXJ303" s="342"/>
      <c r="WXK303" s="387"/>
      <c r="WXL303" s="342"/>
      <c r="WXM303" s="342"/>
      <c r="WXN303" s="342"/>
      <c r="WXO303" s="342"/>
      <c r="WXP303" s="342"/>
      <c r="WXQ303" s="387"/>
      <c r="WXR303" s="342"/>
      <c r="WXS303" s="342"/>
      <c r="WXT303" s="342"/>
      <c r="WXU303" s="342"/>
      <c r="WXV303" s="342"/>
      <c r="WXW303" s="387"/>
      <c r="WXX303" s="342"/>
      <c r="WXY303" s="342"/>
      <c r="WXZ303" s="342"/>
      <c r="WYA303" s="342"/>
      <c r="WYB303" s="342"/>
      <c r="WYC303" s="387"/>
      <c r="WYD303" s="342"/>
      <c r="WYE303" s="342"/>
      <c r="WYF303" s="342"/>
      <c r="WYG303" s="342"/>
      <c r="WYH303" s="342"/>
      <c r="WYI303" s="387"/>
      <c r="WYJ303" s="342"/>
      <c r="WYK303" s="342"/>
      <c r="WYL303" s="342"/>
      <c r="WYM303" s="342"/>
      <c r="WYN303" s="342"/>
      <c r="WYO303" s="387"/>
      <c r="WYP303" s="342"/>
      <c r="WYQ303" s="342"/>
      <c r="WYR303" s="342"/>
      <c r="WYS303" s="342"/>
      <c r="WYT303" s="342"/>
      <c r="WYU303" s="387"/>
      <c r="WYV303" s="342"/>
      <c r="WYW303" s="342"/>
      <c r="WYX303" s="342"/>
      <c r="WYY303" s="342"/>
      <c r="WYZ303" s="342"/>
      <c r="WZA303" s="387"/>
      <c r="WZB303" s="342"/>
      <c r="WZC303" s="342"/>
      <c r="WZD303" s="342"/>
      <c r="WZE303" s="342"/>
      <c r="WZF303" s="342"/>
      <c r="WZG303" s="387"/>
      <c r="WZH303" s="342"/>
      <c r="WZI303" s="342"/>
      <c r="WZJ303" s="342"/>
      <c r="WZK303" s="342"/>
      <c r="WZL303" s="342"/>
      <c r="WZM303" s="387"/>
      <c r="WZN303" s="342"/>
      <c r="WZO303" s="342"/>
      <c r="WZP303" s="342"/>
      <c r="WZQ303" s="342"/>
      <c r="WZR303" s="342"/>
      <c r="WZS303" s="387"/>
      <c r="WZT303" s="342"/>
      <c r="WZU303" s="342"/>
      <c r="WZV303" s="342"/>
      <c r="WZW303" s="342"/>
      <c r="WZX303" s="342"/>
      <c r="WZY303" s="387"/>
      <c r="WZZ303" s="342"/>
      <c r="XAA303" s="342"/>
      <c r="XAB303" s="342"/>
      <c r="XAC303" s="342"/>
      <c r="XAD303" s="342"/>
      <c r="XAE303" s="387"/>
      <c r="XAF303" s="342"/>
      <c r="XAG303" s="342"/>
      <c r="XAH303" s="342"/>
      <c r="XAI303" s="342"/>
      <c r="XAJ303" s="342"/>
      <c r="XAK303" s="387"/>
      <c r="XAL303" s="342"/>
      <c r="XAM303" s="342"/>
      <c r="XAN303" s="342"/>
      <c r="XAO303" s="342"/>
      <c r="XAP303" s="342"/>
      <c r="XAQ303" s="387"/>
      <c r="XAR303" s="342"/>
      <c r="XAS303" s="342"/>
      <c r="XAT303" s="342"/>
      <c r="XAU303" s="342"/>
      <c r="XAV303" s="342"/>
      <c r="XAW303" s="387"/>
      <c r="XAX303" s="342"/>
      <c r="XAY303" s="342"/>
      <c r="XAZ303" s="342"/>
      <c r="XBA303" s="342"/>
      <c r="XBB303" s="342"/>
      <c r="XBC303" s="387"/>
      <c r="XBD303" s="342"/>
      <c r="XBE303" s="342"/>
      <c r="XBF303" s="342"/>
      <c r="XBG303" s="342"/>
      <c r="XBH303" s="342"/>
      <c r="XBI303" s="387"/>
      <c r="XBJ303" s="342"/>
      <c r="XBK303" s="342"/>
      <c r="XBL303" s="342"/>
      <c r="XBM303" s="342"/>
      <c r="XBN303" s="342"/>
      <c r="XBO303" s="387"/>
      <c r="XBP303" s="342"/>
      <c r="XBQ303" s="342"/>
      <c r="XBR303" s="342"/>
      <c r="XBS303" s="342"/>
      <c r="XBT303" s="342"/>
      <c r="XBU303" s="387"/>
      <c r="XBV303" s="342"/>
      <c r="XBW303" s="342"/>
      <c r="XBX303" s="342"/>
      <c r="XBY303" s="342"/>
      <c r="XBZ303" s="342"/>
      <c r="XCA303" s="387"/>
      <c r="XCB303" s="342"/>
      <c r="XCC303" s="342"/>
      <c r="XCD303" s="342"/>
      <c r="XCE303" s="342"/>
      <c r="XCF303" s="342"/>
      <c r="XCG303" s="387"/>
      <c r="XCH303" s="342"/>
      <c r="XCI303" s="342"/>
      <c r="XCJ303" s="342"/>
      <c r="XCK303" s="342"/>
      <c r="XCL303" s="342"/>
      <c r="XCM303" s="387"/>
      <c r="XCN303" s="342"/>
      <c r="XCO303" s="342"/>
      <c r="XCP303" s="342"/>
      <c r="XCQ303" s="342"/>
      <c r="XCR303" s="342"/>
      <c r="XCS303" s="387"/>
      <c r="XCT303" s="342"/>
      <c r="XCU303" s="342"/>
      <c r="XCV303" s="342"/>
      <c r="XCW303" s="342"/>
      <c r="XCX303" s="342"/>
      <c r="XCY303" s="387"/>
      <c r="XCZ303" s="342"/>
      <c r="XDA303" s="342"/>
      <c r="XDB303" s="342"/>
      <c r="XDC303" s="342"/>
      <c r="XDD303" s="342"/>
      <c r="XDE303" s="387"/>
      <c r="XDF303" s="342"/>
      <c r="XDG303" s="342"/>
      <c r="XDH303" s="342"/>
      <c r="XDI303" s="342"/>
      <c r="XDJ303" s="342"/>
      <c r="XDK303" s="387"/>
      <c r="XDL303" s="342"/>
      <c r="XDM303" s="342"/>
      <c r="XDN303" s="342"/>
      <c r="XDO303" s="342"/>
      <c r="XDP303" s="342"/>
      <c r="XDQ303" s="387"/>
      <c r="XDR303" s="342"/>
      <c r="XDS303" s="342"/>
      <c r="XDT303" s="342"/>
      <c r="XDU303" s="342"/>
      <c r="XDV303" s="342"/>
      <c r="XDW303" s="387"/>
      <c r="XDX303" s="342"/>
      <c r="XDY303" s="342"/>
      <c r="XDZ303" s="342"/>
      <c r="XEA303" s="342"/>
      <c r="XEB303" s="342"/>
      <c r="XEC303" s="387"/>
      <c r="XED303" s="342"/>
      <c r="XEE303" s="342"/>
      <c r="XEF303" s="342"/>
      <c r="XEG303" s="342"/>
      <c r="XEH303" s="342"/>
      <c r="XEI303" s="387"/>
      <c r="XEJ303" s="342"/>
      <c r="XEK303" s="342"/>
      <c r="XEL303" s="342"/>
      <c r="XEM303" s="342"/>
      <c r="XEN303" s="342"/>
      <c r="XEO303" s="387"/>
      <c r="XEP303" s="342"/>
      <c r="XEQ303" s="342"/>
      <c r="XER303" s="342"/>
      <c r="XES303" s="342"/>
      <c r="XET303" s="342"/>
      <c r="XEU303" s="387"/>
      <c r="XEV303" s="342"/>
      <c r="XEW303" s="342"/>
      <c r="XEX303" s="342"/>
      <c r="XEY303" s="342"/>
      <c r="XEZ303" s="342"/>
      <c r="XFA303" s="387"/>
      <c r="XFB303" s="342"/>
      <c r="XFC303" s="342"/>
      <c r="XFD303" s="342"/>
    </row>
    <row r="304" spans="1:16384" s="326" customFormat="1" ht="47.25">
      <c r="A304" s="387" t="s">
        <v>374</v>
      </c>
      <c r="B304" s="342" t="s">
        <v>1480</v>
      </c>
      <c r="C304" s="342" t="s">
        <v>767</v>
      </c>
      <c r="D304" s="342" t="s">
        <v>336</v>
      </c>
      <c r="E304" s="342" t="s">
        <v>60</v>
      </c>
      <c r="F304" s="342">
        <v>1</v>
      </c>
      <c r="G304" s="342" t="s">
        <v>1481</v>
      </c>
      <c r="H304" s="383" t="s">
        <v>404</v>
      </c>
      <c r="I304" s="383" t="s">
        <v>405</v>
      </c>
      <c r="J304" s="458">
        <v>1</v>
      </c>
      <c r="K304" s="342"/>
      <c r="L304" s="342" t="s">
        <v>64</v>
      </c>
      <c r="M304" s="342"/>
      <c r="N304" s="342" t="s">
        <v>1473</v>
      </c>
      <c r="O304" s="424">
        <v>700</v>
      </c>
      <c r="P304" s="424">
        <v>840</v>
      </c>
      <c r="Q304" s="372">
        <v>840</v>
      </c>
      <c r="R304" s="424"/>
      <c r="S304" s="424"/>
      <c r="T304" s="424"/>
      <c r="U304" s="424"/>
      <c r="V304" s="424"/>
      <c r="W304" s="342" t="s">
        <v>1390</v>
      </c>
      <c r="X304" s="349" t="s">
        <v>767</v>
      </c>
      <c r="Y304" s="342" t="s">
        <v>771</v>
      </c>
      <c r="Z304" s="360">
        <v>45768</v>
      </c>
      <c r="AA304" s="360">
        <v>45798</v>
      </c>
      <c r="AB304" s="459"/>
      <c r="AC304" s="342"/>
      <c r="AD304" s="342"/>
      <c r="AE304" s="342"/>
      <c r="AF304" s="342" t="s">
        <v>1481</v>
      </c>
      <c r="AG304" s="342"/>
      <c r="AH304" s="342">
        <v>876</v>
      </c>
      <c r="AI304" s="460" t="s">
        <v>1474</v>
      </c>
      <c r="AJ304" s="342">
        <v>1</v>
      </c>
      <c r="AK304" s="461">
        <v>93000000000</v>
      </c>
      <c r="AL304" s="342" t="s">
        <v>70</v>
      </c>
      <c r="AM304" s="360">
        <v>45818</v>
      </c>
      <c r="AN304" s="360">
        <v>45818</v>
      </c>
      <c r="AO304" s="360">
        <v>46183</v>
      </c>
      <c r="AP304" s="342" t="s">
        <v>619</v>
      </c>
      <c r="AQ304" s="348"/>
      <c r="AR304" s="348"/>
      <c r="AS304" s="348"/>
      <c r="AT304" s="348"/>
      <c r="AU304" s="348"/>
      <c r="AV304" s="355"/>
      <c r="AW304" s="348"/>
      <c r="AX304" s="348"/>
      <c r="AY304" s="348"/>
      <c r="AZ304" s="348"/>
      <c r="BA304" s="348"/>
      <c r="BB304" s="342" t="s">
        <v>1482</v>
      </c>
      <c r="BC304" s="457">
        <v>752</v>
      </c>
      <c r="BD304" s="366"/>
      <c r="BE304" s="356"/>
    </row>
    <row r="305" spans="1:60" s="326" customFormat="1" ht="45">
      <c r="A305" s="387" t="s">
        <v>374</v>
      </c>
      <c r="B305" s="342" t="s">
        <v>1483</v>
      </c>
      <c r="C305" s="342" t="s">
        <v>767</v>
      </c>
      <c r="D305" s="342" t="s">
        <v>336</v>
      </c>
      <c r="E305" s="342" t="s">
        <v>60</v>
      </c>
      <c r="F305" s="342">
        <v>1</v>
      </c>
      <c r="G305" s="342" t="s">
        <v>1484</v>
      </c>
      <c r="H305" s="383" t="s">
        <v>404</v>
      </c>
      <c r="I305" s="383" t="s">
        <v>405</v>
      </c>
      <c r="J305" s="458">
        <v>1</v>
      </c>
      <c r="K305" s="342"/>
      <c r="L305" s="342" t="s">
        <v>64</v>
      </c>
      <c r="M305" s="342"/>
      <c r="N305" s="342" t="s">
        <v>1473</v>
      </c>
      <c r="O305" s="424">
        <v>2900</v>
      </c>
      <c r="P305" s="424">
        <v>3480</v>
      </c>
      <c r="Q305" s="372">
        <v>3480</v>
      </c>
      <c r="R305" s="424"/>
      <c r="S305" s="424"/>
      <c r="T305" s="424"/>
      <c r="U305" s="424"/>
      <c r="V305" s="424"/>
      <c r="W305" s="342" t="s">
        <v>1390</v>
      </c>
      <c r="X305" s="342" t="s">
        <v>67</v>
      </c>
      <c r="Y305" s="342" t="s">
        <v>771</v>
      </c>
      <c r="Z305" s="360">
        <v>45768</v>
      </c>
      <c r="AA305" s="360">
        <v>45798</v>
      </c>
      <c r="AB305" s="459"/>
      <c r="AC305" s="342"/>
      <c r="AD305" s="342"/>
      <c r="AE305" s="342"/>
      <c r="AF305" s="342" t="s">
        <v>1484</v>
      </c>
      <c r="AG305" s="342"/>
      <c r="AH305" s="342">
        <v>876</v>
      </c>
      <c r="AI305" s="460" t="s">
        <v>1474</v>
      </c>
      <c r="AJ305" s="342">
        <v>1</v>
      </c>
      <c r="AK305" s="461">
        <v>93000000000</v>
      </c>
      <c r="AL305" s="342" t="s">
        <v>70</v>
      </c>
      <c r="AM305" s="360">
        <v>45818</v>
      </c>
      <c r="AN305" s="360">
        <v>45818</v>
      </c>
      <c r="AO305" s="360">
        <v>46183</v>
      </c>
      <c r="AP305" s="342" t="s">
        <v>619</v>
      </c>
      <c r="AQ305" s="348"/>
      <c r="AR305" s="348"/>
      <c r="AS305" s="348"/>
      <c r="AT305" s="348"/>
      <c r="AU305" s="348"/>
      <c r="AV305" s="355"/>
      <c r="AW305" s="348"/>
      <c r="AX305" s="348"/>
      <c r="AY305" s="348"/>
      <c r="AZ305" s="348"/>
      <c r="BA305" s="348"/>
      <c r="BB305" s="342" t="s">
        <v>1485</v>
      </c>
      <c r="BC305" s="457">
        <v>753</v>
      </c>
      <c r="BD305" s="366"/>
      <c r="BE305" s="356"/>
      <c r="BH305" s="462"/>
    </row>
    <row r="306" spans="1:60" s="326" customFormat="1" ht="94.5">
      <c r="A306" s="463" t="s">
        <v>1382</v>
      </c>
      <c r="B306" s="181" t="s">
        <v>1486</v>
      </c>
      <c r="C306" s="181" t="s">
        <v>767</v>
      </c>
      <c r="D306" s="181" t="s">
        <v>768</v>
      </c>
      <c r="E306" s="384" t="s">
        <v>277</v>
      </c>
      <c r="F306" s="181">
        <v>1</v>
      </c>
      <c r="G306" s="181" t="s">
        <v>1487</v>
      </c>
      <c r="H306" s="181" t="s">
        <v>770</v>
      </c>
      <c r="I306" s="181" t="s">
        <v>1488</v>
      </c>
      <c r="J306" s="181">
        <v>1</v>
      </c>
      <c r="K306" s="181"/>
      <c r="L306" s="181"/>
      <c r="M306" s="181"/>
      <c r="N306" s="181" t="s">
        <v>225</v>
      </c>
      <c r="O306" s="385">
        <v>446.98099999999999</v>
      </c>
      <c r="P306" s="385">
        <f t="shared" si="101"/>
        <v>536.37720000000002</v>
      </c>
      <c r="Q306" s="347">
        <f t="shared" si="105"/>
        <v>536.37720000000002</v>
      </c>
      <c r="R306" s="348"/>
      <c r="S306" s="348"/>
      <c r="T306" s="348"/>
      <c r="U306" s="348"/>
      <c r="V306" s="348"/>
      <c r="W306" s="181" t="s">
        <v>66</v>
      </c>
      <c r="X306" s="181" t="s">
        <v>767</v>
      </c>
      <c r="Y306" s="181" t="s">
        <v>771</v>
      </c>
      <c r="Z306" s="350">
        <v>45772</v>
      </c>
      <c r="AA306" s="350">
        <f>Z306+45</f>
        <v>45817</v>
      </c>
      <c r="AB306" s="181"/>
      <c r="AC306" s="181"/>
      <c r="AD306" s="181"/>
      <c r="AE306" s="181"/>
      <c r="AF306" s="181" t="str">
        <f t="shared" si="107"/>
        <v>Выполнение работ по проектированию системы автоматичнской пожарной сигнализации (АПС) и системы оповещения и управления эвакуацией людей (СОУЭ)</v>
      </c>
      <c r="AG306" s="181"/>
      <c r="AH306" s="181">
        <v>876</v>
      </c>
      <c r="AI306" s="181" t="s">
        <v>812</v>
      </c>
      <c r="AJ306" s="181">
        <v>3</v>
      </c>
      <c r="AK306" s="386">
        <v>93000000000</v>
      </c>
      <c r="AL306" s="181" t="s">
        <v>70</v>
      </c>
      <c r="AM306" s="350">
        <f t="shared" si="100"/>
        <v>45837</v>
      </c>
      <c r="AN306" s="350">
        <f t="shared" si="95"/>
        <v>45837</v>
      </c>
      <c r="AO306" s="350">
        <f>AN306+60</f>
        <v>45897</v>
      </c>
      <c r="AP306" s="181">
        <v>2025</v>
      </c>
      <c r="AQ306" s="348"/>
      <c r="AR306" s="348"/>
      <c r="AS306" s="348"/>
      <c r="AT306" s="355"/>
      <c r="AU306" s="348"/>
      <c r="AV306" s="348"/>
      <c r="AW306" s="348"/>
      <c r="AX306" s="348"/>
      <c r="AY306" s="348"/>
      <c r="AZ306" s="348"/>
      <c r="BA306" s="348"/>
      <c r="BB306" s="342" t="s">
        <v>1489</v>
      </c>
      <c r="BC306" s="464" t="s">
        <v>1490</v>
      </c>
    </row>
    <row r="307" spans="1:60" s="326" customFormat="1" ht="45">
      <c r="A307" s="357" t="s">
        <v>231</v>
      </c>
      <c r="B307" s="465" t="s">
        <v>1491</v>
      </c>
      <c r="C307" s="342" t="s">
        <v>58</v>
      </c>
      <c r="D307" s="342" t="s">
        <v>965</v>
      </c>
      <c r="E307" s="342" t="s">
        <v>808</v>
      </c>
      <c r="F307" s="342">
        <v>1</v>
      </c>
      <c r="G307" s="342" t="s">
        <v>1492</v>
      </c>
      <c r="H307" s="342" t="s">
        <v>244</v>
      </c>
      <c r="I307" s="268" t="s">
        <v>291</v>
      </c>
      <c r="J307" s="342">
        <v>2</v>
      </c>
      <c r="K307" s="342" t="s">
        <v>64</v>
      </c>
      <c r="L307" s="342" t="s">
        <v>64</v>
      </c>
      <c r="M307" s="342"/>
      <c r="N307" s="342" t="s">
        <v>292</v>
      </c>
      <c r="O307" s="466">
        <f>P307/1.2</f>
        <v>38107.802408333329</v>
      </c>
      <c r="P307" s="467">
        <v>45729.362889999997</v>
      </c>
      <c r="Q307" s="466">
        <f t="shared" si="105"/>
        <v>45729.362889999997</v>
      </c>
      <c r="R307" s="348"/>
      <c r="S307" s="348"/>
      <c r="T307" s="348"/>
      <c r="U307" s="348"/>
      <c r="V307" s="348"/>
      <c r="W307" s="342" t="s">
        <v>293</v>
      </c>
      <c r="X307" s="342" t="s">
        <v>1363</v>
      </c>
      <c r="Y307" s="342" t="s">
        <v>68</v>
      </c>
      <c r="Z307" s="134">
        <v>45777</v>
      </c>
      <c r="AA307" s="361">
        <f t="shared" ref="AA307:AA310" si="108">Z307+35</f>
        <v>45812</v>
      </c>
      <c r="AB307" s="342"/>
      <c r="AC307" s="342"/>
      <c r="AD307" s="342"/>
      <c r="AE307" s="342"/>
      <c r="AF307" s="342" t="str">
        <f t="shared" si="107"/>
        <v xml:space="preserve">Модернизация систем учета электроэнергии во исполнение требований ФЗ №522. Лот 72 </v>
      </c>
      <c r="AG307" s="342" t="s">
        <v>294</v>
      </c>
      <c r="AH307" s="342">
        <v>876</v>
      </c>
      <c r="AI307" s="342" t="s">
        <v>295</v>
      </c>
      <c r="AJ307" s="342">
        <v>1</v>
      </c>
      <c r="AK307" s="362">
        <v>93000000000</v>
      </c>
      <c r="AL307" s="342" t="s">
        <v>70</v>
      </c>
      <c r="AM307" s="360">
        <f>AA307+15</f>
        <v>45827</v>
      </c>
      <c r="AN307" s="360">
        <f t="shared" si="95"/>
        <v>45827</v>
      </c>
      <c r="AO307" s="360">
        <v>46022</v>
      </c>
      <c r="AP307" s="342">
        <v>2025</v>
      </c>
      <c r="AQ307" s="342"/>
      <c r="AR307" s="342" t="s">
        <v>970</v>
      </c>
      <c r="AS307" s="267" t="s">
        <v>1493</v>
      </c>
      <c r="AT307" s="344" t="s">
        <v>1494</v>
      </c>
      <c r="AU307" s="267">
        <v>2025</v>
      </c>
      <c r="AV307" s="267">
        <v>2025</v>
      </c>
      <c r="AW307" s="468">
        <v>45.729362889999997</v>
      </c>
      <c r="AX307" s="468">
        <v>45.729362889999997</v>
      </c>
      <c r="AY307" s="342" t="s">
        <v>75</v>
      </c>
      <c r="AZ307" s="342" t="s">
        <v>75</v>
      </c>
      <c r="BA307" s="348"/>
      <c r="BB307" s="342" t="s">
        <v>1495</v>
      </c>
      <c r="BC307" s="356" t="s">
        <v>1496</v>
      </c>
    </row>
    <row r="308" spans="1:60" s="326" customFormat="1" ht="90">
      <c r="A308" s="357" t="s">
        <v>1357</v>
      </c>
      <c r="B308" s="342" t="s">
        <v>1497</v>
      </c>
      <c r="C308" s="342" t="s">
        <v>58</v>
      </c>
      <c r="D308" s="342" t="s">
        <v>1359</v>
      </c>
      <c r="E308" s="342" t="s">
        <v>256</v>
      </c>
      <c r="F308" s="342">
        <v>1</v>
      </c>
      <c r="G308" s="342" t="s">
        <v>1498</v>
      </c>
      <c r="H308" s="342" t="s">
        <v>244</v>
      </c>
      <c r="I308" s="268" t="s">
        <v>245</v>
      </c>
      <c r="J308" s="342">
        <v>2</v>
      </c>
      <c r="K308" s="342" t="s">
        <v>64</v>
      </c>
      <c r="L308" s="342" t="s">
        <v>64</v>
      </c>
      <c r="M308" s="342"/>
      <c r="N308" s="342" t="s">
        <v>1499</v>
      </c>
      <c r="O308" s="469">
        <v>9291.8649999999998</v>
      </c>
      <c r="P308" s="467">
        <f t="shared" si="101"/>
        <v>11150.237999999999</v>
      </c>
      <c r="Q308" s="470">
        <f t="shared" si="105"/>
        <v>11150.237999999999</v>
      </c>
      <c r="R308" s="348"/>
      <c r="S308" s="348"/>
      <c r="T308" s="348"/>
      <c r="U308" s="348"/>
      <c r="V308" s="348"/>
      <c r="W308" s="342" t="s">
        <v>293</v>
      </c>
      <c r="X308" s="342" t="s">
        <v>58</v>
      </c>
      <c r="Y308" s="342" t="s">
        <v>68</v>
      </c>
      <c r="Z308" s="134">
        <v>45807</v>
      </c>
      <c r="AA308" s="361">
        <f t="shared" si="108"/>
        <v>45842</v>
      </c>
      <c r="AB308" s="471"/>
      <c r="AC308" s="471"/>
      <c r="AD308" s="471"/>
      <c r="AE308" s="471"/>
      <c r="AF308" s="342" t="str">
        <f t="shared" si="107"/>
        <v>Выполнение комплекса работ (ПИР и СМР) по объектам технологического присоединения Лот № 77</v>
      </c>
      <c r="AG308" s="342" t="s">
        <v>294</v>
      </c>
      <c r="AH308" s="342">
        <v>876</v>
      </c>
      <c r="AI308" s="342" t="s">
        <v>295</v>
      </c>
      <c r="AJ308" s="342">
        <v>1</v>
      </c>
      <c r="AK308" s="362">
        <v>93000000000</v>
      </c>
      <c r="AL308" s="342" t="s">
        <v>70</v>
      </c>
      <c r="AM308" s="360">
        <f t="shared" ref="AM308:AM311" si="109">AA308+10</f>
        <v>45852</v>
      </c>
      <c r="AN308" s="360">
        <f t="shared" si="95"/>
        <v>45852</v>
      </c>
      <c r="AO308" s="360">
        <f>AN308+180</f>
        <v>46032</v>
      </c>
      <c r="AP308" s="342">
        <v>2025</v>
      </c>
      <c r="AQ308" s="471"/>
      <c r="AR308" s="342" t="s">
        <v>1500</v>
      </c>
      <c r="AS308" s="472" t="s">
        <v>1501</v>
      </c>
      <c r="AT308" s="472" t="s">
        <v>1502</v>
      </c>
      <c r="AU308" s="267">
        <v>2025</v>
      </c>
      <c r="AV308" s="267">
        <v>2025</v>
      </c>
      <c r="AW308" s="473">
        <v>12.123428532284539</v>
      </c>
      <c r="AX308" s="474">
        <f>AW308</f>
        <v>12.123428532284539</v>
      </c>
      <c r="AY308" s="342" t="s">
        <v>74</v>
      </c>
      <c r="AZ308" s="342" t="s">
        <v>75</v>
      </c>
      <c r="BA308" s="348"/>
      <c r="BB308" s="344" t="s">
        <v>1503</v>
      </c>
      <c r="BC308" s="356" t="s">
        <v>1504</v>
      </c>
    </row>
    <row r="309" spans="1:60" s="326" customFormat="1" ht="75">
      <c r="A309" s="357" t="s">
        <v>1357</v>
      </c>
      <c r="B309" s="342" t="s">
        <v>1505</v>
      </c>
      <c r="C309" s="342" t="s">
        <v>58</v>
      </c>
      <c r="D309" s="342" t="s">
        <v>1359</v>
      </c>
      <c r="E309" s="342" t="s">
        <v>256</v>
      </c>
      <c r="F309" s="342">
        <v>1</v>
      </c>
      <c r="G309" s="342" t="s">
        <v>1506</v>
      </c>
      <c r="H309" s="342" t="s">
        <v>244</v>
      </c>
      <c r="I309" s="268" t="s">
        <v>245</v>
      </c>
      <c r="J309" s="342">
        <v>2</v>
      </c>
      <c r="K309" s="342" t="s">
        <v>64</v>
      </c>
      <c r="L309" s="342" t="s">
        <v>64</v>
      </c>
      <c r="M309" s="342"/>
      <c r="N309" s="342" t="s">
        <v>1499</v>
      </c>
      <c r="O309" s="475">
        <v>32433.984103192517</v>
      </c>
      <c r="P309" s="467">
        <f t="shared" si="101"/>
        <v>38920.780923831022</v>
      </c>
      <c r="Q309" s="476">
        <f>O309</f>
        <v>32433.984103192517</v>
      </c>
      <c r="R309" s="348"/>
      <c r="S309" s="348"/>
      <c r="T309" s="348"/>
      <c r="U309" s="348"/>
      <c r="V309" s="348"/>
      <c r="W309" s="342" t="s">
        <v>293</v>
      </c>
      <c r="X309" s="342" t="s">
        <v>1363</v>
      </c>
      <c r="Y309" s="342" t="s">
        <v>68</v>
      </c>
      <c r="Z309" s="134">
        <v>45797</v>
      </c>
      <c r="AA309" s="361">
        <f t="shared" si="108"/>
        <v>45832</v>
      </c>
      <c r="AB309" s="471"/>
      <c r="AC309" s="471"/>
      <c r="AD309" s="471"/>
      <c r="AE309" s="471"/>
      <c r="AF309" s="342" t="str">
        <f t="shared" si="107"/>
        <v>Выполнение комплекса работ (ПИР и СМР) по объектам технологического присоединения Лот № 71</v>
      </c>
      <c r="AG309" s="342" t="s">
        <v>294</v>
      </c>
      <c r="AH309" s="342">
        <v>876</v>
      </c>
      <c r="AI309" s="342" t="s">
        <v>295</v>
      </c>
      <c r="AJ309" s="342">
        <v>1</v>
      </c>
      <c r="AK309" s="362">
        <v>93000000000</v>
      </c>
      <c r="AL309" s="342" t="s">
        <v>70</v>
      </c>
      <c r="AM309" s="360">
        <f t="shared" si="109"/>
        <v>45842</v>
      </c>
      <c r="AN309" s="360">
        <f t="shared" si="95"/>
        <v>45842</v>
      </c>
      <c r="AO309" s="360">
        <v>46022</v>
      </c>
      <c r="AP309" s="342" t="s">
        <v>1507</v>
      </c>
      <c r="AQ309" s="471"/>
      <c r="AR309" s="342" t="s">
        <v>71</v>
      </c>
      <c r="AS309" s="474" t="s">
        <v>1508</v>
      </c>
      <c r="AT309" s="267" t="s">
        <v>1509</v>
      </c>
      <c r="AU309" s="267">
        <v>2025</v>
      </c>
      <c r="AV309" s="267">
        <v>2027</v>
      </c>
      <c r="AW309" s="477">
        <f>AX309</f>
        <v>38.920780923831025</v>
      </c>
      <c r="AX309" s="473">
        <v>38.920780923831025</v>
      </c>
      <c r="AY309" s="342" t="s">
        <v>74</v>
      </c>
      <c r="AZ309" s="342" t="s">
        <v>75</v>
      </c>
      <c r="BA309" s="348"/>
      <c r="BB309" s="344" t="s">
        <v>1510</v>
      </c>
      <c r="BC309" s="356" t="s">
        <v>1511</v>
      </c>
    </row>
    <row r="310" spans="1:60" s="478" customFormat="1" ht="82.5" customHeight="1">
      <c r="A310" s="357" t="s">
        <v>1357</v>
      </c>
      <c r="B310" s="342" t="s">
        <v>1512</v>
      </c>
      <c r="C310" s="342" t="s">
        <v>58</v>
      </c>
      <c r="D310" s="342" t="s">
        <v>1359</v>
      </c>
      <c r="E310" s="342" t="s">
        <v>256</v>
      </c>
      <c r="F310" s="342">
        <v>1</v>
      </c>
      <c r="G310" s="342" t="s">
        <v>1513</v>
      </c>
      <c r="H310" s="342" t="s">
        <v>244</v>
      </c>
      <c r="I310" s="268" t="s">
        <v>245</v>
      </c>
      <c r="J310" s="342">
        <v>2</v>
      </c>
      <c r="K310" s="342" t="s">
        <v>64</v>
      </c>
      <c r="L310" s="342" t="s">
        <v>64</v>
      </c>
      <c r="M310" s="342"/>
      <c r="N310" s="342" t="s">
        <v>1499</v>
      </c>
      <c r="O310" s="469">
        <f>4533.703266/1.2</f>
        <v>3778.0860550000007</v>
      </c>
      <c r="P310" s="467">
        <f t="shared" si="101"/>
        <v>4533.7032660000004</v>
      </c>
      <c r="Q310" s="470">
        <f t="shared" ref="Q310:Q358" si="110">P310</f>
        <v>4533.7032660000004</v>
      </c>
      <c r="R310" s="479"/>
      <c r="S310" s="479"/>
      <c r="T310" s="479"/>
      <c r="U310" s="479"/>
      <c r="V310" s="479"/>
      <c r="W310" s="342" t="s">
        <v>720</v>
      </c>
      <c r="X310" s="342" t="s">
        <v>1363</v>
      </c>
      <c r="Y310" s="342" t="s">
        <v>68</v>
      </c>
      <c r="Z310" s="134">
        <v>45797</v>
      </c>
      <c r="AA310" s="361">
        <f t="shared" si="108"/>
        <v>45832</v>
      </c>
      <c r="AB310" s="480"/>
      <c r="AC310" s="480"/>
      <c r="AD310" s="480"/>
      <c r="AE310" s="480"/>
      <c r="AF310" s="342" t="str">
        <f t="shared" si="107"/>
        <v>Выполнение комплекса работ (ПИР и СМР) по объектам технологического присоединения Лот № 76</v>
      </c>
      <c r="AG310" s="342" t="s">
        <v>294</v>
      </c>
      <c r="AH310" s="342">
        <v>876</v>
      </c>
      <c r="AI310" s="342" t="s">
        <v>295</v>
      </c>
      <c r="AJ310" s="342">
        <v>1</v>
      </c>
      <c r="AK310" s="362">
        <v>93000000000</v>
      </c>
      <c r="AL310" s="342" t="s">
        <v>70</v>
      </c>
      <c r="AM310" s="360">
        <f t="shared" si="109"/>
        <v>45842</v>
      </c>
      <c r="AN310" s="360">
        <f t="shared" si="95"/>
        <v>45842</v>
      </c>
      <c r="AO310" s="360">
        <f>AN310+90</f>
        <v>45932</v>
      </c>
      <c r="AP310" s="342">
        <v>2025</v>
      </c>
      <c r="AQ310" s="479"/>
      <c r="AR310" s="479" t="s">
        <v>1500</v>
      </c>
      <c r="AS310" s="344" t="s">
        <v>1514</v>
      </c>
      <c r="AT310" s="413" t="s">
        <v>1515</v>
      </c>
      <c r="AU310" s="359">
        <v>2025</v>
      </c>
      <c r="AV310" s="359">
        <v>2026</v>
      </c>
      <c r="AW310" s="344" t="s">
        <v>1516</v>
      </c>
      <c r="AX310" s="344" t="s">
        <v>1516</v>
      </c>
      <c r="AY310" s="359" t="s">
        <v>74</v>
      </c>
      <c r="AZ310" s="359" t="s">
        <v>75</v>
      </c>
      <c r="BA310" s="479"/>
      <c r="BB310" s="344" t="s">
        <v>1517</v>
      </c>
      <c r="BC310" s="481" t="s">
        <v>1518</v>
      </c>
    </row>
    <row r="311" spans="1:60" s="326" customFormat="1" ht="84.75" customHeight="1">
      <c r="A311" s="357" t="s">
        <v>1357</v>
      </c>
      <c r="B311" s="342" t="s">
        <v>1519</v>
      </c>
      <c r="C311" s="342" t="s">
        <v>58</v>
      </c>
      <c r="D311" s="342" t="s">
        <v>1359</v>
      </c>
      <c r="E311" s="342" t="s">
        <v>256</v>
      </c>
      <c r="F311" s="342">
        <v>1</v>
      </c>
      <c r="G311" s="342" t="s">
        <v>1520</v>
      </c>
      <c r="H311" s="342" t="s">
        <v>244</v>
      </c>
      <c r="I311" s="268" t="s">
        <v>245</v>
      </c>
      <c r="J311" s="342">
        <v>2</v>
      </c>
      <c r="K311" s="342" t="s">
        <v>64</v>
      </c>
      <c r="L311" s="342" t="s">
        <v>64</v>
      </c>
      <c r="M311" s="342"/>
      <c r="N311" s="342" t="s">
        <v>1499</v>
      </c>
      <c r="O311" s="475">
        <v>16854.920999999998</v>
      </c>
      <c r="P311" s="467">
        <f t="shared" si="101"/>
        <v>20225.905199999997</v>
      </c>
      <c r="Q311" s="467">
        <f t="shared" si="110"/>
        <v>20225.905199999997</v>
      </c>
      <c r="R311" s="348"/>
      <c r="S311" s="348"/>
      <c r="T311" s="348"/>
      <c r="U311" s="348"/>
      <c r="V311" s="348"/>
      <c r="W311" s="342" t="s">
        <v>293</v>
      </c>
      <c r="X311" s="342" t="s">
        <v>1363</v>
      </c>
      <c r="Y311" s="342" t="s">
        <v>68</v>
      </c>
      <c r="Z311" s="134">
        <v>45797</v>
      </c>
      <c r="AA311" s="361">
        <f t="shared" ref="AA311:AA314" si="111">Z311+30</f>
        <v>45827</v>
      </c>
      <c r="AB311" s="471"/>
      <c r="AC311" s="471"/>
      <c r="AD311" s="471"/>
      <c r="AE311" s="471"/>
      <c r="AF311" s="342" t="str">
        <f t="shared" si="107"/>
        <v>Выполнение комплекса работ (ПИР и СМР) по объектам технологического присоединения Лот № 70</v>
      </c>
      <c r="AG311" s="342" t="s">
        <v>294</v>
      </c>
      <c r="AH311" s="342">
        <v>876</v>
      </c>
      <c r="AI311" s="342" t="s">
        <v>295</v>
      </c>
      <c r="AJ311" s="342">
        <v>1</v>
      </c>
      <c r="AK311" s="362">
        <v>93000000000</v>
      </c>
      <c r="AL311" s="342" t="s">
        <v>70</v>
      </c>
      <c r="AM311" s="360">
        <f t="shared" si="109"/>
        <v>45837</v>
      </c>
      <c r="AN311" s="360">
        <f t="shared" si="95"/>
        <v>45837</v>
      </c>
      <c r="AO311" s="360">
        <f>AN311+210</f>
        <v>46047</v>
      </c>
      <c r="AP311" s="342">
        <v>2025</v>
      </c>
      <c r="AQ311" s="348"/>
      <c r="AR311" s="348" t="s">
        <v>1500</v>
      </c>
      <c r="AS311" s="482" t="s">
        <v>1521</v>
      </c>
      <c r="AT311" s="483" t="s">
        <v>1522</v>
      </c>
      <c r="AU311" s="348">
        <v>2025</v>
      </c>
      <c r="AV311" s="348">
        <v>2025</v>
      </c>
      <c r="AW311" s="482" t="s">
        <v>1523</v>
      </c>
      <c r="AX311" s="348" t="s">
        <v>1523</v>
      </c>
      <c r="AY311" s="359" t="s">
        <v>74</v>
      </c>
      <c r="AZ311" s="359" t="s">
        <v>75</v>
      </c>
      <c r="BA311" s="348"/>
      <c r="BB311" s="344" t="s">
        <v>1524</v>
      </c>
      <c r="BC311" s="356" t="s">
        <v>1525</v>
      </c>
    </row>
    <row r="312" spans="1:60" s="326" customFormat="1" ht="47.25">
      <c r="A312" s="304" t="s">
        <v>374</v>
      </c>
      <c r="B312" s="232" t="s">
        <v>1526</v>
      </c>
      <c r="C312" s="307" t="s">
        <v>58</v>
      </c>
      <c r="D312" s="306" t="s">
        <v>336</v>
      </c>
      <c r="E312" s="306" t="s">
        <v>60</v>
      </c>
      <c r="F312" s="306">
        <v>1</v>
      </c>
      <c r="G312" s="306" t="s">
        <v>394</v>
      </c>
      <c r="H312" s="307" t="s">
        <v>174</v>
      </c>
      <c r="I312" s="307" t="s">
        <v>395</v>
      </c>
      <c r="J312" s="306">
        <v>2</v>
      </c>
      <c r="K312" s="306"/>
      <c r="L312" s="232" t="s">
        <v>64</v>
      </c>
      <c r="M312" s="306"/>
      <c r="N312" s="199" t="s">
        <v>1130</v>
      </c>
      <c r="O312" s="400">
        <v>855.49904000000004</v>
      </c>
      <c r="P312" s="257">
        <f t="shared" si="101"/>
        <v>1026.5988480000001</v>
      </c>
      <c r="Q312" s="310">
        <f t="shared" si="110"/>
        <v>1026.5988480000001</v>
      </c>
      <c r="R312" s="348"/>
      <c r="S312" s="348"/>
      <c r="T312" s="348"/>
      <c r="U312" s="348"/>
      <c r="V312" s="348"/>
      <c r="W312" s="232" t="s">
        <v>108</v>
      </c>
      <c r="X312" s="232" t="s">
        <v>58</v>
      </c>
      <c r="Y312" s="232" t="s">
        <v>68</v>
      </c>
      <c r="Z312" s="258">
        <v>45792</v>
      </c>
      <c r="AA312" s="311">
        <f t="shared" si="111"/>
        <v>45822</v>
      </c>
      <c r="AB312" s="312"/>
      <c r="AC312" s="312"/>
      <c r="AD312" s="312"/>
      <c r="AE312" s="312"/>
      <c r="AF312" s="342" t="str">
        <f t="shared" si="107"/>
        <v>Поставка выключателей до 1 кВ</v>
      </c>
      <c r="AG312" s="313"/>
      <c r="AH312" s="313" t="s">
        <v>183</v>
      </c>
      <c r="AI312" s="312" t="s">
        <v>1104</v>
      </c>
      <c r="AJ312" s="313" t="s">
        <v>1527</v>
      </c>
      <c r="AK312" s="313" t="s">
        <v>186</v>
      </c>
      <c r="AL312" s="313" t="s">
        <v>70</v>
      </c>
      <c r="AM312" s="258">
        <f t="shared" ref="AM312:AM314" si="112">AA312+20</f>
        <v>45842</v>
      </c>
      <c r="AN312" s="258">
        <f t="shared" si="95"/>
        <v>45842</v>
      </c>
      <c r="AO312" s="258">
        <f t="shared" ref="AO312:AO313" si="113">AN312+30</f>
        <v>45872</v>
      </c>
      <c r="AP312" s="307" t="s">
        <v>752</v>
      </c>
      <c r="AQ312" s="312"/>
      <c r="AR312" s="312"/>
      <c r="AS312" s="312"/>
      <c r="AT312" s="312"/>
      <c r="AU312" s="312"/>
      <c r="AV312" s="312"/>
      <c r="AW312" s="312"/>
      <c r="AX312" s="312"/>
      <c r="AY312" s="399" t="s">
        <v>64</v>
      </c>
      <c r="AZ312" s="348"/>
      <c r="BA312" s="348"/>
      <c r="BB312" s="344" t="s">
        <v>1528</v>
      </c>
      <c r="BC312" s="356" t="s">
        <v>1529</v>
      </c>
    </row>
    <row r="313" spans="1:60" s="326" customFormat="1" ht="47.25">
      <c r="A313" s="304" t="s">
        <v>374</v>
      </c>
      <c r="B313" s="232" t="s">
        <v>1530</v>
      </c>
      <c r="C313" s="307" t="s">
        <v>58</v>
      </c>
      <c r="D313" s="306" t="s">
        <v>336</v>
      </c>
      <c r="E313" s="306" t="s">
        <v>60</v>
      </c>
      <c r="F313" s="306">
        <v>1</v>
      </c>
      <c r="G313" s="306" t="s">
        <v>1531</v>
      </c>
      <c r="H313" s="307" t="s">
        <v>1532</v>
      </c>
      <c r="I313" s="307" t="s">
        <v>1533</v>
      </c>
      <c r="J313" s="306">
        <v>2</v>
      </c>
      <c r="K313" s="306"/>
      <c r="L313" s="232" t="s">
        <v>64</v>
      </c>
      <c r="M313" s="306"/>
      <c r="N313" s="199" t="s">
        <v>1130</v>
      </c>
      <c r="O313" s="400">
        <v>598.79999999999995</v>
      </c>
      <c r="P313" s="257">
        <f t="shared" si="101"/>
        <v>718.56</v>
      </c>
      <c r="Q313" s="310">
        <f t="shared" si="110"/>
        <v>718.56</v>
      </c>
      <c r="R313" s="348"/>
      <c r="S313" s="348"/>
      <c r="T313" s="348"/>
      <c r="U313" s="348"/>
      <c r="V313" s="348"/>
      <c r="W313" s="232" t="s">
        <v>108</v>
      </c>
      <c r="X313" s="232" t="s">
        <v>58</v>
      </c>
      <c r="Y313" s="232" t="s">
        <v>68</v>
      </c>
      <c r="Z313" s="258">
        <v>45789</v>
      </c>
      <c r="AA313" s="311">
        <f t="shared" si="111"/>
        <v>45819</v>
      </c>
      <c r="AB313" s="312"/>
      <c r="AC313" s="312"/>
      <c r="AD313" s="312"/>
      <c r="AE313" s="312"/>
      <c r="AF313" s="342" t="str">
        <f t="shared" si="107"/>
        <v>Поставка предохранителей</v>
      </c>
      <c r="AG313" s="313"/>
      <c r="AH313" s="313" t="s">
        <v>979</v>
      </c>
      <c r="AI313" s="312" t="s">
        <v>1534</v>
      </c>
      <c r="AJ313" s="313" t="s">
        <v>1535</v>
      </c>
      <c r="AK313" s="313" t="s">
        <v>982</v>
      </c>
      <c r="AL313" s="313" t="s">
        <v>983</v>
      </c>
      <c r="AM313" s="258">
        <f t="shared" si="112"/>
        <v>45839</v>
      </c>
      <c r="AN313" s="258">
        <f t="shared" si="95"/>
        <v>45839</v>
      </c>
      <c r="AO313" s="258">
        <f t="shared" si="113"/>
        <v>45869</v>
      </c>
      <c r="AP313" s="307" t="s">
        <v>752</v>
      </c>
      <c r="AQ313" s="348"/>
      <c r="AR313" s="348"/>
      <c r="AS313" s="348"/>
      <c r="AT313" s="355"/>
      <c r="AU313" s="348"/>
      <c r="AV313" s="348"/>
      <c r="AW313" s="348"/>
      <c r="AX313" s="348"/>
      <c r="AY313" s="399" t="s">
        <v>64</v>
      </c>
      <c r="AZ313" s="348"/>
      <c r="BA313" s="348"/>
      <c r="BB313" s="344" t="s">
        <v>1536</v>
      </c>
      <c r="BC313" s="356" t="s">
        <v>1537</v>
      </c>
    </row>
    <row r="314" spans="1:60" s="326" customFormat="1" ht="47.25">
      <c r="A314" s="306" t="s">
        <v>678</v>
      </c>
      <c r="B314" s="232" t="s">
        <v>1538</v>
      </c>
      <c r="C314" s="396" t="s">
        <v>58</v>
      </c>
      <c r="D314" s="397" t="s">
        <v>1539</v>
      </c>
      <c r="E314" s="306" t="s">
        <v>60</v>
      </c>
      <c r="F314" s="399">
        <v>1</v>
      </c>
      <c r="G314" s="307" t="s">
        <v>561</v>
      </c>
      <c r="H314" s="307" t="s">
        <v>425</v>
      </c>
      <c r="I314" s="307" t="s">
        <v>1540</v>
      </c>
      <c r="J314" s="306">
        <v>2</v>
      </c>
      <c r="K314" s="306"/>
      <c r="L314" s="399" t="s">
        <v>64</v>
      </c>
      <c r="M314" s="399"/>
      <c r="N314" s="396" t="s">
        <v>65</v>
      </c>
      <c r="O314" s="400">
        <v>279.89280000000002</v>
      </c>
      <c r="P314" s="400">
        <f t="shared" si="101"/>
        <v>335.87136000000004</v>
      </c>
      <c r="Q314" s="484">
        <f t="shared" si="110"/>
        <v>335.87136000000004</v>
      </c>
      <c r="R314" s="348"/>
      <c r="S314" s="348"/>
      <c r="T314" s="348"/>
      <c r="U314" s="348"/>
      <c r="V314" s="348"/>
      <c r="W314" s="396" t="s">
        <v>720</v>
      </c>
      <c r="X314" s="232" t="s">
        <v>58</v>
      </c>
      <c r="Y314" s="396" t="s">
        <v>68</v>
      </c>
      <c r="Z314" s="401">
        <v>45789</v>
      </c>
      <c r="AA314" s="402">
        <f t="shared" si="111"/>
        <v>45819</v>
      </c>
      <c r="AB314" s="306"/>
      <c r="AC314" s="306"/>
      <c r="AD314" s="306"/>
      <c r="AE314" s="306"/>
      <c r="AF314" s="306" t="str">
        <f t="shared" si="107"/>
        <v>Поставка систем бесперебойного питания</v>
      </c>
      <c r="AG314" s="306"/>
      <c r="AH314" s="396">
        <v>796</v>
      </c>
      <c r="AI314" s="396" t="s">
        <v>136</v>
      </c>
      <c r="AJ314" s="306">
        <v>32</v>
      </c>
      <c r="AK314" s="396">
        <v>93000000000</v>
      </c>
      <c r="AL314" s="396" t="s">
        <v>70</v>
      </c>
      <c r="AM314" s="402">
        <f t="shared" si="112"/>
        <v>45839</v>
      </c>
      <c r="AN314" s="401">
        <f t="shared" si="95"/>
        <v>45839</v>
      </c>
      <c r="AO314" s="401">
        <f>AN314+60</f>
        <v>45899</v>
      </c>
      <c r="AP314" s="399">
        <v>2025</v>
      </c>
      <c r="AQ314" s="348"/>
      <c r="AR314" s="348"/>
      <c r="AS314" s="348"/>
      <c r="AT314" s="355"/>
      <c r="AU314" s="348"/>
      <c r="AV314" s="348"/>
      <c r="AW314" s="348"/>
      <c r="AX314" s="348"/>
      <c r="AY314" s="399" t="s">
        <v>64</v>
      </c>
      <c r="AZ314" s="348"/>
      <c r="BA314" s="348"/>
      <c r="BB314" s="344" t="s">
        <v>1541</v>
      </c>
      <c r="BC314" s="356" t="s">
        <v>1542</v>
      </c>
    </row>
    <row r="315" spans="1:60" s="326" customFormat="1" ht="78.75">
      <c r="A315" s="387" t="s">
        <v>56</v>
      </c>
      <c r="B315" s="368" t="s">
        <v>1543</v>
      </c>
      <c r="C315" s="368" t="s">
        <v>58</v>
      </c>
      <c r="D315" s="368" t="s">
        <v>59</v>
      </c>
      <c r="E315" s="368" t="s">
        <v>60</v>
      </c>
      <c r="F315" s="368">
        <v>1</v>
      </c>
      <c r="G315" s="368" t="s">
        <v>566</v>
      </c>
      <c r="H315" s="369" t="s">
        <v>1544</v>
      </c>
      <c r="I315" s="370" t="s">
        <v>164</v>
      </c>
      <c r="J315" s="368">
        <v>2</v>
      </c>
      <c r="K315" s="368"/>
      <c r="L315" s="368" t="s">
        <v>75</v>
      </c>
      <c r="M315" s="368"/>
      <c r="N315" s="368" t="s">
        <v>65</v>
      </c>
      <c r="O315" s="371">
        <v>573.96699999999998</v>
      </c>
      <c r="P315" s="371">
        <f t="shared" si="101"/>
        <v>688.7604</v>
      </c>
      <c r="Q315" s="371">
        <f t="shared" si="110"/>
        <v>688.7604</v>
      </c>
      <c r="W315" s="368" t="s">
        <v>1397</v>
      </c>
      <c r="X315" s="368" t="s">
        <v>58</v>
      </c>
      <c r="Y315" s="368" t="s">
        <v>68</v>
      </c>
      <c r="Z315" s="373">
        <v>45797</v>
      </c>
      <c r="AA315" s="374">
        <f t="shared" ref="AA315:AA323" si="114">Z315+13</f>
        <v>45810</v>
      </c>
      <c r="AB315" s="368"/>
      <c r="AC315" s="368"/>
      <c r="AD315" s="368"/>
      <c r="AE315" s="368"/>
      <c r="AF315" s="368" t="str">
        <f t="shared" si="107"/>
        <v>Поставка арматуры к самонесущему изолированному проводу (СИП) 6-35 кВ</v>
      </c>
      <c r="AG315" s="368" t="s">
        <v>75</v>
      </c>
      <c r="AH315" s="367">
        <v>796</v>
      </c>
      <c r="AI315" s="368" t="s">
        <v>1104</v>
      </c>
      <c r="AJ315" s="368">
        <v>3480</v>
      </c>
      <c r="AK315" s="375">
        <v>93000000000</v>
      </c>
      <c r="AL315" s="368" t="s">
        <v>70</v>
      </c>
      <c r="AM315" s="373">
        <f t="shared" ref="AM315:AM323" si="115">AA315+10</f>
        <v>45820</v>
      </c>
      <c r="AN315" s="373">
        <f t="shared" si="95"/>
        <v>45820</v>
      </c>
      <c r="AO315" s="373">
        <f>AM315+30</f>
        <v>45850</v>
      </c>
      <c r="AP315" s="368">
        <v>2025</v>
      </c>
      <c r="AQ315" s="368"/>
      <c r="AR315" s="368" t="s">
        <v>71</v>
      </c>
      <c r="AS315" s="485" t="s">
        <v>1545</v>
      </c>
      <c r="AT315" s="486" t="s">
        <v>1546</v>
      </c>
      <c r="AU315" s="487">
        <v>2024</v>
      </c>
      <c r="AV315" s="487">
        <v>2025</v>
      </c>
      <c r="AW315" s="488">
        <v>94.16833285762516</v>
      </c>
      <c r="AX315" s="488">
        <v>66.517133400000006</v>
      </c>
      <c r="AY315" s="489" t="s">
        <v>74</v>
      </c>
      <c r="AZ315" s="490" t="s">
        <v>75</v>
      </c>
      <c r="BB315" s="366" t="s">
        <v>1547</v>
      </c>
      <c r="BC315" s="356" t="s">
        <v>1548</v>
      </c>
    </row>
    <row r="316" spans="1:60" s="326" customFormat="1" ht="78.75">
      <c r="A316" s="491" t="s">
        <v>56</v>
      </c>
      <c r="B316" s="492" t="s">
        <v>1549</v>
      </c>
      <c r="C316" s="342" t="s">
        <v>58</v>
      </c>
      <c r="D316" s="342" t="s">
        <v>59</v>
      </c>
      <c r="E316" s="342" t="s">
        <v>60</v>
      </c>
      <c r="F316" s="342">
        <v>1</v>
      </c>
      <c r="G316" s="342" t="s">
        <v>154</v>
      </c>
      <c r="H316" s="413" t="s">
        <v>1550</v>
      </c>
      <c r="I316" s="423" t="s">
        <v>523</v>
      </c>
      <c r="J316" s="342">
        <v>2</v>
      </c>
      <c r="K316" s="342"/>
      <c r="L316" s="342" t="s">
        <v>75</v>
      </c>
      <c r="M316" s="342"/>
      <c r="N316" s="342" t="s">
        <v>65</v>
      </c>
      <c r="O316" s="424">
        <v>10322.710999999999</v>
      </c>
      <c r="P316" s="424">
        <f t="shared" si="101"/>
        <v>12387.253199999999</v>
      </c>
      <c r="Q316" s="424">
        <f t="shared" si="110"/>
        <v>12387.253199999999</v>
      </c>
      <c r="R316" s="348"/>
      <c r="S316" s="348"/>
      <c r="T316" s="348"/>
      <c r="U316" s="348"/>
      <c r="V316" s="348"/>
      <c r="W316" s="342" t="s">
        <v>1397</v>
      </c>
      <c r="X316" s="342" t="s">
        <v>58</v>
      </c>
      <c r="Y316" s="342" t="s">
        <v>68</v>
      </c>
      <c r="Z316" s="360">
        <v>45797</v>
      </c>
      <c r="AA316" s="361">
        <f t="shared" si="114"/>
        <v>45810</v>
      </c>
      <c r="AB316" s="342"/>
      <c r="AC316" s="342"/>
      <c r="AD316" s="342"/>
      <c r="AE316" s="342"/>
      <c r="AF316" s="342" t="str">
        <f t="shared" si="107"/>
        <v>Поставка стоек СВ</v>
      </c>
      <c r="AG316" s="342" t="s">
        <v>75</v>
      </c>
      <c r="AH316" s="387">
        <v>796</v>
      </c>
      <c r="AI316" s="342" t="s">
        <v>1104</v>
      </c>
      <c r="AJ316" s="342">
        <v>700</v>
      </c>
      <c r="AK316" s="362">
        <v>93000000000</v>
      </c>
      <c r="AL316" s="342" t="s">
        <v>70</v>
      </c>
      <c r="AM316" s="360">
        <f t="shared" si="115"/>
        <v>45820</v>
      </c>
      <c r="AN316" s="360">
        <f t="shared" si="95"/>
        <v>45820</v>
      </c>
      <c r="AO316" s="360">
        <f>AM316+180</f>
        <v>46000</v>
      </c>
      <c r="AP316" s="342">
        <v>2025</v>
      </c>
      <c r="AQ316" s="342"/>
      <c r="AR316" s="342" t="s">
        <v>71</v>
      </c>
      <c r="AS316" s="493" t="s">
        <v>1545</v>
      </c>
      <c r="AT316" s="494" t="s">
        <v>1546</v>
      </c>
      <c r="AU316" s="495">
        <v>2024</v>
      </c>
      <c r="AV316" s="495">
        <v>2025</v>
      </c>
      <c r="AW316" s="496">
        <v>94.16833285762516</v>
      </c>
      <c r="AX316" s="496">
        <v>66.517133400000006</v>
      </c>
      <c r="AY316" s="181" t="s">
        <v>74</v>
      </c>
      <c r="AZ316" s="399" t="s">
        <v>75</v>
      </c>
      <c r="BA316" s="348"/>
      <c r="BB316" s="344" t="s">
        <v>1551</v>
      </c>
      <c r="BC316" s="356" t="s">
        <v>1552</v>
      </c>
    </row>
    <row r="317" spans="1:60" s="326" customFormat="1" ht="78.75">
      <c r="A317" s="491" t="s">
        <v>56</v>
      </c>
      <c r="B317" s="342" t="s">
        <v>1553</v>
      </c>
      <c r="C317" s="342" t="s">
        <v>58</v>
      </c>
      <c r="D317" s="342" t="s">
        <v>59</v>
      </c>
      <c r="E317" s="342" t="s">
        <v>60</v>
      </c>
      <c r="F317" s="342">
        <v>1</v>
      </c>
      <c r="G317" s="342" t="s">
        <v>149</v>
      </c>
      <c r="H317" s="413" t="s">
        <v>1544</v>
      </c>
      <c r="I317" s="423" t="s">
        <v>164</v>
      </c>
      <c r="J317" s="342">
        <v>2</v>
      </c>
      <c r="K317" s="342"/>
      <c r="L317" s="342" t="s">
        <v>75</v>
      </c>
      <c r="M317" s="342"/>
      <c r="N317" s="342" t="s">
        <v>65</v>
      </c>
      <c r="O317" s="424">
        <v>472.88724999999999</v>
      </c>
      <c r="P317" s="424">
        <f t="shared" si="101"/>
        <v>567.46469999999999</v>
      </c>
      <c r="Q317" s="424">
        <f t="shared" si="110"/>
        <v>567.46469999999999</v>
      </c>
      <c r="R317" s="348"/>
      <c r="S317" s="348"/>
      <c r="T317" s="348"/>
      <c r="U317" s="348"/>
      <c r="V317" s="348"/>
      <c r="W317" s="342" t="s">
        <v>1397</v>
      </c>
      <c r="X317" s="342" t="s">
        <v>58</v>
      </c>
      <c r="Y317" s="342" t="s">
        <v>68</v>
      </c>
      <c r="Z317" s="360">
        <v>45797</v>
      </c>
      <c r="AA317" s="361">
        <f t="shared" si="114"/>
        <v>45810</v>
      </c>
      <c r="AB317" s="342"/>
      <c r="AC317" s="342"/>
      <c r="AD317" s="342"/>
      <c r="AE317" s="342"/>
      <c r="AF317" s="342" t="str">
        <f t="shared" si="107"/>
        <v>Поставка арматуры линейной</v>
      </c>
      <c r="AG317" s="342" t="s">
        <v>75</v>
      </c>
      <c r="AH317" s="387">
        <v>796</v>
      </c>
      <c r="AI317" s="342" t="s">
        <v>1104</v>
      </c>
      <c r="AJ317" s="342">
        <v>3785</v>
      </c>
      <c r="AK317" s="362">
        <v>93000000000</v>
      </c>
      <c r="AL317" s="342" t="s">
        <v>70</v>
      </c>
      <c r="AM317" s="360">
        <f t="shared" si="115"/>
        <v>45820</v>
      </c>
      <c r="AN317" s="360">
        <f t="shared" si="95"/>
        <v>45820</v>
      </c>
      <c r="AO317" s="360">
        <f t="shared" ref="AO317:AO321" si="116">AM317+30</f>
        <v>45850</v>
      </c>
      <c r="AP317" s="342">
        <v>2025</v>
      </c>
      <c r="AQ317" s="342"/>
      <c r="AR317" s="342" t="s">
        <v>71</v>
      </c>
      <c r="AS317" s="493" t="s">
        <v>1545</v>
      </c>
      <c r="AT317" s="494" t="s">
        <v>1546</v>
      </c>
      <c r="AU317" s="495">
        <v>2024</v>
      </c>
      <c r="AV317" s="495">
        <v>2025</v>
      </c>
      <c r="AW317" s="496">
        <v>94.16833285762516</v>
      </c>
      <c r="AX317" s="496">
        <v>66.517133400000006</v>
      </c>
      <c r="AY317" s="181" t="s">
        <v>74</v>
      </c>
      <c r="AZ317" s="399" t="s">
        <v>75</v>
      </c>
      <c r="BA317" s="348"/>
      <c r="BB317" s="344" t="s">
        <v>1554</v>
      </c>
      <c r="BC317" s="356" t="s">
        <v>1555</v>
      </c>
    </row>
    <row r="318" spans="1:60" s="326" customFormat="1" ht="78.75">
      <c r="A318" s="491" t="s">
        <v>56</v>
      </c>
      <c r="B318" s="342" t="s">
        <v>1556</v>
      </c>
      <c r="C318" s="342" t="s">
        <v>58</v>
      </c>
      <c r="D318" s="342" t="s">
        <v>59</v>
      </c>
      <c r="E318" s="342" t="s">
        <v>60</v>
      </c>
      <c r="F318" s="342">
        <v>1</v>
      </c>
      <c r="G318" s="342" t="s">
        <v>1557</v>
      </c>
      <c r="H318" s="413" t="s">
        <v>1558</v>
      </c>
      <c r="I318" s="423" t="s">
        <v>1373</v>
      </c>
      <c r="J318" s="342">
        <v>2</v>
      </c>
      <c r="K318" s="342"/>
      <c r="L318" s="342" t="s">
        <v>75</v>
      </c>
      <c r="M318" s="342"/>
      <c r="N318" s="342" t="s">
        <v>65</v>
      </c>
      <c r="O318" s="424">
        <v>2609.92</v>
      </c>
      <c r="P318" s="424">
        <f t="shared" si="101"/>
        <v>3131.904</v>
      </c>
      <c r="Q318" s="424">
        <f t="shared" si="110"/>
        <v>3131.904</v>
      </c>
      <c r="R318" s="348"/>
      <c r="S318" s="348"/>
      <c r="T318" s="348"/>
      <c r="U318" s="348"/>
      <c r="V318" s="348"/>
      <c r="W318" s="342" t="s">
        <v>1397</v>
      </c>
      <c r="X318" s="342" t="s">
        <v>58</v>
      </c>
      <c r="Y318" s="342" t="s">
        <v>68</v>
      </c>
      <c r="Z318" s="360">
        <v>45797</v>
      </c>
      <c r="AA318" s="361">
        <f t="shared" si="114"/>
        <v>45810</v>
      </c>
      <c r="AB318" s="342"/>
      <c r="AC318" s="342"/>
      <c r="AD318" s="342"/>
      <c r="AE318" s="342"/>
      <c r="AF318" s="342" t="str">
        <f t="shared" si="107"/>
        <v>Поставка изоляторов линейных фарфоровых (штыревых) до 20 кВ</v>
      </c>
      <c r="AG318" s="342" t="s">
        <v>75</v>
      </c>
      <c r="AH318" s="387">
        <v>796</v>
      </c>
      <c r="AI318" s="342" t="s">
        <v>1104</v>
      </c>
      <c r="AJ318" s="342">
        <v>1600</v>
      </c>
      <c r="AK318" s="362">
        <v>93000000000</v>
      </c>
      <c r="AL318" s="342" t="s">
        <v>70</v>
      </c>
      <c r="AM318" s="360">
        <f t="shared" si="115"/>
        <v>45820</v>
      </c>
      <c r="AN318" s="360">
        <f t="shared" si="95"/>
        <v>45820</v>
      </c>
      <c r="AO318" s="360">
        <f t="shared" si="116"/>
        <v>45850</v>
      </c>
      <c r="AP318" s="342">
        <v>2025</v>
      </c>
      <c r="AQ318" s="342"/>
      <c r="AR318" s="342" t="s">
        <v>71</v>
      </c>
      <c r="AS318" s="493" t="s">
        <v>1545</v>
      </c>
      <c r="AT318" s="494" t="s">
        <v>1546</v>
      </c>
      <c r="AU318" s="495">
        <v>2024</v>
      </c>
      <c r="AV318" s="495">
        <v>2025</v>
      </c>
      <c r="AW318" s="496">
        <v>94.16833285762516</v>
      </c>
      <c r="AX318" s="496">
        <v>66.517133400000006</v>
      </c>
      <c r="AY318" s="181" t="s">
        <v>74</v>
      </c>
      <c r="AZ318" s="399" t="s">
        <v>75</v>
      </c>
      <c r="BA318" s="348"/>
      <c r="BB318" s="344" t="s">
        <v>1559</v>
      </c>
      <c r="BC318" s="356" t="s">
        <v>1560</v>
      </c>
    </row>
    <row r="319" spans="1:60" s="326" customFormat="1" ht="78.75">
      <c r="A319" s="491" t="s">
        <v>56</v>
      </c>
      <c r="B319" s="342" t="s">
        <v>1561</v>
      </c>
      <c r="C319" s="342" t="s">
        <v>58</v>
      </c>
      <c r="D319" s="342" t="s">
        <v>59</v>
      </c>
      <c r="E319" s="342" t="s">
        <v>60</v>
      </c>
      <c r="F319" s="342">
        <v>1</v>
      </c>
      <c r="G319" s="342" t="s">
        <v>1562</v>
      </c>
      <c r="H319" s="413" t="s">
        <v>570</v>
      </c>
      <c r="I319" s="423" t="s">
        <v>571</v>
      </c>
      <c r="J319" s="342">
        <v>2</v>
      </c>
      <c r="K319" s="342"/>
      <c r="L319" s="342" t="s">
        <v>75</v>
      </c>
      <c r="M319" s="342"/>
      <c r="N319" s="342" t="s">
        <v>65</v>
      </c>
      <c r="O319" s="424">
        <v>1047.8035</v>
      </c>
      <c r="P319" s="424">
        <f t="shared" si="101"/>
        <v>1257.3642</v>
      </c>
      <c r="Q319" s="424">
        <f t="shared" si="110"/>
        <v>1257.3642</v>
      </c>
      <c r="R319" s="348"/>
      <c r="S319" s="348"/>
      <c r="T319" s="348"/>
      <c r="U319" s="348"/>
      <c r="V319" s="348"/>
      <c r="W319" s="342" t="s">
        <v>1397</v>
      </c>
      <c r="X319" s="342" t="s">
        <v>58</v>
      </c>
      <c r="Y319" s="342" t="s">
        <v>68</v>
      </c>
      <c r="Z319" s="360">
        <v>45797</v>
      </c>
      <c r="AA319" s="361">
        <f t="shared" si="114"/>
        <v>45810</v>
      </c>
      <c r="AB319" s="342"/>
      <c r="AC319" s="342"/>
      <c r="AD319" s="342"/>
      <c r="AE319" s="342"/>
      <c r="AF319" s="342" t="str">
        <f t="shared" si="107"/>
        <v>Поставка изоляторов подвесных стеклянных на напряжение от 10 до 500 кВ</v>
      </c>
      <c r="AG319" s="342" t="s">
        <v>75</v>
      </c>
      <c r="AH319" s="387">
        <v>796</v>
      </c>
      <c r="AI319" s="342" t="s">
        <v>1104</v>
      </c>
      <c r="AJ319" s="342">
        <v>850</v>
      </c>
      <c r="AK319" s="362">
        <v>93000000000</v>
      </c>
      <c r="AL319" s="342" t="s">
        <v>70</v>
      </c>
      <c r="AM319" s="360">
        <f t="shared" si="115"/>
        <v>45820</v>
      </c>
      <c r="AN319" s="360">
        <f t="shared" si="95"/>
        <v>45820</v>
      </c>
      <c r="AO319" s="360">
        <f t="shared" si="116"/>
        <v>45850</v>
      </c>
      <c r="AP319" s="342">
        <v>2025</v>
      </c>
      <c r="AQ319" s="342"/>
      <c r="AR319" s="342" t="s">
        <v>71</v>
      </c>
      <c r="AS319" s="493" t="s">
        <v>1545</v>
      </c>
      <c r="AT319" s="494" t="s">
        <v>1546</v>
      </c>
      <c r="AU319" s="495">
        <v>2024</v>
      </c>
      <c r="AV319" s="495">
        <v>2025</v>
      </c>
      <c r="AW319" s="496">
        <v>94.16833285762516</v>
      </c>
      <c r="AX319" s="496">
        <v>66.517133400000006</v>
      </c>
      <c r="AY319" s="181" t="s">
        <v>74</v>
      </c>
      <c r="AZ319" s="399" t="s">
        <v>75</v>
      </c>
      <c r="BA319" s="348"/>
      <c r="BB319" s="344" t="s">
        <v>1563</v>
      </c>
      <c r="BC319" s="356" t="s">
        <v>1564</v>
      </c>
    </row>
    <row r="320" spans="1:60" s="326" customFormat="1" ht="78.75">
      <c r="A320" s="491" t="s">
        <v>56</v>
      </c>
      <c r="B320" s="342" t="s">
        <v>1565</v>
      </c>
      <c r="C320" s="342" t="s">
        <v>58</v>
      </c>
      <c r="D320" s="342" t="s">
        <v>59</v>
      </c>
      <c r="E320" s="342" t="s">
        <v>60</v>
      </c>
      <c r="F320" s="342">
        <v>1</v>
      </c>
      <c r="G320" s="342" t="s">
        <v>143</v>
      </c>
      <c r="H320" s="277" t="s">
        <v>457</v>
      </c>
      <c r="I320" s="423" t="s">
        <v>145</v>
      </c>
      <c r="J320" s="342">
        <v>2</v>
      </c>
      <c r="K320" s="342"/>
      <c r="L320" s="342" t="s">
        <v>75</v>
      </c>
      <c r="M320" s="342"/>
      <c r="N320" s="342" t="s">
        <v>65</v>
      </c>
      <c r="O320" s="424">
        <v>3681.9993899999999</v>
      </c>
      <c r="P320" s="424">
        <f t="shared" si="101"/>
        <v>4418.3992680000001</v>
      </c>
      <c r="Q320" s="424">
        <f t="shared" si="110"/>
        <v>4418.3992680000001</v>
      </c>
      <c r="R320" s="348"/>
      <c r="S320" s="348"/>
      <c r="T320" s="348"/>
      <c r="U320" s="348"/>
      <c r="V320" s="348"/>
      <c r="W320" s="342" t="s">
        <v>1397</v>
      </c>
      <c r="X320" s="342" t="s">
        <v>58</v>
      </c>
      <c r="Y320" s="342" t="s">
        <v>68</v>
      </c>
      <c r="Z320" s="360">
        <v>45797</v>
      </c>
      <c r="AA320" s="361">
        <f t="shared" si="114"/>
        <v>45810</v>
      </c>
      <c r="AB320" s="342"/>
      <c r="AC320" s="342"/>
      <c r="AD320" s="342"/>
      <c r="AE320" s="342"/>
      <c r="AF320" s="342" t="str">
        <f t="shared" si="107"/>
        <v>Поставка металлооснастки ЛЭП</v>
      </c>
      <c r="AG320" s="342" t="s">
        <v>75</v>
      </c>
      <c r="AH320" s="387">
        <v>796</v>
      </c>
      <c r="AI320" s="342" t="s">
        <v>1104</v>
      </c>
      <c r="AJ320" s="342">
        <v>1455</v>
      </c>
      <c r="AK320" s="362">
        <v>93000000000</v>
      </c>
      <c r="AL320" s="342" t="s">
        <v>70</v>
      </c>
      <c r="AM320" s="360">
        <f t="shared" si="115"/>
        <v>45820</v>
      </c>
      <c r="AN320" s="360">
        <f t="shared" si="95"/>
        <v>45820</v>
      </c>
      <c r="AO320" s="360">
        <f t="shared" si="116"/>
        <v>45850</v>
      </c>
      <c r="AP320" s="342">
        <v>2025</v>
      </c>
      <c r="AQ320" s="342"/>
      <c r="AR320" s="342" t="s">
        <v>71</v>
      </c>
      <c r="AS320" s="493" t="s">
        <v>1545</v>
      </c>
      <c r="AT320" s="494" t="s">
        <v>1546</v>
      </c>
      <c r="AU320" s="495">
        <v>2024</v>
      </c>
      <c r="AV320" s="495">
        <v>2025</v>
      </c>
      <c r="AW320" s="496">
        <v>94.16833285762516</v>
      </c>
      <c r="AX320" s="496">
        <v>66.517133400000006</v>
      </c>
      <c r="AY320" s="181" t="s">
        <v>74</v>
      </c>
      <c r="AZ320" s="399" t="s">
        <v>75</v>
      </c>
      <c r="BA320" s="348"/>
      <c r="BB320" s="344" t="s">
        <v>1566</v>
      </c>
      <c r="BC320" s="356" t="s">
        <v>1567</v>
      </c>
    </row>
    <row r="321" spans="1:57" s="326" customFormat="1" ht="78.75">
      <c r="A321" s="491" t="s">
        <v>56</v>
      </c>
      <c r="B321" s="342" t="s">
        <v>1568</v>
      </c>
      <c r="C321" s="342" t="s">
        <v>58</v>
      </c>
      <c r="D321" s="342" t="s">
        <v>59</v>
      </c>
      <c r="E321" s="342" t="s">
        <v>60</v>
      </c>
      <c r="F321" s="342">
        <v>1</v>
      </c>
      <c r="G321" s="342" t="s">
        <v>479</v>
      </c>
      <c r="H321" s="277" t="s">
        <v>174</v>
      </c>
      <c r="I321" s="423" t="s">
        <v>1569</v>
      </c>
      <c r="J321" s="342">
        <v>2</v>
      </c>
      <c r="K321" s="342"/>
      <c r="L321" s="342" t="s">
        <v>75</v>
      </c>
      <c r="M321" s="342"/>
      <c r="N321" s="342" t="s">
        <v>65</v>
      </c>
      <c r="O321" s="424">
        <v>400.16755000000001</v>
      </c>
      <c r="P321" s="424">
        <f t="shared" si="101"/>
        <v>480.20105999999998</v>
      </c>
      <c r="Q321" s="424">
        <f t="shared" si="110"/>
        <v>480.20105999999998</v>
      </c>
      <c r="R321" s="348"/>
      <c r="S321" s="348"/>
      <c r="T321" s="348"/>
      <c r="U321" s="348"/>
      <c r="V321" s="348"/>
      <c r="W321" s="342" t="s">
        <v>1397</v>
      </c>
      <c r="X321" s="342" t="s">
        <v>58</v>
      </c>
      <c r="Y321" s="342" t="s">
        <v>68</v>
      </c>
      <c r="Z321" s="360">
        <v>45797</v>
      </c>
      <c r="AA321" s="361">
        <f t="shared" si="114"/>
        <v>45810</v>
      </c>
      <c r="AB321" s="342"/>
      <c r="AC321" s="342"/>
      <c r="AD321" s="342"/>
      <c r="AE321" s="342"/>
      <c r="AF321" s="342" t="str">
        <f t="shared" si="107"/>
        <v>Поставка ОПН-0,4 кВ, ОПН-6 кВ, ОПН-10 кВ, ОПН-15 кВ, ОПН-20 кВ</v>
      </c>
      <c r="AG321" s="342" t="s">
        <v>75</v>
      </c>
      <c r="AH321" s="387">
        <v>796</v>
      </c>
      <c r="AI321" s="342" t="s">
        <v>1104</v>
      </c>
      <c r="AJ321" s="342">
        <v>95</v>
      </c>
      <c r="AK321" s="362">
        <v>93000000000</v>
      </c>
      <c r="AL321" s="342" t="s">
        <v>70</v>
      </c>
      <c r="AM321" s="360">
        <f t="shared" si="115"/>
        <v>45820</v>
      </c>
      <c r="AN321" s="360">
        <f t="shared" si="95"/>
        <v>45820</v>
      </c>
      <c r="AO321" s="360">
        <f t="shared" si="116"/>
        <v>45850</v>
      </c>
      <c r="AP321" s="342">
        <v>2025</v>
      </c>
      <c r="AQ321" s="342"/>
      <c r="AR321" s="342" t="s">
        <v>71</v>
      </c>
      <c r="AS321" s="493" t="s">
        <v>1545</v>
      </c>
      <c r="AT321" s="494" t="s">
        <v>1546</v>
      </c>
      <c r="AU321" s="495">
        <v>2024</v>
      </c>
      <c r="AV321" s="495">
        <v>2025</v>
      </c>
      <c r="AW321" s="496">
        <v>94.16833285762516</v>
      </c>
      <c r="AX321" s="496">
        <v>66.517133400000006</v>
      </c>
      <c r="AY321" s="181" t="s">
        <v>74</v>
      </c>
      <c r="AZ321" s="399" t="s">
        <v>75</v>
      </c>
      <c r="BA321" s="348"/>
      <c r="BB321" s="344" t="s">
        <v>1570</v>
      </c>
      <c r="BC321" s="356" t="s">
        <v>1571</v>
      </c>
    </row>
    <row r="322" spans="1:57" s="326" customFormat="1" ht="78.75">
      <c r="A322" s="491" t="s">
        <v>56</v>
      </c>
      <c r="B322" s="342" t="s">
        <v>1572</v>
      </c>
      <c r="C322" s="342" t="s">
        <v>58</v>
      </c>
      <c r="D322" s="342" t="s">
        <v>59</v>
      </c>
      <c r="E322" s="342" t="s">
        <v>60</v>
      </c>
      <c r="F322" s="342">
        <v>1</v>
      </c>
      <c r="G322" s="342" t="s">
        <v>1573</v>
      </c>
      <c r="H322" s="413" t="s">
        <v>1574</v>
      </c>
      <c r="I322" s="423" t="s">
        <v>1575</v>
      </c>
      <c r="J322" s="342">
        <v>2</v>
      </c>
      <c r="K322" s="342"/>
      <c r="L322" s="342" t="s">
        <v>75</v>
      </c>
      <c r="M322" s="342"/>
      <c r="N322" s="342" t="s">
        <v>65</v>
      </c>
      <c r="O322" s="424">
        <v>16388</v>
      </c>
      <c r="P322" s="424">
        <f t="shared" si="101"/>
        <v>19665.599999999999</v>
      </c>
      <c r="Q322" s="424">
        <f t="shared" si="110"/>
        <v>19665.599999999999</v>
      </c>
      <c r="R322" s="348"/>
      <c r="S322" s="348"/>
      <c r="T322" s="348"/>
      <c r="U322" s="348"/>
      <c r="V322" s="348"/>
      <c r="W322" s="342" t="s">
        <v>1397</v>
      </c>
      <c r="X322" s="342" t="s">
        <v>58</v>
      </c>
      <c r="Y322" s="342" t="s">
        <v>68</v>
      </c>
      <c r="Z322" s="360">
        <v>45797</v>
      </c>
      <c r="AA322" s="361">
        <f t="shared" si="114"/>
        <v>45810</v>
      </c>
      <c r="AB322" s="342"/>
      <c r="AC322" s="342"/>
      <c r="AD322" s="342"/>
      <c r="AE322" s="342"/>
      <c r="AF322" s="342" t="str">
        <f t="shared" si="107"/>
        <v>Поставка самонесущего изолированного провода (СИП) до 35 кВ</v>
      </c>
      <c r="AG322" s="342" t="s">
        <v>75</v>
      </c>
      <c r="AH322" s="387" t="s">
        <v>109</v>
      </c>
      <c r="AI322" s="342" t="s">
        <v>110</v>
      </c>
      <c r="AJ322" s="342">
        <v>100000</v>
      </c>
      <c r="AK322" s="362">
        <v>93000000000</v>
      </c>
      <c r="AL322" s="342" t="s">
        <v>70</v>
      </c>
      <c r="AM322" s="360">
        <f t="shared" si="115"/>
        <v>45820</v>
      </c>
      <c r="AN322" s="360">
        <f t="shared" si="95"/>
        <v>45820</v>
      </c>
      <c r="AO322" s="360">
        <f>AM322+180</f>
        <v>46000</v>
      </c>
      <c r="AP322" s="342">
        <v>2025</v>
      </c>
      <c r="AQ322" s="342"/>
      <c r="AR322" s="342" t="s">
        <v>71</v>
      </c>
      <c r="AS322" s="493" t="s">
        <v>1545</v>
      </c>
      <c r="AT322" s="494" t="s">
        <v>1546</v>
      </c>
      <c r="AU322" s="495">
        <v>2024</v>
      </c>
      <c r="AV322" s="495">
        <v>2025</v>
      </c>
      <c r="AW322" s="496">
        <v>94.16833285762516</v>
      </c>
      <c r="AX322" s="496">
        <v>66.517133400000006</v>
      </c>
      <c r="AY322" s="181" t="s">
        <v>74</v>
      </c>
      <c r="AZ322" s="399" t="s">
        <v>75</v>
      </c>
      <c r="BA322" s="348"/>
      <c r="BB322" s="344" t="s">
        <v>1576</v>
      </c>
      <c r="BC322" s="356" t="s">
        <v>1577</v>
      </c>
    </row>
    <row r="323" spans="1:57" s="326" customFormat="1" ht="78.75">
      <c r="A323" s="491" t="s">
        <v>56</v>
      </c>
      <c r="B323" s="342" t="s">
        <v>1578</v>
      </c>
      <c r="C323" s="342" t="s">
        <v>58</v>
      </c>
      <c r="D323" s="342" t="s">
        <v>59</v>
      </c>
      <c r="E323" s="342" t="s">
        <v>60</v>
      </c>
      <c r="F323" s="342">
        <v>1</v>
      </c>
      <c r="G323" s="342" t="s">
        <v>1579</v>
      </c>
      <c r="H323" s="277" t="s">
        <v>1580</v>
      </c>
      <c r="I323" s="423" t="s">
        <v>1581</v>
      </c>
      <c r="J323" s="342">
        <v>2</v>
      </c>
      <c r="K323" s="342"/>
      <c r="L323" s="342" t="s">
        <v>75</v>
      </c>
      <c r="M323" s="342"/>
      <c r="N323" s="342" t="s">
        <v>65</v>
      </c>
      <c r="O323" s="424">
        <v>759.05020000000002</v>
      </c>
      <c r="P323" s="424">
        <f t="shared" si="101"/>
        <v>910.86023999999998</v>
      </c>
      <c r="Q323" s="424">
        <f t="shared" si="110"/>
        <v>910.86023999999998</v>
      </c>
      <c r="R323" s="348"/>
      <c r="S323" s="348"/>
      <c r="T323" s="348"/>
      <c r="U323" s="348"/>
      <c r="V323" s="348"/>
      <c r="W323" s="342" t="s">
        <v>1397</v>
      </c>
      <c r="X323" s="342" t="s">
        <v>58</v>
      </c>
      <c r="Y323" s="342" t="s">
        <v>68</v>
      </c>
      <c r="Z323" s="360">
        <v>45797</v>
      </c>
      <c r="AA323" s="361">
        <f t="shared" si="114"/>
        <v>45810</v>
      </c>
      <c r="AB323" s="342"/>
      <c r="AC323" s="342"/>
      <c r="AD323" s="342"/>
      <c r="AE323" s="342"/>
      <c r="AF323" s="342" t="str">
        <f t="shared" si="107"/>
        <v xml:space="preserve">Поставка черного металлопроката </v>
      </c>
      <c r="AG323" s="342" t="s">
        <v>75</v>
      </c>
      <c r="AH323" s="387" t="s">
        <v>1582</v>
      </c>
      <c r="AI323" s="342" t="s">
        <v>1583</v>
      </c>
      <c r="AJ323" s="342" t="s">
        <v>1584</v>
      </c>
      <c r="AK323" s="362" t="s">
        <v>982</v>
      </c>
      <c r="AL323" s="342" t="s">
        <v>983</v>
      </c>
      <c r="AM323" s="360">
        <f t="shared" si="115"/>
        <v>45820</v>
      </c>
      <c r="AN323" s="360">
        <f t="shared" si="95"/>
        <v>45820</v>
      </c>
      <c r="AO323" s="360">
        <f>AM323+30</f>
        <v>45850</v>
      </c>
      <c r="AP323" s="342">
        <v>2025</v>
      </c>
      <c r="AQ323" s="342"/>
      <c r="AR323" s="342" t="s">
        <v>71</v>
      </c>
      <c r="AS323" s="493" t="s">
        <v>1545</v>
      </c>
      <c r="AT323" s="494" t="s">
        <v>1546</v>
      </c>
      <c r="AU323" s="495">
        <v>2024</v>
      </c>
      <c r="AV323" s="495">
        <v>2025</v>
      </c>
      <c r="AW323" s="496">
        <v>94.16833285762516</v>
      </c>
      <c r="AX323" s="496">
        <v>66.517133400000006</v>
      </c>
      <c r="AY323" s="181" t="s">
        <v>74</v>
      </c>
      <c r="AZ323" s="399" t="s">
        <v>75</v>
      </c>
      <c r="BA323" s="348"/>
      <c r="BB323" s="344" t="s">
        <v>1585</v>
      </c>
      <c r="BC323" s="356" t="s">
        <v>1586</v>
      </c>
    </row>
    <row r="324" spans="1:57" s="326" customFormat="1" ht="47.25">
      <c r="A324" s="497" t="s">
        <v>374</v>
      </c>
      <c r="B324" s="232" t="s">
        <v>1587</v>
      </c>
      <c r="C324" s="307" t="s">
        <v>58</v>
      </c>
      <c r="D324" s="306" t="s">
        <v>336</v>
      </c>
      <c r="E324" s="306" t="s">
        <v>60</v>
      </c>
      <c r="F324" s="306">
        <v>1</v>
      </c>
      <c r="G324" s="306" t="s">
        <v>512</v>
      </c>
      <c r="H324" s="307" t="s">
        <v>106</v>
      </c>
      <c r="I324" s="307" t="s">
        <v>107</v>
      </c>
      <c r="J324" s="306">
        <v>2</v>
      </c>
      <c r="K324" s="306"/>
      <c r="L324" s="232" t="s">
        <v>64</v>
      </c>
      <c r="M324" s="306"/>
      <c r="N324" s="498" t="s">
        <v>1130</v>
      </c>
      <c r="O324" s="400">
        <v>423.26508000000001</v>
      </c>
      <c r="P324" s="257">
        <f t="shared" si="101"/>
        <v>507.91809599999999</v>
      </c>
      <c r="Q324" s="310">
        <f t="shared" si="110"/>
        <v>507.91809599999999</v>
      </c>
      <c r="R324" s="348"/>
      <c r="S324" s="348"/>
      <c r="T324" s="348"/>
      <c r="U324" s="348"/>
      <c r="V324" s="348"/>
      <c r="W324" s="232" t="s">
        <v>108</v>
      </c>
      <c r="X324" s="232" t="s">
        <v>58</v>
      </c>
      <c r="Y324" s="232" t="s">
        <v>68</v>
      </c>
      <c r="Z324" s="258">
        <v>45797</v>
      </c>
      <c r="AA324" s="311">
        <f>Z324+30</f>
        <v>45827</v>
      </c>
      <c r="AB324" s="312"/>
      <c r="AC324" s="312"/>
      <c r="AD324" s="312"/>
      <c r="AE324" s="312"/>
      <c r="AF324" s="342" t="str">
        <f t="shared" si="107"/>
        <v>Поставка силового кабеля на напряжение 6-10 (20) кВ с БПИ и ПВХ изоляцией</v>
      </c>
      <c r="AG324" s="313"/>
      <c r="AH324" s="313" t="s">
        <v>109</v>
      </c>
      <c r="AI324" s="312" t="s">
        <v>110</v>
      </c>
      <c r="AJ324" s="313" t="s">
        <v>546</v>
      </c>
      <c r="AK324" s="313" t="s">
        <v>186</v>
      </c>
      <c r="AL324" s="313" t="s">
        <v>70</v>
      </c>
      <c r="AM324" s="258">
        <f t="shared" ref="AM324:AM329" si="117">AA324+20</f>
        <v>45847</v>
      </c>
      <c r="AN324" s="258">
        <f t="shared" si="95"/>
        <v>45847</v>
      </c>
      <c r="AO324" s="258">
        <f t="shared" ref="AO324:AO325" si="118">AN324+30</f>
        <v>45877</v>
      </c>
      <c r="AP324" s="307" t="s">
        <v>752</v>
      </c>
      <c r="AQ324" s="348"/>
      <c r="AR324" s="348"/>
      <c r="AS324" s="348"/>
      <c r="AT324" s="355"/>
      <c r="AU324" s="348"/>
      <c r="AV324" s="348"/>
      <c r="AW324" s="348"/>
      <c r="AX324" s="348"/>
      <c r="AY324" s="348"/>
      <c r="AZ324" s="348"/>
      <c r="BA324" s="348"/>
      <c r="BB324" s="344" t="s">
        <v>1588</v>
      </c>
      <c r="BC324" s="356" t="s">
        <v>1589</v>
      </c>
    </row>
    <row r="325" spans="1:57" s="326" customFormat="1" ht="47.25">
      <c r="A325" s="499" t="s">
        <v>374</v>
      </c>
      <c r="B325" s="232" t="s">
        <v>1590</v>
      </c>
      <c r="C325" s="396" t="s">
        <v>58</v>
      </c>
      <c r="D325" s="397" t="s">
        <v>336</v>
      </c>
      <c r="E325" s="306" t="s">
        <v>60</v>
      </c>
      <c r="F325" s="399">
        <v>1</v>
      </c>
      <c r="G325" s="307" t="s">
        <v>1591</v>
      </c>
      <c r="H325" s="307" t="s">
        <v>144</v>
      </c>
      <c r="I325" s="307" t="s">
        <v>1592</v>
      </c>
      <c r="J325" s="306">
        <v>2</v>
      </c>
      <c r="K325" s="306"/>
      <c r="L325" s="399" t="s">
        <v>64</v>
      </c>
      <c r="M325" s="399"/>
      <c r="N325" s="396" t="s">
        <v>65</v>
      </c>
      <c r="O325" s="400">
        <v>117.4716</v>
      </c>
      <c r="P325" s="500">
        <f t="shared" si="101"/>
        <v>140.96591999999998</v>
      </c>
      <c r="Q325" s="484">
        <f t="shared" si="110"/>
        <v>140.96591999999998</v>
      </c>
      <c r="R325" s="348"/>
      <c r="S325" s="348"/>
      <c r="T325" s="348"/>
      <c r="U325" s="348"/>
      <c r="V325" s="348"/>
      <c r="W325" s="396" t="s">
        <v>720</v>
      </c>
      <c r="X325" s="232" t="s">
        <v>58</v>
      </c>
      <c r="Y325" s="396" t="s">
        <v>68</v>
      </c>
      <c r="Z325" s="401">
        <v>45797</v>
      </c>
      <c r="AA325" s="402">
        <f>Z325+35</f>
        <v>45832</v>
      </c>
      <c r="AB325" s="306"/>
      <c r="AC325" s="306"/>
      <c r="AD325" s="306"/>
      <c r="AE325" s="306"/>
      <c r="AF325" s="306" t="str">
        <f t="shared" si="107"/>
        <v>Поставка конструкций металлических</v>
      </c>
      <c r="AG325" s="306"/>
      <c r="AH325" s="396">
        <v>796</v>
      </c>
      <c r="AI325" s="396" t="s">
        <v>1104</v>
      </c>
      <c r="AJ325" s="306">
        <v>360</v>
      </c>
      <c r="AK325" s="396">
        <v>93000000000</v>
      </c>
      <c r="AL325" s="396" t="s">
        <v>70</v>
      </c>
      <c r="AM325" s="402">
        <f t="shared" si="117"/>
        <v>45852</v>
      </c>
      <c r="AN325" s="401">
        <f t="shared" si="95"/>
        <v>45852</v>
      </c>
      <c r="AO325" s="401">
        <f t="shared" si="118"/>
        <v>45882</v>
      </c>
      <c r="AP325" s="399">
        <v>2025</v>
      </c>
      <c r="AQ325" s="348"/>
      <c r="AR325" s="348"/>
      <c r="AS325" s="348"/>
      <c r="AT325" s="355"/>
      <c r="AU325" s="348"/>
      <c r="AV325" s="348"/>
      <c r="AW325" s="348"/>
      <c r="AX325" s="348"/>
      <c r="AY325" s="348"/>
      <c r="AZ325" s="348"/>
      <c r="BA325" s="348"/>
      <c r="BB325" s="344" t="s">
        <v>1593</v>
      </c>
      <c r="BC325" s="356" t="s">
        <v>1594</v>
      </c>
    </row>
    <row r="326" spans="1:57" s="326" customFormat="1" ht="47.25">
      <c r="A326" s="501" t="s">
        <v>1382</v>
      </c>
      <c r="B326" s="502" t="s">
        <v>1595</v>
      </c>
      <c r="C326" s="413" t="s">
        <v>58</v>
      </c>
      <c r="D326" s="503" t="s">
        <v>1596</v>
      </c>
      <c r="E326" s="504" t="s">
        <v>277</v>
      </c>
      <c r="F326" s="232">
        <v>1</v>
      </c>
      <c r="G326" s="505" t="s">
        <v>1597</v>
      </c>
      <c r="H326" s="267" t="s">
        <v>1598</v>
      </c>
      <c r="I326" s="267" t="s">
        <v>1599</v>
      </c>
      <c r="J326" s="267">
        <v>1</v>
      </c>
      <c r="K326" s="181"/>
      <c r="L326" s="181" t="s">
        <v>75</v>
      </c>
      <c r="M326" s="181"/>
      <c r="N326" s="506" t="s">
        <v>225</v>
      </c>
      <c r="O326" s="257">
        <v>228.22499999999999</v>
      </c>
      <c r="P326" s="257">
        <v>273.87</v>
      </c>
      <c r="Q326" s="257">
        <v>273.87</v>
      </c>
      <c r="R326" s="348"/>
      <c r="S326" s="348"/>
      <c r="T326" s="348"/>
      <c r="U326" s="348"/>
      <c r="V326" s="348"/>
      <c r="W326" s="232" t="s">
        <v>638</v>
      </c>
      <c r="X326" s="181" t="s">
        <v>58</v>
      </c>
      <c r="Y326" s="181" t="s">
        <v>639</v>
      </c>
      <c r="Z326" s="258">
        <v>45796</v>
      </c>
      <c r="AA326" s="258">
        <v>45796</v>
      </c>
      <c r="AB326" s="267" t="s">
        <v>1600</v>
      </c>
      <c r="AC326" s="267" t="s">
        <v>1601</v>
      </c>
      <c r="AD326" s="507">
        <v>2465177981</v>
      </c>
      <c r="AE326" s="507">
        <v>246501001</v>
      </c>
      <c r="AF326" s="306" t="str">
        <f t="shared" si="107"/>
        <v xml:space="preserve">О предоставлении «жесткого» блока мест </v>
      </c>
      <c r="AG326" s="181"/>
      <c r="AH326" s="384">
        <v>876</v>
      </c>
      <c r="AI326" s="384" t="s">
        <v>226</v>
      </c>
      <c r="AJ326" s="181">
        <v>1</v>
      </c>
      <c r="AK326" s="508">
        <v>93000000000</v>
      </c>
      <c r="AL326" s="389" t="s">
        <v>70</v>
      </c>
      <c r="AM326" s="258">
        <v>45796</v>
      </c>
      <c r="AN326" s="258">
        <v>45796</v>
      </c>
      <c r="AO326" s="258">
        <v>45869</v>
      </c>
      <c r="AP326" s="268">
        <v>2025</v>
      </c>
      <c r="AQ326" s="181"/>
      <c r="AR326" s="348"/>
      <c r="AS326" s="348"/>
      <c r="AT326" s="355"/>
      <c r="AU326" s="348"/>
      <c r="AV326" s="348"/>
      <c r="AW326" s="348"/>
      <c r="AX326" s="348"/>
      <c r="AY326" s="348"/>
      <c r="AZ326" s="348"/>
      <c r="BA326" s="348"/>
      <c r="BB326" s="344" t="s">
        <v>1602</v>
      </c>
      <c r="BC326" s="356" t="s">
        <v>1603</v>
      </c>
    </row>
    <row r="327" spans="1:57" s="326" customFormat="1" ht="45">
      <c r="A327" s="387" t="s">
        <v>975</v>
      </c>
      <c r="B327" s="342" t="s">
        <v>1604</v>
      </c>
      <c r="C327" s="342" t="s">
        <v>58</v>
      </c>
      <c r="D327" s="342" t="s">
        <v>336</v>
      </c>
      <c r="E327" s="342" t="s">
        <v>60</v>
      </c>
      <c r="F327" s="342">
        <v>1</v>
      </c>
      <c r="G327" s="342" t="s">
        <v>1605</v>
      </c>
      <c r="H327" s="413" t="s">
        <v>994</v>
      </c>
      <c r="I327" s="423" t="s">
        <v>181</v>
      </c>
      <c r="J327" s="342">
        <v>1</v>
      </c>
      <c r="K327" s="342"/>
      <c r="L327" s="342" t="s">
        <v>75</v>
      </c>
      <c r="M327" s="342"/>
      <c r="N327" s="342" t="s">
        <v>65</v>
      </c>
      <c r="O327" s="424">
        <v>1557.3166000000001</v>
      </c>
      <c r="P327" s="424">
        <f t="shared" si="101"/>
        <v>1868.7799199999999</v>
      </c>
      <c r="Q327" s="509">
        <f t="shared" si="110"/>
        <v>1868.7799199999999</v>
      </c>
      <c r="R327" s="348"/>
      <c r="S327" s="348"/>
      <c r="T327" s="348"/>
      <c r="U327" s="348"/>
      <c r="V327" s="348"/>
      <c r="W327" s="342" t="s">
        <v>309</v>
      </c>
      <c r="X327" s="342" t="s">
        <v>58</v>
      </c>
      <c r="Y327" s="342" t="s">
        <v>68</v>
      </c>
      <c r="Z327" s="360">
        <v>45807</v>
      </c>
      <c r="AA327" s="361">
        <f t="shared" ref="AA327:AA329" si="119">Z327+30</f>
        <v>45837</v>
      </c>
      <c r="AB327" s="342"/>
      <c r="AC327" s="342"/>
      <c r="AD327" s="342"/>
      <c r="AE327" s="342"/>
      <c r="AF327" s="342" t="str">
        <f t="shared" si="107"/>
        <v>Поставка КТП с силовым трансформатором</v>
      </c>
      <c r="AG327" s="342" t="s">
        <v>75</v>
      </c>
      <c r="AH327" s="387">
        <v>796</v>
      </c>
      <c r="AI327" s="342" t="s">
        <v>1104</v>
      </c>
      <c r="AJ327" s="342">
        <v>2</v>
      </c>
      <c r="AK327" s="362">
        <v>93000000000</v>
      </c>
      <c r="AL327" s="342" t="s">
        <v>70</v>
      </c>
      <c r="AM327" s="360">
        <f t="shared" si="117"/>
        <v>45857</v>
      </c>
      <c r="AN327" s="360">
        <f t="shared" si="95"/>
        <v>45857</v>
      </c>
      <c r="AO327" s="360">
        <f>AN327+45</f>
        <v>45902</v>
      </c>
      <c r="AP327" s="342">
        <v>2025</v>
      </c>
      <c r="AQ327" s="348"/>
      <c r="AR327" s="348"/>
      <c r="AS327" s="348"/>
      <c r="AT327" s="355"/>
      <c r="AU327" s="348"/>
      <c r="AV327" s="348"/>
      <c r="AW327" s="348"/>
      <c r="AX327" s="348"/>
      <c r="AY327" s="348"/>
      <c r="AZ327" s="348"/>
      <c r="BA327" s="348"/>
      <c r="BB327" s="344" t="s">
        <v>1606</v>
      </c>
      <c r="BC327" s="356" t="s">
        <v>1607</v>
      </c>
    </row>
    <row r="328" spans="1:57" s="326" customFormat="1" ht="78.75">
      <c r="A328" s="304" t="s">
        <v>975</v>
      </c>
      <c r="B328" s="232" t="s">
        <v>1608</v>
      </c>
      <c r="C328" s="305" t="s">
        <v>58</v>
      </c>
      <c r="D328" s="306" t="s">
        <v>1125</v>
      </c>
      <c r="E328" s="306" t="s">
        <v>60</v>
      </c>
      <c r="F328" s="306">
        <v>1</v>
      </c>
      <c r="G328" s="306" t="s">
        <v>1609</v>
      </c>
      <c r="H328" s="307" t="s">
        <v>1610</v>
      </c>
      <c r="I328" s="307" t="s">
        <v>1611</v>
      </c>
      <c r="J328" s="306">
        <v>2</v>
      </c>
      <c r="K328" s="306"/>
      <c r="L328" s="232" t="s">
        <v>64</v>
      </c>
      <c r="M328" s="306"/>
      <c r="N328" s="308" t="s">
        <v>1130</v>
      </c>
      <c r="O328" s="309">
        <v>365.59348</v>
      </c>
      <c r="P328" s="257">
        <f t="shared" si="101"/>
        <v>438.712176</v>
      </c>
      <c r="Q328" s="310">
        <f t="shared" si="110"/>
        <v>438.712176</v>
      </c>
      <c r="R328" s="348"/>
      <c r="S328" s="348"/>
      <c r="T328" s="348"/>
      <c r="U328" s="348"/>
      <c r="V328" s="348"/>
      <c r="W328" s="232" t="s">
        <v>108</v>
      </c>
      <c r="X328" s="232" t="s">
        <v>58</v>
      </c>
      <c r="Y328" s="232" t="s">
        <v>68</v>
      </c>
      <c r="Z328" s="258">
        <v>45813</v>
      </c>
      <c r="AA328" s="311">
        <f t="shared" si="119"/>
        <v>45843</v>
      </c>
      <c r="AB328" s="312"/>
      <c r="AC328" s="312"/>
      <c r="AD328" s="312"/>
      <c r="AE328" s="312"/>
      <c r="AF328" s="306" t="str">
        <f t="shared" si="107"/>
        <v>Поставка средств для защиты и ухода за кожей, репеллентов</v>
      </c>
      <c r="AG328" s="313"/>
      <c r="AH328" s="313" t="s">
        <v>1612</v>
      </c>
      <c r="AI328" s="312" t="s">
        <v>1613</v>
      </c>
      <c r="AJ328" s="313" t="s">
        <v>1614</v>
      </c>
      <c r="AK328" s="313" t="s">
        <v>129</v>
      </c>
      <c r="AL328" s="313" t="s">
        <v>130</v>
      </c>
      <c r="AM328" s="258">
        <f t="shared" si="117"/>
        <v>45863</v>
      </c>
      <c r="AN328" s="258">
        <f t="shared" si="95"/>
        <v>45863</v>
      </c>
      <c r="AO328" s="258">
        <f>AN328+30</f>
        <v>45893</v>
      </c>
      <c r="AP328" s="307" t="s">
        <v>752</v>
      </c>
      <c r="AQ328" s="312"/>
      <c r="AR328" s="312"/>
      <c r="AS328" s="312"/>
      <c r="AT328" s="312"/>
      <c r="AU328" s="312"/>
      <c r="AV328" s="312"/>
      <c r="AW328" s="312"/>
      <c r="AX328" s="312"/>
      <c r="AY328" s="399" t="s">
        <v>64</v>
      </c>
      <c r="AZ328" s="348"/>
      <c r="BA328" s="348"/>
      <c r="BB328" s="344" t="s">
        <v>1615</v>
      </c>
      <c r="BC328" s="356" t="s">
        <v>1616</v>
      </c>
    </row>
    <row r="329" spans="1:57" s="510" customFormat="1" ht="246.75" customHeight="1">
      <c r="A329" s="199" t="s">
        <v>56</v>
      </c>
      <c r="B329" s="199" t="s">
        <v>1617</v>
      </c>
      <c r="C329" s="307" t="s">
        <v>58</v>
      </c>
      <c r="D329" s="199" t="s">
        <v>59</v>
      </c>
      <c r="E329" s="306" t="s">
        <v>60</v>
      </c>
      <c r="F329" s="199">
        <v>1</v>
      </c>
      <c r="G329" s="199" t="s">
        <v>1618</v>
      </c>
      <c r="H329" s="199" t="s">
        <v>494</v>
      </c>
      <c r="I329" s="199" t="s">
        <v>495</v>
      </c>
      <c r="J329" s="199">
        <v>1</v>
      </c>
      <c r="K329" s="199" t="s">
        <v>1619</v>
      </c>
      <c r="L329" s="199" t="s">
        <v>75</v>
      </c>
      <c r="M329" s="199"/>
      <c r="N329" s="199" t="s">
        <v>65</v>
      </c>
      <c r="O329" s="308">
        <v>11139.25281</v>
      </c>
      <c r="P329" s="199">
        <f t="shared" si="101"/>
        <v>13367.103372</v>
      </c>
      <c r="Q329" s="199">
        <f t="shared" si="110"/>
        <v>13367.103372</v>
      </c>
      <c r="R329" s="199"/>
      <c r="S329" s="199"/>
      <c r="T329" s="199"/>
      <c r="U329" s="199"/>
      <c r="V329" s="199"/>
      <c r="W329" s="199" t="s">
        <v>66</v>
      </c>
      <c r="X329" s="232" t="s">
        <v>58</v>
      </c>
      <c r="Y329" s="232" t="s">
        <v>68</v>
      </c>
      <c r="Z329" s="511">
        <v>45824</v>
      </c>
      <c r="AA329" s="511">
        <f t="shared" si="119"/>
        <v>45854</v>
      </c>
      <c r="AB329" s="199"/>
      <c r="AC329" s="199"/>
      <c r="AD329" s="199"/>
      <c r="AE329" s="199"/>
      <c r="AF329" s="199" t="str">
        <f t="shared" si="107"/>
        <v>Поставка пунктов коммерческого учета 6-35 кВ</v>
      </c>
      <c r="AG329" s="199"/>
      <c r="AH329" s="199">
        <v>796</v>
      </c>
      <c r="AI329" s="199" t="s">
        <v>136</v>
      </c>
      <c r="AJ329" s="199">
        <v>24</v>
      </c>
      <c r="AK329" s="199">
        <v>93000000000</v>
      </c>
      <c r="AL329" s="199" t="s">
        <v>70</v>
      </c>
      <c r="AM329" s="511">
        <f t="shared" si="117"/>
        <v>45874</v>
      </c>
      <c r="AN329" s="511">
        <f t="shared" si="95"/>
        <v>45874</v>
      </c>
      <c r="AO329" s="511">
        <f>AN329+45</f>
        <v>45919</v>
      </c>
      <c r="AP329" s="199">
        <v>2025</v>
      </c>
      <c r="AQ329" s="199"/>
      <c r="AR329" s="199" t="s">
        <v>1620</v>
      </c>
      <c r="AS329" s="199" t="s">
        <v>1621</v>
      </c>
      <c r="AT329" s="308" t="s">
        <v>1622</v>
      </c>
      <c r="AU329" s="199"/>
      <c r="AV329" s="199"/>
      <c r="AW329" s="199"/>
      <c r="AX329" s="199"/>
      <c r="AY329" s="199"/>
      <c r="AZ329" s="199"/>
      <c r="BA329" s="199"/>
      <c r="BB329" s="199" t="s">
        <v>1623</v>
      </c>
      <c r="BC329" s="512" t="s">
        <v>1624</v>
      </c>
    </row>
    <row r="330" spans="1:57" s="36" customFormat="1" ht="82.5" customHeight="1">
      <c r="A330" s="513" t="s">
        <v>975</v>
      </c>
      <c r="B330" s="95" t="s">
        <v>1625</v>
      </c>
      <c r="C330" s="95" t="s">
        <v>767</v>
      </c>
      <c r="D330" s="95" t="s">
        <v>799</v>
      </c>
      <c r="E330" s="95" t="s">
        <v>60</v>
      </c>
      <c r="F330" s="95">
        <v>1</v>
      </c>
      <c r="G330" s="95" t="s">
        <v>1039</v>
      </c>
      <c r="H330" s="514" t="s">
        <v>1092</v>
      </c>
      <c r="I330" s="514" t="s">
        <v>1093</v>
      </c>
      <c r="J330" s="515">
        <v>2</v>
      </c>
      <c r="K330" s="95"/>
      <c r="L330" s="95" t="s">
        <v>75</v>
      </c>
      <c r="M330" s="95"/>
      <c r="N330" s="331" t="s">
        <v>65</v>
      </c>
      <c r="O330" s="516">
        <v>866.43</v>
      </c>
      <c r="P330" s="517">
        <f t="shared" si="101"/>
        <v>1039.7159999999999</v>
      </c>
      <c r="Q330" s="516">
        <f t="shared" si="110"/>
        <v>1039.7159999999999</v>
      </c>
      <c r="R330" s="518"/>
      <c r="S330" s="518"/>
      <c r="T330" s="518"/>
      <c r="U330" s="331"/>
      <c r="V330" s="331"/>
      <c r="W330" s="95" t="s">
        <v>1397</v>
      </c>
      <c r="X330" s="95" t="s">
        <v>767</v>
      </c>
      <c r="Y330" s="95" t="s">
        <v>771</v>
      </c>
      <c r="Z330" s="519">
        <v>45824</v>
      </c>
      <c r="AA330" s="519">
        <f>Z330+13</f>
        <v>45837</v>
      </c>
      <c r="AB330" s="95"/>
      <c r="AC330" s="95"/>
      <c r="AD330" s="95"/>
      <c r="AE330" s="95"/>
      <c r="AF330" s="95" t="str">
        <f t="shared" si="107"/>
        <v>Поставка мебели</v>
      </c>
      <c r="AG330" s="95"/>
      <c r="AH330" s="95" t="s">
        <v>1094</v>
      </c>
      <c r="AI330" s="520" t="s">
        <v>1095</v>
      </c>
      <c r="AJ330" s="95" t="s">
        <v>1626</v>
      </c>
      <c r="AK330" s="521" t="s">
        <v>1097</v>
      </c>
      <c r="AL330" s="95" t="s">
        <v>1098</v>
      </c>
      <c r="AM330" s="519">
        <f>AA330+10</f>
        <v>45847</v>
      </c>
      <c r="AN330" s="519">
        <f t="shared" si="95"/>
        <v>45847</v>
      </c>
      <c r="AO330" s="519">
        <f>AN330+90</f>
        <v>45937</v>
      </c>
      <c r="AP330" s="95">
        <v>2025</v>
      </c>
      <c r="AQ330" s="95"/>
      <c r="AR330" s="95"/>
      <c r="AS330" s="95"/>
      <c r="AT330" s="141"/>
      <c r="AU330" s="519"/>
      <c r="AV330" s="522"/>
      <c r="AW330" s="523"/>
      <c r="AX330" s="95"/>
      <c r="AY330" s="95"/>
      <c r="AZ330" s="95"/>
      <c r="BA330" s="331"/>
      <c r="BB330" s="95" t="s">
        <v>1627</v>
      </c>
      <c r="BC330" s="56" t="s">
        <v>1628</v>
      </c>
    </row>
    <row r="331" spans="1:57" s="326" customFormat="1" ht="60">
      <c r="A331" s="463" t="s">
        <v>1382</v>
      </c>
      <c r="B331" s="502" t="s">
        <v>1629</v>
      </c>
      <c r="C331" s="413" t="s">
        <v>58</v>
      </c>
      <c r="D331" s="503" t="s">
        <v>1596</v>
      </c>
      <c r="E331" s="504" t="s">
        <v>277</v>
      </c>
      <c r="F331" s="232">
        <v>1</v>
      </c>
      <c r="G331" s="505" t="s">
        <v>1630</v>
      </c>
      <c r="H331" s="267" t="s">
        <v>1631</v>
      </c>
      <c r="I331" s="267" t="s">
        <v>1632</v>
      </c>
      <c r="J331" s="267">
        <v>1</v>
      </c>
      <c r="K331" s="181"/>
      <c r="L331" s="181" t="s">
        <v>75</v>
      </c>
      <c r="M331" s="181" t="s">
        <v>1633</v>
      </c>
      <c r="N331" s="506" t="s">
        <v>225</v>
      </c>
      <c r="O331" s="257">
        <v>500</v>
      </c>
      <c r="P331" s="257">
        <v>500</v>
      </c>
      <c r="Q331" s="257">
        <v>500</v>
      </c>
      <c r="R331" s="348"/>
      <c r="S331" s="348"/>
      <c r="T331" s="348"/>
      <c r="U331" s="348"/>
      <c r="V331" s="348"/>
      <c r="W331" s="232" t="s">
        <v>638</v>
      </c>
      <c r="X331" s="181" t="s">
        <v>58</v>
      </c>
      <c r="Y331" s="181" t="s">
        <v>639</v>
      </c>
      <c r="Z331" s="258">
        <v>45824</v>
      </c>
      <c r="AA331" s="258">
        <v>45824</v>
      </c>
      <c r="AB331" s="267" t="s">
        <v>1634</v>
      </c>
      <c r="AC331" s="267" t="s">
        <v>1635</v>
      </c>
      <c r="AD331" s="524" t="s">
        <v>1636</v>
      </c>
      <c r="AE331" s="507"/>
      <c r="AF331" s="267" t="str">
        <f t="shared" si="107"/>
        <v>Организация и проведение анимационной программы в
рамках XVII Летней Спартакиады ПАО «Россети Сибирь»</v>
      </c>
      <c r="AG331" s="181"/>
      <c r="AH331" s="384">
        <v>876</v>
      </c>
      <c r="AI331" s="384" t="s">
        <v>226</v>
      </c>
      <c r="AJ331" s="181">
        <v>1</v>
      </c>
      <c r="AK331" s="508">
        <v>93000000000</v>
      </c>
      <c r="AL331" s="389" t="s">
        <v>70</v>
      </c>
      <c r="AM331" s="258">
        <v>45824</v>
      </c>
      <c r="AN331" s="258">
        <f t="shared" ref="AN331:AN358" si="120">AM331</f>
        <v>45824</v>
      </c>
      <c r="AO331" s="258">
        <v>45856</v>
      </c>
      <c r="AP331" s="268">
        <v>2025</v>
      </c>
      <c r="AQ331" s="181" t="s">
        <v>75</v>
      </c>
      <c r="AR331" s="348"/>
      <c r="AS331" s="348"/>
      <c r="AT331" s="355"/>
      <c r="AU331" s="348"/>
      <c r="AV331" s="348"/>
      <c r="AW331" s="348"/>
      <c r="AX331" s="348"/>
      <c r="AY331" s="348"/>
      <c r="AZ331" s="348"/>
      <c r="BA331" s="348"/>
      <c r="BB331" s="344" t="s">
        <v>1637</v>
      </c>
      <c r="BC331" s="356" t="s">
        <v>1638</v>
      </c>
    </row>
    <row r="332" spans="1:57" s="478" customFormat="1" ht="78.75">
      <c r="A332" s="232" t="s">
        <v>1382</v>
      </c>
      <c r="B332" s="232" t="s">
        <v>1639</v>
      </c>
      <c r="C332" s="306" t="s">
        <v>58</v>
      </c>
      <c r="D332" s="232" t="s">
        <v>780</v>
      </c>
      <c r="E332" s="232" t="s">
        <v>781</v>
      </c>
      <c r="F332" s="232">
        <v>1</v>
      </c>
      <c r="G332" s="399" t="s">
        <v>1640</v>
      </c>
      <c r="H332" s="232" t="s">
        <v>1641</v>
      </c>
      <c r="I332" s="232" t="s">
        <v>1642</v>
      </c>
      <c r="J332" s="232">
        <v>1</v>
      </c>
      <c r="K332" s="232"/>
      <c r="L332" s="232" t="s">
        <v>75</v>
      </c>
      <c r="M332" s="232"/>
      <c r="N332" s="232" t="s">
        <v>637</v>
      </c>
      <c r="O332" s="257">
        <v>229.62541999999999</v>
      </c>
      <c r="P332" s="257">
        <v>229.62541999999999</v>
      </c>
      <c r="Q332" s="400">
        <f t="shared" si="110"/>
        <v>229.62541999999999</v>
      </c>
      <c r="R332" s="479"/>
      <c r="S332" s="479"/>
      <c r="T332" s="479"/>
      <c r="U332" s="479"/>
      <c r="V332" s="479"/>
      <c r="W332" s="232" t="s">
        <v>638</v>
      </c>
      <c r="X332" s="412" t="s">
        <v>58</v>
      </c>
      <c r="Y332" s="232" t="s">
        <v>1643</v>
      </c>
      <c r="Z332" s="258">
        <v>45824</v>
      </c>
      <c r="AA332" s="258">
        <f>Z332</f>
        <v>45824</v>
      </c>
      <c r="AB332" s="232" t="s">
        <v>1644</v>
      </c>
      <c r="AC332" s="232" t="s">
        <v>1645</v>
      </c>
      <c r="AD332" s="232">
        <v>1701001117</v>
      </c>
      <c r="AE332" s="232">
        <v>170101001</v>
      </c>
      <c r="AF332" s="306" t="str">
        <f t="shared" si="107"/>
        <v>Оказание услуг по обращению с твердыми коммунальными отходами</v>
      </c>
      <c r="AG332" s="232"/>
      <c r="AH332" s="312">
        <v>876</v>
      </c>
      <c r="AI332" s="312" t="s">
        <v>340</v>
      </c>
      <c r="AJ332" s="232">
        <v>1</v>
      </c>
      <c r="AK332" s="260" t="s">
        <v>186</v>
      </c>
      <c r="AL332" s="232" t="s">
        <v>70</v>
      </c>
      <c r="AM332" s="258">
        <v>45824</v>
      </c>
      <c r="AN332" s="258">
        <v>45818</v>
      </c>
      <c r="AO332" s="258">
        <v>46022</v>
      </c>
      <c r="AP332" s="306">
        <v>2025</v>
      </c>
      <c r="AQ332" s="479"/>
      <c r="AR332" s="479"/>
      <c r="AS332" s="479"/>
      <c r="AT332" s="525"/>
      <c r="AU332" s="479"/>
      <c r="AV332" s="479"/>
      <c r="AW332" s="479"/>
      <c r="AX332" s="479"/>
      <c r="AY332" s="479"/>
      <c r="AZ332" s="479"/>
      <c r="BA332" s="479"/>
      <c r="BB332" s="344" t="s">
        <v>1646</v>
      </c>
      <c r="BC332" s="481" t="s">
        <v>1647</v>
      </c>
    </row>
    <row r="333" spans="1:57" s="2" customFormat="1" ht="60">
      <c r="A333" s="526" t="s">
        <v>231</v>
      </c>
      <c r="B333" s="527" t="s">
        <v>1648</v>
      </c>
      <c r="C333" s="527" t="s">
        <v>58</v>
      </c>
      <c r="D333" s="527" t="s">
        <v>1359</v>
      </c>
      <c r="E333" s="527" t="s">
        <v>256</v>
      </c>
      <c r="F333" s="527">
        <v>1</v>
      </c>
      <c r="G333" s="527" t="s">
        <v>1649</v>
      </c>
      <c r="H333" s="527" t="s">
        <v>244</v>
      </c>
      <c r="I333" s="129" t="s">
        <v>245</v>
      </c>
      <c r="J333" s="527">
        <v>2</v>
      </c>
      <c r="K333" s="527" t="s">
        <v>64</v>
      </c>
      <c r="L333" s="527" t="s">
        <v>64</v>
      </c>
      <c r="M333" s="528"/>
      <c r="N333" s="527" t="s">
        <v>1499</v>
      </c>
      <c r="O333" s="529">
        <v>7609.3987299999999</v>
      </c>
      <c r="P333" s="530">
        <v>9131.2784759999995</v>
      </c>
      <c r="Q333" s="530">
        <v>9131.2784759999995</v>
      </c>
      <c r="R333" s="531"/>
      <c r="S333" s="532"/>
      <c r="T333" s="532"/>
      <c r="U333" s="528"/>
      <c r="V333" s="528"/>
      <c r="W333" s="527" t="s">
        <v>108</v>
      </c>
      <c r="X333" s="527" t="s">
        <v>58</v>
      </c>
      <c r="Y333" s="527" t="s">
        <v>68</v>
      </c>
      <c r="Z333" s="533">
        <v>45828</v>
      </c>
      <c r="AA333" s="534">
        <v>45863</v>
      </c>
      <c r="AB333" s="535"/>
      <c r="AC333" s="535"/>
      <c r="AD333" s="535"/>
      <c r="AE333" s="535"/>
      <c r="AF333" s="527" t="s">
        <v>1649</v>
      </c>
      <c r="AG333" s="527" t="s">
        <v>294</v>
      </c>
      <c r="AH333" s="527">
        <v>876</v>
      </c>
      <c r="AI333" s="536" t="s">
        <v>340</v>
      </c>
      <c r="AJ333" s="527">
        <v>1</v>
      </c>
      <c r="AK333" s="537">
        <v>93000000000</v>
      </c>
      <c r="AL333" s="527" t="s">
        <v>70</v>
      </c>
      <c r="AM333" s="533">
        <v>45873</v>
      </c>
      <c r="AN333" s="533">
        <v>45873</v>
      </c>
      <c r="AO333" s="533">
        <v>45993</v>
      </c>
      <c r="AP333" s="527">
        <v>2025</v>
      </c>
      <c r="AQ333" s="535"/>
      <c r="AR333" s="527" t="s">
        <v>1500</v>
      </c>
      <c r="AS333" s="538" t="s">
        <v>266</v>
      </c>
      <c r="AT333" s="539" t="s">
        <v>267</v>
      </c>
      <c r="AU333" s="151">
        <v>2025</v>
      </c>
      <c r="AV333" s="151">
        <v>2025</v>
      </c>
      <c r="AW333" s="540">
        <v>9.1312784834573506</v>
      </c>
      <c r="AX333" s="541">
        <v>9.1312784834573506</v>
      </c>
      <c r="AY333" s="527" t="s">
        <v>74</v>
      </c>
      <c r="AZ333" s="527" t="s">
        <v>75</v>
      </c>
      <c r="BA333" s="542"/>
      <c r="BB333" s="543" t="s">
        <v>1650</v>
      </c>
      <c r="BC333" s="544"/>
    </row>
    <row r="334" spans="1:57" s="2" customFormat="1" ht="60">
      <c r="A334" s="545" t="s">
        <v>231</v>
      </c>
      <c r="B334" s="19" t="s">
        <v>1651</v>
      </c>
      <c r="C334" s="546" t="s">
        <v>58</v>
      </c>
      <c r="D334" s="527" t="s">
        <v>1359</v>
      </c>
      <c r="E334" s="527" t="s">
        <v>256</v>
      </c>
      <c r="F334" s="542">
        <v>1</v>
      </c>
      <c r="G334" s="547" t="s">
        <v>1652</v>
      </c>
      <c r="H334" s="546" t="s">
        <v>244</v>
      </c>
      <c r="I334" s="129" t="s">
        <v>245</v>
      </c>
      <c r="J334" s="527">
        <v>2</v>
      </c>
      <c r="K334" s="527" t="s">
        <v>64</v>
      </c>
      <c r="L334" s="527" t="s">
        <v>64</v>
      </c>
      <c r="M334" s="527"/>
      <c r="N334" s="527" t="s">
        <v>1499</v>
      </c>
      <c r="O334" s="548">
        <v>25502.59418</v>
      </c>
      <c r="P334" s="530">
        <v>30603.113015999999</v>
      </c>
      <c r="Q334" s="530">
        <v>30603.113015999999</v>
      </c>
      <c r="R334" s="531"/>
      <c r="S334" s="532"/>
      <c r="T334" s="532"/>
      <c r="U334" s="532"/>
      <c r="V334" s="532"/>
      <c r="W334" s="527" t="s">
        <v>1653</v>
      </c>
      <c r="X334" s="527" t="s">
        <v>58</v>
      </c>
      <c r="Y334" s="527" t="s">
        <v>68</v>
      </c>
      <c r="Z334" s="533">
        <v>45828</v>
      </c>
      <c r="AA334" s="534">
        <v>45863</v>
      </c>
      <c r="AB334" s="535"/>
      <c r="AC334" s="535"/>
      <c r="AD334" s="535"/>
      <c r="AE334" s="535"/>
      <c r="AF334" s="527" t="s">
        <v>1652</v>
      </c>
      <c r="AG334" s="527" t="s">
        <v>294</v>
      </c>
      <c r="AH334" s="527">
        <v>876</v>
      </c>
      <c r="AI334" s="536" t="s">
        <v>340</v>
      </c>
      <c r="AJ334" s="527">
        <v>1</v>
      </c>
      <c r="AK334" s="537">
        <v>93000000000</v>
      </c>
      <c r="AL334" s="527" t="s">
        <v>70</v>
      </c>
      <c r="AM334" s="533">
        <v>45873</v>
      </c>
      <c r="AN334" s="533">
        <v>45873</v>
      </c>
      <c r="AO334" s="533">
        <v>45993</v>
      </c>
      <c r="AP334" s="527">
        <v>2025</v>
      </c>
      <c r="AQ334" s="535"/>
      <c r="AR334" s="527" t="s">
        <v>1500</v>
      </c>
      <c r="AS334" s="549" t="s">
        <v>272</v>
      </c>
      <c r="AT334" s="90" t="s">
        <v>273</v>
      </c>
      <c r="AU334" s="550">
        <v>2025</v>
      </c>
      <c r="AV334" s="164">
        <v>2025</v>
      </c>
      <c r="AW334" s="32">
        <v>61.572430558139501</v>
      </c>
      <c r="AX334" s="33">
        <v>61.572430560000001</v>
      </c>
      <c r="AY334" s="546" t="s">
        <v>74</v>
      </c>
      <c r="AZ334" s="527" t="s">
        <v>75</v>
      </c>
      <c r="BA334" s="542"/>
      <c r="BB334" s="543" t="s">
        <v>1654</v>
      </c>
      <c r="BD334" s="551"/>
      <c r="BE334" s="544"/>
    </row>
    <row r="335" spans="1:57" s="2" customFormat="1" ht="60">
      <c r="A335" s="526" t="s">
        <v>231</v>
      </c>
      <c r="B335" s="527" t="s">
        <v>1655</v>
      </c>
      <c r="C335" s="527" t="s">
        <v>58</v>
      </c>
      <c r="D335" s="527" t="s">
        <v>1359</v>
      </c>
      <c r="E335" s="527" t="s">
        <v>256</v>
      </c>
      <c r="F335" s="527">
        <v>1</v>
      </c>
      <c r="G335" s="527" t="s">
        <v>1656</v>
      </c>
      <c r="H335" s="527" t="s">
        <v>244</v>
      </c>
      <c r="I335" s="129" t="s">
        <v>245</v>
      </c>
      <c r="J335" s="527">
        <v>2</v>
      </c>
      <c r="K335" s="527" t="s">
        <v>64</v>
      </c>
      <c r="L335" s="527" t="s">
        <v>64</v>
      </c>
      <c r="M335" s="527"/>
      <c r="N335" s="527" t="s">
        <v>1499</v>
      </c>
      <c r="O335" s="548">
        <v>25352.81424</v>
      </c>
      <c r="P335" s="530">
        <v>30423.377087999997</v>
      </c>
      <c r="Q335" s="530">
        <v>30423.377087999997</v>
      </c>
      <c r="R335" s="531"/>
      <c r="S335" s="532"/>
      <c r="T335" s="532"/>
      <c r="U335" s="532"/>
      <c r="V335" s="532"/>
      <c r="W335" s="527" t="s">
        <v>293</v>
      </c>
      <c r="X335" s="527" t="s">
        <v>58</v>
      </c>
      <c r="Y335" s="527" t="s">
        <v>68</v>
      </c>
      <c r="Z335" s="533">
        <v>45828</v>
      </c>
      <c r="AA335" s="534">
        <v>45863</v>
      </c>
      <c r="AB335" s="535"/>
      <c r="AC335" s="535"/>
      <c r="AD335" s="535"/>
      <c r="AE335" s="535"/>
      <c r="AF335" s="527" t="s">
        <v>1656</v>
      </c>
      <c r="AG335" s="527" t="s">
        <v>294</v>
      </c>
      <c r="AH335" s="527">
        <v>876</v>
      </c>
      <c r="AI335" s="536" t="s">
        <v>340</v>
      </c>
      <c r="AJ335" s="527">
        <v>1</v>
      </c>
      <c r="AK335" s="537">
        <v>93000000000</v>
      </c>
      <c r="AL335" s="527" t="s">
        <v>70</v>
      </c>
      <c r="AM335" s="533">
        <v>45873</v>
      </c>
      <c r="AN335" s="533">
        <v>45873</v>
      </c>
      <c r="AO335" s="533">
        <v>45993</v>
      </c>
      <c r="AP335" s="527">
        <v>2025</v>
      </c>
      <c r="AQ335" s="535"/>
      <c r="AR335" s="527" t="s">
        <v>1500</v>
      </c>
      <c r="AS335" s="549" t="s">
        <v>272</v>
      </c>
      <c r="AT335" s="552" t="s">
        <v>273</v>
      </c>
      <c r="AU335" s="550">
        <v>2025</v>
      </c>
      <c r="AV335" s="553">
        <v>2025</v>
      </c>
      <c r="AW335" s="32">
        <v>61.572430558139501</v>
      </c>
      <c r="AX335" s="33">
        <v>61.572430560000001</v>
      </c>
      <c r="AY335" s="554" t="s">
        <v>74</v>
      </c>
      <c r="AZ335" s="527" t="s">
        <v>75</v>
      </c>
      <c r="BA335" s="527"/>
      <c r="BB335" s="543" t="s">
        <v>1657</v>
      </c>
      <c r="BD335" s="551"/>
      <c r="BE335" s="544"/>
    </row>
    <row r="336" spans="1:57" s="2" customFormat="1" ht="150">
      <c r="A336" s="526" t="s">
        <v>1357</v>
      </c>
      <c r="B336" s="527" t="s">
        <v>1358</v>
      </c>
      <c r="C336" s="527" t="s">
        <v>58</v>
      </c>
      <c r="D336" s="527" t="s">
        <v>1359</v>
      </c>
      <c r="E336" s="527" t="s">
        <v>1658</v>
      </c>
      <c r="F336" s="527">
        <v>1</v>
      </c>
      <c r="G336" s="527" t="s">
        <v>1659</v>
      </c>
      <c r="H336" s="527" t="s">
        <v>368</v>
      </c>
      <c r="I336" s="527" t="s">
        <v>1361</v>
      </c>
      <c r="J336" s="527">
        <v>2</v>
      </c>
      <c r="K336" s="527"/>
      <c r="L336" s="527"/>
      <c r="M336" s="527" t="s">
        <v>1660</v>
      </c>
      <c r="N336" s="527" t="s">
        <v>830</v>
      </c>
      <c r="O336" s="555" t="s">
        <v>830</v>
      </c>
      <c r="P336" s="555" t="s">
        <v>830</v>
      </c>
      <c r="Q336" s="528"/>
      <c r="R336" s="528"/>
      <c r="S336" s="528"/>
      <c r="T336" s="528"/>
      <c r="U336" s="528"/>
      <c r="V336" s="528"/>
      <c r="W336" s="527" t="s">
        <v>1362</v>
      </c>
      <c r="X336" s="527" t="s">
        <v>58</v>
      </c>
      <c r="Y336" s="527" t="s">
        <v>68</v>
      </c>
      <c r="Z336" s="533">
        <v>45847</v>
      </c>
      <c r="AA336" s="534">
        <f t="shared" ref="AA336:AA337" si="121">Z336+45</f>
        <v>45892</v>
      </c>
      <c r="AB336" s="527"/>
      <c r="AC336" s="527"/>
      <c r="AD336" s="527"/>
      <c r="AE336" s="527"/>
      <c r="AF336" s="527" t="str">
        <f t="shared" si="107"/>
        <v>Право заключения рамочных соглашений на выполнение проектно-изыскательских работ  по техническому перевооружению, реконструкции, строительству ВЛ 10 кВ, ВЛ 0,4 кВ,  КЛ-10 кВ, КЛ-0,4 кВ, КТП 10/0,4кВ, СТП 10/0,4кВ, РТП 10/0,4 кВ  в регионе присутствия АО "Россети Сибирь Тываэнерго" (Республика Тыва)..</v>
      </c>
      <c r="AG336" s="527"/>
      <c r="AH336" s="527">
        <v>876</v>
      </c>
      <c r="AI336" s="527" t="s">
        <v>295</v>
      </c>
      <c r="AJ336" s="527">
        <v>1</v>
      </c>
      <c r="AK336" s="537">
        <v>93000000000</v>
      </c>
      <c r="AL336" s="527" t="s">
        <v>70</v>
      </c>
      <c r="AM336" s="533">
        <f t="shared" ref="AM336:AM337" si="122">AA336+15</f>
        <v>45907</v>
      </c>
      <c r="AN336" s="533">
        <f t="shared" si="120"/>
        <v>45907</v>
      </c>
      <c r="AO336" s="533">
        <v>46386</v>
      </c>
      <c r="AP336" s="527" t="s">
        <v>619</v>
      </c>
      <c r="AQ336" s="527"/>
      <c r="AR336" s="556"/>
      <c r="AS336" s="557" t="s">
        <v>1364</v>
      </c>
      <c r="AT336" s="556"/>
      <c r="AU336" s="556"/>
      <c r="AV336" s="556"/>
      <c r="AW336" s="558"/>
      <c r="AX336" s="556"/>
      <c r="AY336" s="556" t="s">
        <v>74</v>
      </c>
      <c r="AZ336" s="527" t="s">
        <v>75</v>
      </c>
      <c r="BA336" s="528"/>
      <c r="BB336" s="559" t="s">
        <v>1661</v>
      </c>
      <c r="BC336" s="544" t="s">
        <v>1662</v>
      </c>
    </row>
    <row r="337" spans="1:55" s="2" customFormat="1" ht="165">
      <c r="A337" s="526" t="s">
        <v>1357</v>
      </c>
      <c r="B337" s="527" t="s">
        <v>1663</v>
      </c>
      <c r="C337" s="527" t="s">
        <v>58</v>
      </c>
      <c r="D337" s="527" t="s">
        <v>1359</v>
      </c>
      <c r="E337" s="527" t="s">
        <v>256</v>
      </c>
      <c r="F337" s="527">
        <v>1</v>
      </c>
      <c r="G337" s="527" t="s">
        <v>1664</v>
      </c>
      <c r="H337" s="527" t="s">
        <v>368</v>
      </c>
      <c r="I337" s="527" t="s">
        <v>1361</v>
      </c>
      <c r="J337" s="527">
        <v>2</v>
      </c>
      <c r="K337" s="527"/>
      <c r="L337" s="527"/>
      <c r="M337" s="527" t="s">
        <v>1660</v>
      </c>
      <c r="N337" s="527" t="s">
        <v>830</v>
      </c>
      <c r="O337" s="555" t="s">
        <v>830</v>
      </c>
      <c r="P337" s="555" t="s">
        <v>830</v>
      </c>
      <c r="Q337" s="528"/>
      <c r="R337" s="528"/>
      <c r="S337" s="528"/>
      <c r="T337" s="528"/>
      <c r="U337" s="528"/>
      <c r="V337" s="528"/>
      <c r="W337" s="527" t="s">
        <v>1362</v>
      </c>
      <c r="X337" s="527" t="s">
        <v>58</v>
      </c>
      <c r="Y337" s="527" t="s">
        <v>68</v>
      </c>
      <c r="Z337" s="533">
        <v>45847</v>
      </c>
      <c r="AA337" s="534">
        <f t="shared" si="121"/>
        <v>45892</v>
      </c>
      <c r="AB337" s="527"/>
      <c r="AC337" s="527"/>
      <c r="AD337" s="527"/>
      <c r="AE337" s="527"/>
      <c r="AF337" s="527" t="str">
        <f t="shared" si="107"/>
        <v xml:space="preserve"> Право заключения рамочных соглашений на выполнение строительно-монтажных и пуско-наладочных работ по техническому перевооружению, реконструкции, строительству  ВЛ -10 кВ, ВЛ -0,4 кВ,  КЛ-10 кВ, КЛ-0,4 кВ, КТП 10/0,4кВ, СТП 10/0,4кВ, РТП 10/0,4 кВ с разработкой ПСД и РД в регионе присутствия АО "Россети Сибирь Тываэнерго" (Республика Тыва). Дополнительный набор.</v>
      </c>
      <c r="AG337" s="527"/>
      <c r="AH337" s="527">
        <v>876</v>
      </c>
      <c r="AI337" s="527" t="s">
        <v>295</v>
      </c>
      <c r="AJ337" s="527">
        <v>1</v>
      </c>
      <c r="AK337" s="537">
        <v>93000000000</v>
      </c>
      <c r="AL337" s="527" t="s">
        <v>70</v>
      </c>
      <c r="AM337" s="533">
        <f t="shared" si="122"/>
        <v>45907</v>
      </c>
      <c r="AN337" s="533">
        <f t="shared" si="120"/>
        <v>45907</v>
      </c>
      <c r="AO337" s="533">
        <v>46386</v>
      </c>
      <c r="AP337" s="527" t="s">
        <v>619</v>
      </c>
      <c r="AQ337" s="527"/>
      <c r="AR337" s="556"/>
      <c r="AS337" s="557" t="s">
        <v>1364</v>
      </c>
      <c r="AT337" s="556"/>
      <c r="AU337" s="556"/>
      <c r="AV337" s="556"/>
      <c r="AW337" s="558"/>
      <c r="AX337" s="556"/>
      <c r="AY337" s="556" t="s">
        <v>74</v>
      </c>
      <c r="AZ337" s="527" t="s">
        <v>75</v>
      </c>
      <c r="BA337" s="528"/>
      <c r="BB337" s="559" t="s">
        <v>1665</v>
      </c>
      <c r="BC337" s="544" t="s">
        <v>1666</v>
      </c>
    </row>
    <row r="338" spans="1:55" s="2" customFormat="1" ht="47.25">
      <c r="A338" s="560" t="s">
        <v>1382</v>
      </c>
      <c r="B338" s="561" t="s">
        <v>1667</v>
      </c>
      <c r="C338" s="559" t="s">
        <v>58</v>
      </c>
      <c r="D338" s="562" t="s">
        <v>1668</v>
      </c>
      <c r="E338" s="563" t="s">
        <v>277</v>
      </c>
      <c r="F338" s="89">
        <v>1</v>
      </c>
      <c r="G338" s="564" t="s">
        <v>1669</v>
      </c>
      <c r="H338" s="151" t="s">
        <v>1670</v>
      </c>
      <c r="I338" s="151" t="s">
        <v>1671</v>
      </c>
      <c r="J338" s="151">
        <v>2</v>
      </c>
      <c r="K338" s="565"/>
      <c r="L338" s="565" t="s">
        <v>75</v>
      </c>
      <c r="M338" s="565" t="s">
        <v>1633</v>
      </c>
      <c r="N338" s="566" t="s">
        <v>225</v>
      </c>
      <c r="O338" s="567">
        <v>401.73</v>
      </c>
      <c r="P338" s="567">
        <f>O338</f>
        <v>401.73</v>
      </c>
      <c r="Q338" s="567">
        <f t="shared" si="110"/>
        <v>401.73</v>
      </c>
      <c r="R338" s="528"/>
      <c r="S338" s="528"/>
      <c r="T338" s="528"/>
      <c r="U338" s="528"/>
      <c r="V338" s="528"/>
      <c r="W338" s="89" t="s">
        <v>638</v>
      </c>
      <c r="X338" s="565" t="s">
        <v>58</v>
      </c>
      <c r="Y338" s="565" t="s">
        <v>639</v>
      </c>
      <c r="Z338" s="568">
        <v>45842</v>
      </c>
      <c r="AA338" s="568">
        <f>Z338</f>
        <v>45842</v>
      </c>
      <c r="AB338" s="151" t="s">
        <v>1672</v>
      </c>
      <c r="AC338" s="151" t="s">
        <v>1673</v>
      </c>
      <c r="AD338" s="569" t="s">
        <v>1674</v>
      </c>
      <c r="AE338" s="570"/>
      <c r="AF338" s="151" t="str">
        <f t="shared" si="107"/>
        <v xml:space="preserve"> Ремонт Аэролодки «Пиранья-6»</v>
      </c>
      <c r="AG338" s="565"/>
      <c r="AH338" s="571">
        <v>876</v>
      </c>
      <c r="AI338" s="571" t="s">
        <v>226</v>
      </c>
      <c r="AJ338" s="565">
        <v>1</v>
      </c>
      <c r="AK338" s="572">
        <v>93000000000</v>
      </c>
      <c r="AL338" s="573" t="s">
        <v>70</v>
      </c>
      <c r="AM338" s="568">
        <v>45842</v>
      </c>
      <c r="AN338" s="568">
        <f t="shared" si="120"/>
        <v>45842</v>
      </c>
      <c r="AO338" s="568">
        <v>46022</v>
      </c>
      <c r="AP338" s="129">
        <v>2025</v>
      </c>
      <c r="AQ338" s="565" t="s">
        <v>75</v>
      </c>
      <c r="AR338" s="565"/>
      <c r="AS338" s="565"/>
      <c r="AT338" s="565"/>
      <c r="AU338" s="574"/>
      <c r="AV338" s="575"/>
      <c r="AW338" s="576"/>
      <c r="AX338" s="565"/>
      <c r="AY338" s="565" t="s">
        <v>75</v>
      </c>
      <c r="AZ338" s="528"/>
      <c r="BA338" s="528"/>
      <c r="BB338" s="559" t="s">
        <v>1675</v>
      </c>
      <c r="BC338" s="544" t="s">
        <v>1676</v>
      </c>
    </row>
    <row r="339" spans="1:55" s="2" customFormat="1" ht="75">
      <c r="A339" s="577" t="s">
        <v>1357</v>
      </c>
      <c r="B339" s="578" t="s">
        <v>1677</v>
      </c>
      <c r="C339" s="579" t="s">
        <v>58</v>
      </c>
      <c r="D339" s="578" t="s">
        <v>1359</v>
      </c>
      <c r="E339" s="580" t="s">
        <v>233</v>
      </c>
      <c r="F339" s="580">
        <v>1</v>
      </c>
      <c r="G339" s="580" t="s">
        <v>1678</v>
      </c>
      <c r="H339" s="580" t="s">
        <v>244</v>
      </c>
      <c r="I339" s="581" t="s">
        <v>245</v>
      </c>
      <c r="J339" s="580">
        <v>2</v>
      </c>
      <c r="K339" s="580" t="s">
        <v>64</v>
      </c>
      <c r="L339" s="580" t="s">
        <v>64</v>
      </c>
      <c r="M339" s="580" t="s">
        <v>1679</v>
      </c>
      <c r="N339" s="579" t="s">
        <v>1499</v>
      </c>
      <c r="O339" s="582">
        <v>49709.60239</v>
      </c>
      <c r="P339" s="583">
        <f t="shared" ref="P339:P358" si="123">O339*1.2</f>
        <v>59651.522868</v>
      </c>
      <c r="Q339" s="584"/>
      <c r="R339" s="585">
        <f>P339</f>
        <v>59651.522868</v>
      </c>
      <c r="S339" s="528"/>
      <c r="T339" s="528"/>
      <c r="U339" s="528"/>
      <c r="V339" s="528"/>
      <c r="W339" s="580" t="s">
        <v>293</v>
      </c>
      <c r="X339" s="580" t="s">
        <v>58</v>
      </c>
      <c r="Y339" s="580" t="s">
        <v>68</v>
      </c>
      <c r="Z339" s="586">
        <v>45863</v>
      </c>
      <c r="AA339" s="587">
        <f>Z339+40</f>
        <v>45903</v>
      </c>
      <c r="AB339" s="588"/>
      <c r="AC339" s="588"/>
      <c r="AD339" s="588"/>
      <c r="AE339" s="588"/>
      <c r="AF339" s="580" t="str">
        <f t="shared" si="107"/>
        <v xml:space="preserve">Выполнение строительно-монтажных работ по объектам технологического присоединения. Лот № 74     </v>
      </c>
      <c r="AG339" s="580" t="s">
        <v>294</v>
      </c>
      <c r="AH339" s="580">
        <v>876</v>
      </c>
      <c r="AI339" s="580" t="s">
        <v>295</v>
      </c>
      <c r="AJ339" s="580">
        <v>1</v>
      </c>
      <c r="AK339" s="589">
        <v>93000000000</v>
      </c>
      <c r="AL339" s="580" t="s">
        <v>70</v>
      </c>
      <c r="AM339" s="590">
        <f>AA339+11</f>
        <v>45914</v>
      </c>
      <c r="AN339" s="590">
        <f t="shared" si="120"/>
        <v>45914</v>
      </c>
      <c r="AO339" s="590">
        <f>AN339+140</f>
        <v>46054</v>
      </c>
      <c r="AP339" s="580" t="s">
        <v>619</v>
      </c>
      <c r="AQ339" s="591"/>
      <c r="AR339" s="527" t="s">
        <v>71</v>
      </c>
      <c r="AS339" s="592" t="s">
        <v>1680</v>
      </c>
      <c r="AT339" s="593" t="s">
        <v>1681</v>
      </c>
      <c r="AU339" s="151">
        <v>2025</v>
      </c>
      <c r="AV339" s="151">
        <v>2026</v>
      </c>
      <c r="AW339" s="540">
        <v>117.7401026527494</v>
      </c>
      <c r="AX339" s="541">
        <v>117.74010265</v>
      </c>
      <c r="AY339" s="527" t="s">
        <v>74</v>
      </c>
      <c r="AZ339" s="527" t="s">
        <v>75</v>
      </c>
      <c r="BA339" s="528"/>
      <c r="BB339" s="559" t="s">
        <v>1682</v>
      </c>
      <c r="BC339" s="544" t="s">
        <v>1683</v>
      </c>
    </row>
    <row r="340" spans="1:55" s="594" customFormat="1" ht="47.25" customHeight="1">
      <c r="A340" s="595" t="s">
        <v>714</v>
      </c>
      <c r="B340" s="595" t="s">
        <v>1684</v>
      </c>
      <c r="C340" s="595" t="s">
        <v>767</v>
      </c>
      <c r="D340" s="595" t="s">
        <v>904</v>
      </c>
      <c r="E340" s="595" t="s">
        <v>905</v>
      </c>
      <c r="F340" s="595">
        <v>1</v>
      </c>
      <c r="G340" s="595" t="s">
        <v>906</v>
      </c>
      <c r="H340" s="595" t="s">
        <v>907</v>
      </c>
      <c r="I340" s="595" t="s">
        <v>908</v>
      </c>
      <c r="J340" s="595">
        <v>1</v>
      </c>
      <c r="K340" s="595">
        <v>5</v>
      </c>
      <c r="L340" s="595" t="s">
        <v>75</v>
      </c>
      <c r="M340" s="595"/>
      <c r="N340" s="85" t="s">
        <v>225</v>
      </c>
      <c r="O340" s="596">
        <v>645.5</v>
      </c>
      <c r="P340" s="597">
        <f t="shared" si="123"/>
        <v>774.6</v>
      </c>
      <c r="Q340" s="598">
        <v>586.25900000000001</v>
      </c>
      <c r="R340" s="598">
        <f>P340-Q340</f>
        <v>188.34100000000001</v>
      </c>
      <c r="S340" s="599"/>
      <c r="T340" s="599"/>
      <c r="U340" s="600"/>
      <c r="V340" s="600"/>
      <c r="W340" s="595" t="s">
        <v>638</v>
      </c>
      <c r="X340" s="595" t="s">
        <v>58</v>
      </c>
      <c r="Y340" s="595" t="s">
        <v>1643</v>
      </c>
      <c r="Z340" s="601">
        <v>45867</v>
      </c>
      <c r="AA340" s="601">
        <v>45867</v>
      </c>
      <c r="AB340" s="595"/>
      <c r="AC340" s="595"/>
      <c r="AD340" s="595"/>
      <c r="AE340" s="595"/>
      <c r="AF340" s="595" t="str">
        <f t="shared" si="107"/>
        <v>Оказание услуг по инкассации, пересчету и зачислению на счет наличных денежных средств</v>
      </c>
      <c r="AG340" s="595"/>
      <c r="AH340" s="595">
        <v>876</v>
      </c>
      <c r="AI340" s="602" t="s">
        <v>226</v>
      </c>
      <c r="AJ340" s="595">
        <v>12</v>
      </c>
      <c r="AK340" s="603">
        <v>93000000000</v>
      </c>
      <c r="AL340" s="595" t="s">
        <v>70</v>
      </c>
      <c r="AM340" s="601">
        <v>45870</v>
      </c>
      <c r="AN340" s="601">
        <v>45870</v>
      </c>
      <c r="AO340" s="601">
        <f>AN340+365</f>
        <v>46235</v>
      </c>
      <c r="AP340" s="595" t="s">
        <v>619</v>
      </c>
      <c r="AQ340" s="595"/>
      <c r="AR340" s="595"/>
      <c r="AS340" s="595"/>
      <c r="AT340" s="85"/>
      <c r="AU340" s="601"/>
      <c r="AV340" s="604"/>
      <c r="AW340" s="605"/>
      <c r="AX340" s="595"/>
      <c r="AY340" s="595"/>
      <c r="AZ340" s="595"/>
      <c r="BA340" s="595"/>
      <c r="BB340" s="595" t="s">
        <v>1682</v>
      </c>
      <c r="BC340" s="594">
        <v>788</v>
      </c>
    </row>
    <row r="341" spans="1:55" s="2" customFormat="1" ht="63">
      <c r="A341" s="606" t="s">
        <v>177</v>
      </c>
      <c r="B341" s="133" t="s">
        <v>1685</v>
      </c>
      <c r="C341" s="607" t="s">
        <v>767</v>
      </c>
      <c r="D341" s="133" t="s">
        <v>1359</v>
      </c>
      <c r="E341" s="133" t="s">
        <v>59</v>
      </c>
      <c r="F341" s="133">
        <v>1</v>
      </c>
      <c r="G341" s="133" t="s">
        <v>1453</v>
      </c>
      <c r="H341" s="133" t="s">
        <v>180</v>
      </c>
      <c r="I341" s="133" t="s">
        <v>181</v>
      </c>
      <c r="J341" s="133">
        <v>1</v>
      </c>
      <c r="K341" s="133"/>
      <c r="L341" s="133" t="s">
        <v>75</v>
      </c>
      <c r="M341" s="133" t="s">
        <v>1686</v>
      </c>
      <c r="N341" s="133" t="s">
        <v>65</v>
      </c>
      <c r="O341" s="133">
        <v>2196.8604</v>
      </c>
      <c r="P341" s="133">
        <f t="shared" si="123"/>
        <v>2636.2324800000001</v>
      </c>
      <c r="Q341" s="133">
        <f t="shared" si="110"/>
        <v>2636.2324800000001</v>
      </c>
      <c r="R341" s="133"/>
      <c r="S341" s="133"/>
      <c r="T341" s="133"/>
      <c r="U341" s="133"/>
      <c r="V341" s="133"/>
      <c r="W341" s="133" t="s">
        <v>66</v>
      </c>
      <c r="X341" s="133" t="s">
        <v>767</v>
      </c>
      <c r="Y341" s="133" t="s">
        <v>68</v>
      </c>
      <c r="Z341" s="608">
        <v>45859</v>
      </c>
      <c r="AA341" s="608">
        <f>Z341+45</f>
        <v>45904</v>
      </c>
      <c r="AB341" s="133"/>
      <c r="AC341" s="133"/>
      <c r="AD341" s="133"/>
      <c r="AE341" s="133"/>
      <c r="AF341" s="133" t="str">
        <f t="shared" si="107"/>
        <v>Поставка КТП киоскового типа</v>
      </c>
      <c r="AG341" s="133"/>
      <c r="AH341" s="133">
        <v>796</v>
      </c>
      <c r="AI341" s="133" t="s">
        <v>1104</v>
      </c>
      <c r="AJ341" s="133">
        <v>2</v>
      </c>
      <c r="AK341" s="133">
        <v>93000000000</v>
      </c>
      <c r="AL341" s="133" t="s">
        <v>70</v>
      </c>
      <c r="AM341" s="608">
        <f>AA341+20</f>
        <v>45924</v>
      </c>
      <c r="AN341" s="608">
        <f t="shared" si="120"/>
        <v>45924</v>
      </c>
      <c r="AO341" s="608">
        <f>AN341+180</f>
        <v>46104</v>
      </c>
      <c r="AP341" s="133">
        <v>2025</v>
      </c>
      <c r="AQ341" s="133"/>
      <c r="AR341" s="133" t="s">
        <v>71</v>
      </c>
      <c r="AS341" s="133" t="s">
        <v>1687</v>
      </c>
      <c r="AT341" s="133" t="s">
        <v>1688</v>
      </c>
      <c r="AU341" s="133" t="s">
        <v>1689</v>
      </c>
      <c r="AV341" s="133" t="s">
        <v>1689</v>
      </c>
      <c r="AW341" s="133" t="s">
        <v>1690</v>
      </c>
      <c r="AX341" s="133" t="s">
        <v>1690</v>
      </c>
      <c r="AY341" s="133" t="s">
        <v>1691</v>
      </c>
      <c r="AZ341" s="133" t="s">
        <v>1691</v>
      </c>
      <c r="BA341" s="133"/>
      <c r="BB341" s="133" t="s">
        <v>1692</v>
      </c>
      <c r="BC341" s="544" t="s">
        <v>1693</v>
      </c>
    </row>
    <row r="342" spans="1:55" s="2" customFormat="1" ht="45">
      <c r="A342" s="609" t="s">
        <v>334</v>
      </c>
      <c r="B342" s="610" t="s">
        <v>1694</v>
      </c>
      <c r="C342" s="559" t="s">
        <v>58</v>
      </c>
      <c r="D342" s="609" t="s">
        <v>912</v>
      </c>
      <c r="E342" s="609" t="s">
        <v>277</v>
      </c>
      <c r="F342" s="610">
        <v>1</v>
      </c>
      <c r="G342" s="609" t="s">
        <v>1695</v>
      </c>
      <c r="H342" s="151" t="s">
        <v>1696</v>
      </c>
      <c r="I342" s="151" t="s">
        <v>369</v>
      </c>
      <c r="J342" s="151">
        <v>2</v>
      </c>
      <c r="K342" s="151"/>
      <c r="L342" s="129" t="s">
        <v>64</v>
      </c>
      <c r="M342" s="151" t="s">
        <v>1633</v>
      </c>
      <c r="N342" s="151" t="s">
        <v>237</v>
      </c>
      <c r="O342" s="156" t="s">
        <v>1697</v>
      </c>
      <c r="P342" s="611">
        <f t="shared" si="123"/>
        <v>266.39999999999998</v>
      </c>
      <c r="Q342" s="143">
        <f t="shared" si="110"/>
        <v>266.39999999999998</v>
      </c>
      <c r="R342" s="528"/>
      <c r="S342" s="528"/>
      <c r="T342" s="528"/>
      <c r="U342" s="528"/>
      <c r="V342" s="528"/>
      <c r="W342" s="151" t="s">
        <v>108</v>
      </c>
      <c r="X342" s="151" t="s">
        <v>58</v>
      </c>
      <c r="Y342" s="151" t="s">
        <v>68</v>
      </c>
      <c r="Z342" s="612">
        <v>45861</v>
      </c>
      <c r="AA342" s="612">
        <f>Z342+30</f>
        <v>45891</v>
      </c>
      <c r="AB342" s="151"/>
      <c r="AC342" s="151"/>
      <c r="AD342" s="151"/>
      <c r="AE342" s="151"/>
      <c r="AF342" s="151" t="str">
        <f t="shared" si="107"/>
        <v>Услуга по поверке трансформаторов тока и трансформаторов напряжения 110 кВ</v>
      </c>
      <c r="AG342" s="151"/>
      <c r="AH342" s="151">
        <v>876</v>
      </c>
      <c r="AI342" s="129" t="s">
        <v>854</v>
      </c>
      <c r="AJ342" s="151">
        <v>1</v>
      </c>
      <c r="AK342" s="151">
        <v>93000000000</v>
      </c>
      <c r="AL342" s="151" t="s">
        <v>341</v>
      </c>
      <c r="AM342" s="612">
        <f>AA342+15</f>
        <v>45906</v>
      </c>
      <c r="AN342" s="88">
        <f t="shared" si="120"/>
        <v>45906</v>
      </c>
      <c r="AO342" s="612">
        <v>46022</v>
      </c>
      <c r="AP342" s="609">
        <v>2025</v>
      </c>
      <c r="AQ342" s="528"/>
      <c r="AR342" s="528"/>
      <c r="AS342" s="528"/>
      <c r="AT342" s="528"/>
      <c r="AU342" s="528"/>
      <c r="AV342" s="528"/>
      <c r="AW342" s="528"/>
      <c r="AX342" s="528"/>
      <c r="AY342" s="528"/>
      <c r="AZ342" s="528"/>
      <c r="BA342" s="528"/>
      <c r="BB342" s="559" t="s">
        <v>1692</v>
      </c>
      <c r="BC342" s="544" t="s">
        <v>1698</v>
      </c>
    </row>
    <row r="343" spans="1:55" s="2" customFormat="1" ht="63">
      <c r="A343" s="18" t="s">
        <v>56</v>
      </c>
      <c r="B343" s="19" t="s">
        <v>1699</v>
      </c>
      <c r="C343" s="20" t="s">
        <v>58</v>
      </c>
      <c r="D343" s="21" t="s">
        <v>59</v>
      </c>
      <c r="E343" s="21" t="s">
        <v>60</v>
      </c>
      <c r="F343" s="19">
        <v>1</v>
      </c>
      <c r="G343" s="19" t="s">
        <v>154</v>
      </c>
      <c r="H343" s="65" t="s">
        <v>155</v>
      </c>
      <c r="I343" s="65" t="s">
        <v>156</v>
      </c>
      <c r="J343" s="22">
        <v>2</v>
      </c>
      <c r="K343" s="22"/>
      <c r="L343" s="22" t="s">
        <v>64</v>
      </c>
      <c r="M343" s="22"/>
      <c r="N343" s="20" t="s">
        <v>65</v>
      </c>
      <c r="O343" s="203">
        <v>6233.7011000000002</v>
      </c>
      <c r="P343" s="25">
        <f t="shared" si="123"/>
        <v>7480.4413199999999</v>
      </c>
      <c r="Q343" s="26">
        <f t="shared" si="110"/>
        <v>7480.4413199999999</v>
      </c>
      <c r="R343" s="26"/>
      <c r="S343" s="67"/>
      <c r="T343" s="67"/>
      <c r="U343" s="68"/>
      <c r="V343" s="68"/>
      <c r="W343" s="69" t="s">
        <v>638</v>
      </c>
      <c r="X343" s="19" t="s">
        <v>58</v>
      </c>
      <c r="Y343" s="22" t="s">
        <v>1700</v>
      </c>
      <c r="Z343" s="29">
        <v>45859</v>
      </c>
      <c r="AA343" s="30">
        <f>Z343</f>
        <v>45859</v>
      </c>
      <c r="AB343" s="22" t="s">
        <v>1701</v>
      </c>
      <c r="AC343" s="22" t="s">
        <v>1702</v>
      </c>
      <c r="AD343" s="22">
        <v>1901111519</v>
      </c>
      <c r="AE343" s="22">
        <v>190101001</v>
      </c>
      <c r="AF343" s="18" t="str">
        <f t="shared" si="107"/>
        <v>Поставка стоек СВ</v>
      </c>
      <c r="AG343" s="22"/>
      <c r="AH343" s="22">
        <v>796</v>
      </c>
      <c r="AI343" s="68" t="s">
        <v>136</v>
      </c>
      <c r="AJ343" s="22">
        <v>447</v>
      </c>
      <c r="AK343" s="20">
        <v>93000000000</v>
      </c>
      <c r="AL343" s="70" t="s">
        <v>70</v>
      </c>
      <c r="AM343" s="30">
        <v>45862</v>
      </c>
      <c r="AN343" s="30">
        <v>45862</v>
      </c>
      <c r="AO343" s="71">
        <f>AN343+365</f>
        <v>46227</v>
      </c>
      <c r="AP343" s="22">
        <v>2025</v>
      </c>
      <c r="AQ343" s="19"/>
      <c r="AR343" s="19" t="s">
        <v>71</v>
      </c>
      <c r="AS343" s="31" t="s">
        <v>72</v>
      </c>
      <c r="AT343" s="31" t="s">
        <v>111</v>
      </c>
      <c r="AU343" s="18">
        <v>2017</v>
      </c>
      <c r="AV343" s="18">
        <v>2027</v>
      </c>
      <c r="AW343" s="32">
        <v>1456.0000097263201</v>
      </c>
      <c r="AX343" s="33">
        <v>779.81584957999996</v>
      </c>
      <c r="AY343" s="19" t="s">
        <v>74</v>
      </c>
      <c r="AZ343" s="94" t="s">
        <v>75</v>
      </c>
      <c r="BA343" s="528"/>
      <c r="BB343" s="559" t="s">
        <v>1692</v>
      </c>
      <c r="BC343" s="544" t="s">
        <v>1703</v>
      </c>
    </row>
    <row r="344" spans="1:55" s="17" customFormat="1" ht="63" customHeight="1">
      <c r="A344" s="18" t="s">
        <v>975</v>
      </c>
      <c r="B344" s="19" t="s">
        <v>1704</v>
      </c>
      <c r="C344" s="20" t="s">
        <v>58</v>
      </c>
      <c r="D344" s="21" t="s">
        <v>336</v>
      </c>
      <c r="E344" s="18" t="s">
        <v>60</v>
      </c>
      <c r="F344" s="22">
        <v>1</v>
      </c>
      <c r="G344" s="23" t="s">
        <v>1050</v>
      </c>
      <c r="H344" s="23" t="s">
        <v>1705</v>
      </c>
      <c r="I344" s="23" t="s">
        <v>1706</v>
      </c>
      <c r="J344" s="18">
        <v>2</v>
      </c>
      <c r="K344" s="18"/>
      <c r="L344" s="22" t="s">
        <v>64</v>
      </c>
      <c r="M344" s="22"/>
      <c r="N344" s="20" t="s">
        <v>65</v>
      </c>
      <c r="O344" s="613">
        <v>484.7756</v>
      </c>
      <c r="P344" s="613">
        <f t="shared" si="123"/>
        <v>581.73072000000002</v>
      </c>
      <c r="Q344" s="613">
        <f t="shared" si="110"/>
        <v>581.73072000000002</v>
      </c>
      <c r="R344" s="613"/>
      <c r="S344" s="613"/>
      <c r="T344" s="613"/>
      <c r="U344" s="614"/>
      <c r="V344" s="614"/>
      <c r="W344" s="20" t="s">
        <v>108</v>
      </c>
      <c r="X344" s="19" t="s">
        <v>58</v>
      </c>
      <c r="Y344" s="20" t="s">
        <v>68</v>
      </c>
      <c r="Z344" s="29">
        <v>45868</v>
      </c>
      <c r="AA344" s="30">
        <f t="shared" ref="AA344:AA352" si="124">Z344+30</f>
        <v>45898</v>
      </c>
      <c r="AB344" s="18"/>
      <c r="AC344" s="18"/>
      <c r="AD344" s="18"/>
      <c r="AE344" s="18"/>
      <c r="AF344" s="18" t="str">
        <f t="shared" si="107"/>
        <v>Поставка климатического оборудования</v>
      </c>
      <c r="AG344" s="18"/>
      <c r="AH344" s="20">
        <v>796</v>
      </c>
      <c r="AI344" s="20" t="s">
        <v>1104</v>
      </c>
      <c r="AJ344" s="18">
        <v>79</v>
      </c>
      <c r="AK344" s="20">
        <v>93000000000</v>
      </c>
      <c r="AL344" s="20" t="s">
        <v>70</v>
      </c>
      <c r="AM344" s="30">
        <f t="shared" ref="AM344:AM347" si="125">AA344+20</f>
        <v>45918</v>
      </c>
      <c r="AN344" s="29">
        <f t="shared" si="120"/>
        <v>45918</v>
      </c>
      <c r="AO344" s="29">
        <f>AN344+30</f>
        <v>45948</v>
      </c>
      <c r="AP344" s="22">
        <v>2025</v>
      </c>
      <c r="AQ344" s="18"/>
      <c r="AR344" s="19"/>
      <c r="AS344" s="31"/>
      <c r="AT344" s="31"/>
      <c r="AU344" s="18"/>
      <c r="AV344" s="18"/>
      <c r="AW344" s="32"/>
      <c r="AX344" s="33"/>
      <c r="AY344" s="22"/>
      <c r="AZ344" s="22"/>
      <c r="BA344" s="34"/>
      <c r="BB344" s="22" t="s">
        <v>1707</v>
      </c>
      <c r="BC344" s="35" t="s">
        <v>1708</v>
      </c>
    </row>
    <row r="345" spans="1:55" s="615" customFormat="1" ht="47.25">
      <c r="A345" s="616" t="s">
        <v>374</v>
      </c>
      <c r="B345" s="607" t="s">
        <v>1709</v>
      </c>
      <c r="C345" s="607" t="s">
        <v>767</v>
      </c>
      <c r="D345" s="607" t="s">
        <v>336</v>
      </c>
      <c r="E345" s="607" t="s">
        <v>60</v>
      </c>
      <c r="F345" s="607">
        <v>1</v>
      </c>
      <c r="G345" s="607" t="s">
        <v>411</v>
      </c>
      <c r="H345" s="617" t="s">
        <v>404</v>
      </c>
      <c r="I345" s="617" t="s">
        <v>405</v>
      </c>
      <c r="J345" s="618">
        <v>1</v>
      </c>
      <c r="K345" s="607"/>
      <c r="L345" s="607" t="s">
        <v>64</v>
      </c>
      <c r="M345" s="607"/>
      <c r="N345" s="607" t="s">
        <v>1473</v>
      </c>
      <c r="O345" s="619">
        <v>1500</v>
      </c>
      <c r="P345" s="619">
        <f t="shared" si="123"/>
        <v>1800</v>
      </c>
      <c r="Q345" s="620">
        <f t="shared" si="110"/>
        <v>1800</v>
      </c>
      <c r="R345" s="621"/>
      <c r="S345" s="621"/>
      <c r="T345" s="621"/>
      <c r="U345" s="621"/>
      <c r="V345" s="621"/>
      <c r="W345" s="607" t="s">
        <v>1390</v>
      </c>
      <c r="X345" s="622" t="s">
        <v>767</v>
      </c>
      <c r="Y345" s="607" t="s">
        <v>771</v>
      </c>
      <c r="Z345" s="623">
        <v>45868</v>
      </c>
      <c r="AA345" s="623">
        <f t="shared" si="124"/>
        <v>45898</v>
      </c>
      <c r="AB345" s="624"/>
      <c r="AC345" s="607"/>
      <c r="AD345" s="607"/>
      <c r="AE345" s="607"/>
      <c r="AF345" s="607" t="str">
        <f t="shared" si="107"/>
        <v>Поставка запасных частей к автомобилям УАЗ</v>
      </c>
      <c r="AG345" s="607"/>
      <c r="AH345" s="607">
        <v>876</v>
      </c>
      <c r="AI345" s="625" t="s">
        <v>1474</v>
      </c>
      <c r="AJ345" s="607">
        <v>1</v>
      </c>
      <c r="AK345" s="626">
        <v>93000000000</v>
      </c>
      <c r="AL345" s="607" t="s">
        <v>70</v>
      </c>
      <c r="AM345" s="574">
        <f t="shared" si="125"/>
        <v>45918</v>
      </c>
      <c r="AN345" s="623">
        <f t="shared" si="120"/>
        <v>45918</v>
      </c>
      <c r="AO345" s="623">
        <f>AN345+365</f>
        <v>46283</v>
      </c>
      <c r="AP345" s="607" t="s">
        <v>619</v>
      </c>
      <c r="AQ345" s="624"/>
      <c r="AR345" s="607"/>
      <c r="AS345" s="607"/>
      <c r="AT345" s="607"/>
      <c r="AU345" s="623"/>
      <c r="AV345" s="627"/>
      <c r="AW345" s="628"/>
      <c r="AX345" s="607"/>
      <c r="AY345" s="607"/>
      <c r="AZ345" s="607"/>
      <c r="BA345" s="629"/>
      <c r="BB345" s="630" t="s">
        <v>1707</v>
      </c>
      <c r="BC345" s="631" t="s">
        <v>1710</v>
      </c>
    </row>
    <row r="346" spans="1:55" s="2" customFormat="1" ht="47.25">
      <c r="A346" s="616" t="s">
        <v>374</v>
      </c>
      <c r="B346" s="616" t="s">
        <v>1711</v>
      </c>
      <c r="C346" s="607" t="s">
        <v>767</v>
      </c>
      <c r="D346" s="607" t="s">
        <v>336</v>
      </c>
      <c r="E346" s="607" t="s">
        <v>60</v>
      </c>
      <c r="F346" s="607">
        <v>1</v>
      </c>
      <c r="G346" s="632" t="s">
        <v>154</v>
      </c>
      <c r="H346" s="616" t="s">
        <v>155</v>
      </c>
      <c r="I346" s="616" t="s">
        <v>523</v>
      </c>
      <c r="J346" s="616">
        <v>2</v>
      </c>
      <c r="K346" s="607"/>
      <c r="L346" s="607" t="s">
        <v>64</v>
      </c>
      <c r="M346" s="607" t="s">
        <v>1633</v>
      </c>
      <c r="N346" s="607" t="s">
        <v>1354</v>
      </c>
      <c r="O346" s="619">
        <v>4275.4465200000004</v>
      </c>
      <c r="P346" s="619">
        <f t="shared" si="123"/>
        <v>5130.5358240000005</v>
      </c>
      <c r="Q346" s="619">
        <f t="shared" si="110"/>
        <v>5130.5358240000005</v>
      </c>
      <c r="R346" s="528"/>
      <c r="S346" s="528"/>
      <c r="T346" s="528"/>
      <c r="U346" s="528"/>
      <c r="V346" s="528"/>
      <c r="W346" s="607" t="s">
        <v>638</v>
      </c>
      <c r="X346" s="622" t="s">
        <v>767</v>
      </c>
      <c r="Y346" s="607" t="s">
        <v>1643</v>
      </c>
      <c r="Z346" s="623">
        <v>45868</v>
      </c>
      <c r="AA346" s="623">
        <v>45868</v>
      </c>
      <c r="AB346" s="624"/>
      <c r="AC346" s="607"/>
      <c r="AD346" s="607"/>
      <c r="AE346" s="607"/>
      <c r="AF346" s="607" t="str">
        <f t="shared" si="107"/>
        <v>Поставка стоек СВ</v>
      </c>
      <c r="AG346" s="607"/>
      <c r="AH346" s="633">
        <v>796</v>
      </c>
      <c r="AI346" s="625" t="s">
        <v>136</v>
      </c>
      <c r="AJ346" s="634">
        <v>337</v>
      </c>
      <c r="AK346" s="626">
        <v>93000000000</v>
      </c>
      <c r="AL346" s="607" t="s">
        <v>70</v>
      </c>
      <c r="AM346" s="623">
        <v>45868</v>
      </c>
      <c r="AN346" s="623">
        <f t="shared" si="120"/>
        <v>45868</v>
      </c>
      <c r="AO346" s="623">
        <v>46022</v>
      </c>
      <c r="AP346" s="607">
        <v>2025</v>
      </c>
      <c r="AQ346" s="528"/>
      <c r="AR346" s="528"/>
      <c r="AS346" s="528"/>
      <c r="AT346" s="528"/>
      <c r="AU346" s="528"/>
      <c r="AV346" s="528"/>
      <c r="AW346" s="528"/>
      <c r="AX346" s="528"/>
      <c r="AY346" s="528"/>
      <c r="AZ346" s="528"/>
      <c r="BA346" s="528"/>
      <c r="BB346" s="559" t="s">
        <v>1707</v>
      </c>
      <c r="BC346" s="544" t="s">
        <v>1712</v>
      </c>
    </row>
    <row r="347" spans="1:55" s="635" customFormat="1" ht="66">
      <c r="A347" s="636" t="s">
        <v>177</v>
      </c>
      <c r="B347" s="637" t="s">
        <v>1713</v>
      </c>
      <c r="C347" s="637" t="s">
        <v>58</v>
      </c>
      <c r="D347" s="637" t="s">
        <v>59</v>
      </c>
      <c r="E347" s="637" t="s">
        <v>60</v>
      </c>
      <c r="F347" s="637">
        <v>1</v>
      </c>
      <c r="G347" s="637" t="s">
        <v>1714</v>
      </c>
      <c r="H347" s="638" t="s">
        <v>174</v>
      </c>
      <c r="I347" s="638" t="s">
        <v>302</v>
      </c>
      <c r="J347" s="637">
        <v>2</v>
      </c>
      <c r="K347" s="637"/>
      <c r="L347" s="637" t="s">
        <v>75</v>
      </c>
      <c r="M347" s="637" t="s">
        <v>1686</v>
      </c>
      <c r="N347" s="637" t="s">
        <v>225</v>
      </c>
      <c r="O347" s="639">
        <v>2655.7298599999999</v>
      </c>
      <c r="P347" s="640">
        <f t="shared" si="123"/>
        <v>3186.8758319999997</v>
      </c>
      <c r="Q347" s="641">
        <f t="shared" si="110"/>
        <v>3186.8758319999997</v>
      </c>
      <c r="R347" s="642"/>
      <c r="S347" s="642"/>
      <c r="T347" s="642"/>
      <c r="U347" s="642"/>
      <c r="V347" s="642"/>
      <c r="W347" s="637" t="s">
        <v>108</v>
      </c>
      <c r="X347" s="637" t="str">
        <f>C347</f>
        <v>АО "Россети Сибирь Тываэнерго"</v>
      </c>
      <c r="Y347" s="637" t="s">
        <v>68</v>
      </c>
      <c r="Z347" s="643">
        <v>45876</v>
      </c>
      <c r="AA347" s="644">
        <f t="shared" si="124"/>
        <v>45906</v>
      </c>
      <c r="AB347" s="637"/>
      <c r="AC347" s="637"/>
      <c r="AD347" s="637"/>
      <c r="AE347" s="637"/>
      <c r="AF347" s="637" t="str">
        <f t="shared" si="107"/>
        <v>Поставка вакуумных выключателей 6-35 кВ</v>
      </c>
      <c r="AG347" s="637" t="s">
        <v>75</v>
      </c>
      <c r="AH347" s="636">
        <v>796</v>
      </c>
      <c r="AI347" s="637" t="s">
        <v>1104</v>
      </c>
      <c r="AJ347" s="637">
        <v>14</v>
      </c>
      <c r="AK347" s="645">
        <v>93000000000</v>
      </c>
      <c r="AL347" s="637" t="s">
        <v>70</v>
      </c>
      <c r="AM347" s="643">
        <f t="shared" si="125"/>
        <v>45926</v>
      </c>
      <c r="AN347" s="643">
        <f t="shared" si="120"/>
        <v>45926</v>
      </c>
      <c r="AO347" s="643">
        <f>AM347+60</f>
        <v>45986</v>
      </c>
      <c r="AP347" s="637">
        <v>2025</v>
      </c>
      <c r="AQ347" s="637"/>
      <c r="AR347" s="646" t="s">
        <v>1500</v>
      </c>
      <c r="AS347" s="647" t="s">
        <v>1715</v>
      </c>
      <c r="AT347" s="648" t="s">
        <v>304</v>
      </c>
      <c r="AU347" s="649">
        <v>2025</v>
      </c>
      <c r="AV347" s="649">
        <v>2025</v>
      </c>
      <c r="AW347" s="650">
        <v>10.76</v>
      </c>
      <c r="AX347" s="651">
        <f>AW347</f>
        <v>10.76</v>
      </c>
      <c r="AY347" s="652" t="s">
        <v>75</v>
      </c>
      <c r="AZ347" s="653" t="s">
        <v>75</v>
      </c>
      <c r="BA347" s="654"/>
      <c r="BB347" s="655" t="s">
        <v>1716</v>
      </c>
      <c r="BC347" s="656" t="s">
        <v>1717</v>
      </c>
    </row>
    <row r="348" spans="1:55" s="635" customFormat="1" ht="66">
      <c r="A348" s="657" t="s">
        <v>334</v>
      </c>
      <c r="B348" s="658" t="s">
        <v>1718</v>
      </c>
      <c r="C348" s="659" t="s">
        <v>58</v>
      </c>
      <c r="D348" s="660" t="s">
        <v>336</v>
      </c>
      <c r="E348" s="657" t="s">
        <v>277</v>
      </c>
      <c r="F348" s="661">
        <v>1</v>
      </c>
      <c r="G348" s="658" t="s">
        <v>1719</v>
      </c>
      <c r="H348" s="662" t="s">
        <v>1427</v>
      </c>
      <c r="I348" s="662" t="s">
        <v>354</v>
      </c>
      <c r="J348" s="662">
        <v>2</v>
      </c>
      <c r="K348" s="662"/>
      <c r="L348" s="658" t="s">
        <v>64</v>
      </c>
      <c r="M348" s="662" t="s">
        <v>1633</v>
      </c>
      <c r="N348" s="658" t="s">
        <v>1428</v>
      </c>
      <c r="O348" s="663">
        <v>1187.3394000000001</v>
      </c>
      <c r="P348" s="663">
        <f t="shared" si="123"/>
        <v>1424.80728</v>
      </c>
      <c r="Q348" s="663">
        <f t="shared" si="110"/>
        <v>1424.80728</v>
      </c>
      <c r="R348" s="642"/>
      <c r="S348" s="642"/>
      <c r="T348" s="642"/>
      <c r="U348" s="642"/>
      <c r="V348" s="642"/>
      <c r="W348" s="664" t="s">
        <v>720</v>
      </c>
      <c r="X348" s="659" t="s">
        <v>58</v>
      </c>
      <c r="Y348" s="658" t="s">
        <v>68</v>
      </c>
      <c r="Z348" s="665">
        <v>45876</v>
      </c>
      <c r="AA348" s="666">
        <f t="shared" si="124"/>
        <v>45906</v>
      </c>
      <c r="AB348" s="662"/>
      <c r="AC348" s="662"/>
      <c r="AD348" s="662"/>
      <c r="AE348" s="658"/>
      <c r="AF348" s="658" t="str">
        <f t="shared" si="107"/>
        <v>Оказание услуг по выполнению работ по ремонту крано-манипуляторной установки Dong Yang SS1926</v>
      </c>
      <c r="AG348" s="662"/>
      <c r="AH348" s="662">
        <v>876</v>
      </c>
      <c r="AI348" s="659" t="s">
        <v>340</v>
      </c>
      <c r="AJ348" s="658">
        <v>1</v>
      </c>
      <c r="AK348" s="667">
        <v>93000000000</v>
      </c>
      <c r="AL348" s="657" t="s">
        <v>341</v>
      </c>
      <c r="AM348" s="666">
        <f>AA348+10</f>
        <v>45916</v>
      </c>
      <c r="AN348" s="668">
        <f t="shared" si="120"/>
        <v>45916</v>
      </c>
      <c r="AO348" s="669">
        <v>46022</v>
      </c>
      <c r="AP348" s="662">
        <v>2025</v>
      </c>
      <c r="AQ348" s="662"/>
      <c r="AR348" s="662"/>
      <c r="AS348" s="662"/>
      <c r="AT348" s="662"/>
      <c r="AU348" s="661"/>
      <c r="AV348" s="662"/>
      <c r="AW348" s="662" t="s">
        <v>830</v>
      </c>
      <c r="AX348" s="662" t="s">
        <v>830</v>
      </c>
      <c r="AY348" s="661" t="s">
        <v>64</v>
      </c>
      <c r="AZ348" s="642"/>
      <c r="BA348" s="642"/>
      <c r="BB348" s="659" t="s">
        <v>1716</v>
      </c>
      <c r="BC348" s="656" t="s">
        <v>183</v>
      </c>
    </row>
    <row r="349" spans="1:55" s="2" customFormat="1" ht="47.25">
      <c r="A349" s="616" t="s">
        <v>374</v>
      </c>
      <c r="B349" s="616" t="s">
        <v>1720</v>
      </c>
      <c r="C349" s="607" t="s">
        <v>767</v>
      </c>
      <c r="D349" s="607" t="s">
        <v>336</v>
      </c>
      <c r="E349" s="607" t="s">
        <v>60</v>
      </c>
      <c r="F349" s="607">
        <v>1</v>
      </c>
      <c r="G349" s="607" t="s">
        <v>529</v>
      </c>
      <c r="H349" s="616" t="s">
        <v>1721</v>
      </c>
      <c r="I349" s="616" t="s">
        <v>1722</v>
      </c>
      <c r="J349" s="616" t="s">
        <v>476</v>
      </c>
      <c r="K349" s="607"/>
      <c r="L349" s="607" t="s">
        <v>64</v>
      </c>
      <c r="M349" s="607" t="s">
        <v>1633</v>
      </c>
      <c r="N349" s="607" t="s">
        <v>1354</v>
      </c>
      <c r="O349" s="619">
        <v>293.43</v>
      </c>
      <c r="P349" s="619">
        <f t="shared" si="123"/>
        <v>352.11599999999999</v>
      </c>
      <c r="Q349" s="619">
        <f t="shared" si="110"/>
        <v>352.11599999999999</v>
      </c>
      <c r="R349" s="528"/>
      <c r="S349" s="528"/>
      <c r="T349" s="528"/>
      <c r="U349" s="528"/>
      <c r="V349" s="528"/>
      <c r="W349" s="607" t="s">
        <v>720</v>
      </c>
      <c r="X349" s="622" t="s">
        <v>767</v>
      </c>
      <c r="Y349" s="607" t="s">
        <v>771</v>
      </c>
      <c r="Z349" s="623">
        <v>45876</v>
      </c>
      <c r="AA349" s="623">
        <f t="shared" si="124"/>
        <v>45906</v>
      </c>
      <c r="AB349" s="624"/>
      <c r="AC349" s="607"/>
      <c r="AD349" s="607"/>
      <c r="AE349" s="607"/>
      <c r="AF349" s="658" t="str">
        <f t="shared" si="107"/>
        <v>Поставка продукции химической</v>
      </c>
      <c r="AG349" s="607"/>
      <c r="AH349" s="633">
        <v>166</v>
      </c>
      <c r="AI349" s="625" t="s">
        <v>1723</v>
      </c>
      <c r="AJ349" s="628">
        <v>1000</v>
      </c>
      <c r="AK349" s="626">
        <v>93000000000</v>
      </c>
      <c r="AL349" s="607" t="s">
        <v>70</v>
      </c>
      <c r="AM349" s="623">
        <f t="shared" ref="AM349:AM352" si="126">AA349+20</f>
        <v>45926</v>
      </c>
      <c r="AN349" s="623">
        <f t="shared" si="120"/>
        <v>45926</v>
      </c>
      <c r="AO349" s="623">
        <f t="shared" ref="AO349:AO353" si="127">AN349+30</f>
        <v>45956</v>
      </c>
      <c r="AP349" s="607">
        <v>2025</v>
      </c>
      <c r="AQ349" s="528"/>
      <c r="AR349" s="528"/>
      <c r="AS349" s="528"/>
      <c r="AT349" s="528"/>
      <c r="AU349" s="528"/>
      <c r="AV349" s="528"/>
      <c r="AW349" s="528"/>
      <c r="AX349" s="528"/>
      <c r="AY349" s="528"/>
      <c r="AZ349" s="528"/>
      <c r="BA349" s="528"/>
      <c r="BB349" s="559" t="s">
        <v>1716</v>
      </c>
      <c r="BC349" s="544" t="s">
        <v>1341</v>
      </c>
    </row>
    <row r="350" spans="1:55" s="2" customFormat="1" ht="49.5">
      <c r="A350" s="616" t="s">
        <v>374</v>
      </c>
      <c r="B350" s="616" t="s">
        <v>1724</v>
      </c>
      <c r="C350" s="607" t="s">
        <v>767</v>
      </c>
      <c r="D350" s="607" t="s">
        <v>336</v>
      </c>
      <c r="E350" s="607" t="s">
        <v>60</v>
      </c>
      <c r="F350" s="607">
        <v>1</v>
      </c>
      <c r="G350" s="607" t="s">
        <v>488</v>
      </c>
      <c r="H350" s="616" t="s">
        <v>1725</v>
      </c>
      <c r="I350" s="616" t="s">
        <v>1726</v>
      </c>
      <c r="J350" s="616" t="s">
        <v>496</v>
      </c>
      <c r="K350" s="607"/>
      <c r="L350" s="607" t="s">
        <v>64</v>
      </c>
      <c r="M350" s="607" t="s">
        <v>1633</v>
      </c>
      <c r="N350" s="607" t="s">
        <v>1354</v>
      </c>
      <c r="O350" s="619">
        <v>722.76314000000002</v>
      </c>
      <c r="P350" s="619">
        <f t="shared" si="123"/>
        <v>867.31576800000005</v>
      </c>
      <c r="Q350" s="619">
        <f t="shared" si="110"/>
        <v>867.31576800000005</v>
      </c>
      <c r="R350" s="528"/>
      <c r="S350" s="528"/>
      <c r="T350" s="528"/>
      <c r="U350" s="528"/>
      <c r="V350" s="528"/>
      <c r="W350" s="607" t="s">
        <v>1379</v>
      </c>
      <c r="X350" s="622" t="s">
        <v>767</v>
      </c>
      <c r="Y350" s="607" t="s">
        <v>771</v>
      </c>
      <c r="Z350" s="623">
        <v>45876</v>
      </c>
      <c r="AA350" s="623">
        <f t="shared" si="124"/>
        <v>45906</v>
      </c>
      <c r="AB350" s="624"/>
      <c r="AC350" s="607"/>
      <c r="AD350" s="607"/>
      <c r="AE350" s="607"/>
      <c r="AF350" s="658" t="str">
        <f t="shared" si="107"/>
        <v>Поставка приборов контроля и измерения неэлектрических величин</v>
      </c>
      <c r="AG350" s="607"/>
      <c r="AH350" s="633">
        <v>796</v>
      </c>
      <c r="AI350" s="625" t="s">
        <v>1104</v>
      </c>
      <c r="AJ350" s="616">
        <v>22</v>
      </c>
      <c r="AK350" s="626">
        <v>93000000000</v>
      </c>
      <c r="AL350" s="607" t="s">
        <v>70</v>
      </c>
      <c r="AM350" s="623">
        <f t="shared" si="126"/>
        <v>45926</v>
      </c>
      <c r="AN350" s="623">
        <f t="shared" si="120"/>
        <v>45926</v>
      </c>
      <c r="AO350" s="623">
        <f t="shared" si="127"/>
        <v>45956</v>
      </c>
      <c r="AP350" s="607">
        <v>2025</v>
      </c>
      <c r="AQ350" s="528"/>
      <c r="AR350" s="528"/>
      <c r="AS350" s="528"/>
      <c r="AT350" s="528"/>
      <c r="AU350" s="528"/>
      <c r="AV350" s="528"/>
      <c r="AW350" s="528"/>
      <c r="AX350" s="528"/>
      <c r="AY350" s="528"/>
      <c r="AZ350" s="528"/>
      <c r="BA350" s="528"/>
      <c r="BB350" s="559" t="s">
        <v>1716</v>
      </c>
      <c r="BC350" s="544" t="s">
        <v>1727</v>
      </c>
    </row>
    <row r="351" spans="1:55" s="2" customFormat="1" ht="47.25">
      <c r="A351" s="616" t="s">
        <v>374</v>
      </c>
      <c r="B351" s="670" t="s">
        <v>1728</v>
      </c>
      <c r="C351" s="607" t="s">
        <v>767</v>
      </c>
      <c r="D351" s="607" t="s">
        <v>336</v>
      </c>
      <c r="E351" s="607" t="s">
        <v>60</v>
      </c>
      <c r="F351" s="607">
        <v>1</v>
      </c>
      <c r="G351" s="671" t="s">
        <v>1729</v>
      </c>
      <c r="H351" s="672" t="s">
        <v>1730</v>
      </c>
      <c r="I351" s="673" t="s">
        <v>485</v>
      </c>
      <c r="J351" s="618">
        <v>1</v>
      </c>
      <c r="K351" s="607"/>
      <c r="L351" s="607" t="s">
        <v>64</v>
      </c>
      <c r="M351" s="607" t="s">
        <v>1633</v>
      </c>
      <c r="N351" s="607" t="s">
        <v>1354</v>
      </c>
      <c r="O351" s="619">
        <v>620.85599999999999</v>
      </c>
      <c r="P351" s="619">
        <f t="shared" si="123"/>
        <v>745.02719999999999</v>
      </c>
      <c r="Q351" s="619">
        <f t="shared" si="110"/>
        <v>745.02719999999999</v>
      </c>
      <c r="R351" s="528"/>
      <c r="S351" s="528"/>
      <c r="T351" s="528"/>
      <c r="U351" s="528"/>
      <c r="V351" s="528"/>
      <c r="W351" s="607" t="s">
        <v>1390</v>
      </c>
      <c r="X351" s="622" t="s">
        <v>767</v>
      </c>
      <c r="Y351" s="607" t="s">
        <v>771</v>
      </c>
      <c r="Z351" s="623">
        <v>45887</v>
      </c>
      <c r="AA351" s="623">
        <f t="shared" si="124"/>
        <v>45917</v>
      </c>
      <c r="AB351" s="624"/>
      <c r="AC351" s="607"/>
      <c r="AD351" s="607"/>
      <c r="AE351" s="607"/>
      <c r="AF351" s="607" t="str">
        <f t="shared" si="107"/>
        <v>Поставка деревянных пропитанных опор для ВЛ 0,4-20 кВ</v>
      </c>
      <c r="AG351" s="607"/>
      <c r="AH351" s="607">
        <v>796</v>
      </c>
      <c r="AI351" s="625" t="s">
        <v>136</v>
      </c>
      <c r="AJ351" s="634">
        <v>45</v>
      </c>
      <c r="AK351" s="626">
        <v>93000000000</v>
      </c>
      <c r="AL351" s="607" t="s">
        <v>70</v>
      </c>
      <c r="AM351" s="623">
        <f t="shared" si="126"/>
        <v>45937</v>
      </c>
      <c r="AN351" s="623">
        <f t="shared" si="120"/>
        <v>45937</v>
      </c>
      <c r="AO351" s="623">
        <f t="shared" si="127"/>
        <v>45967</v>
      </c>
      <c r="AP351" s="607">
        <v>2025</v>
      </c>
      <c r="AQ351" s="528"/>
      <c r="AR351" s="528"/>
      <c r="AS351" s="528"/>
      <c r="AT351" s="528"/>
      <c r="AU351" s="528"/>
      <c r="AV351" s="528"/>
      <c r="AW351" s="528"/>
      <c r="AX351" s="528"/>
      <c r="AY351" s="528"/>
      <c r="AZ351" s="528"/>
      <c r="BA351" s="528"/>
      <c r="BB351" s="559" t="s">
        <v>1731</v>
      </c>
      <c r="BC351" s="544" t="s">
        <v>1732</v>
      </c>
    </row>
    <row r="352" spans="1:55" s="2" customFormat="1" ht="47.25">
      <c r="A352" s="616" t="s">
        <v>374</v>
      </c>
      <c r="B352" s="670" t="s">
        <v>1733</v>
      </c>
      <c r="C352" s="607" t="s">
        <v>767</v>
      </c>
      <c r="D352" s="607" t="s">
        <v>336</v>
      </c>
      <c r="E352" s="607" t="s">
        <v>60</v>
      </c>
      <c r="F352" s="607">
        <v>1</v>
      </c>
      <c r="G352" s="671" t="s">
        <v>140</v>
      </c>
      <c r="H352" s="672" t="s">
        <v>1734</v>
      </c>
      <c r="I352" s="673" t="s">
        <v>571</v>
      </c>
      <c r="J352" s="618">
        <v>2</v>
      </c>
      <c r="K352" s="607"/>
      <c r="L352" s="607" t="s">
        <v>64</v>
      </c>
      <c r="M352" s="607" t="s">
        <v>1633</v>
      </c>
      <c r="N352" s="607" t="s">
        <v>1354</v>
      </c>
      <c r="O352" s="619">
        <v>696.31640000000004</v>
      </c>
      <c r="P352" s="619">
        <f t="shared" si="123"/>
        <v>835.57968000000005</v>
      </c>
      <c r="Q352" s="619">
        <f t="shared" si="110"/>
        <v>835.57968000000005</v>
      </c>
      <c r="R352" s="528"/>
      <c r="S352" s="528"/>
      <c r="T352" s="528"/>
      <c r="U352" s="528"/>
      <c r="V352" s="528"/>
      <c r="W352" s="607" t="s">
        <v>720</v>
      </c>
      <c r="X352" s="622" t="s">
        <v>767</v>
      </c>
      <c r="Y352" s="607" t="s">
        <v>771</v>
      </c>
      <c r="Z352" s="623">
        <v>45887</v>
      </c>
      <c r="AA352" s="623">
        <f t="shared" si="124"/>
        <v>45917</v>
      </c>
      <c r="AB352" s="624"/>
      <c r="AC352" s="607"/>
      <c r="AD352" s="607"/>
      <c r="AE352" s="607"/>
      <c r="AF352" s="607" t="str">
        <f t="shared" si="107"/>
        <v>Поставка изоляторов линейных стеклянных (штыревых)</v>
      </c>
      <c r="AG352" s="607"/>
      <c r="AH352" s="607">
        <v>796</v>
      </c>
      <c r="AI352" s="625" t="s">
        <v>136</v>
      </c>
      <c r="AJ352" s="634">
        <v>520</v>
      </c>
      <c r="AK352" s="626">
        <v>93000000000</v>
      </c>
      <c r="AL352" s="607" t="s">
        <v>70</v>
      </c>
      <c r="AM352" s="623">
        <f t="shared" si="126"/>
        <v>45937</v>
      </c>
      <c r="AN352" s="623">
        <f t="shared" si="120"/>
        <v>45937</v>
      </c>
      <c r="AO352" s="623">
        <f t="shared" si="127"/>
        <v>45967</v>
      </c>
      <c r="AP352" s="607">
        <v>2025</v>
      </c>
      <c r="AQ352" s="528"/>
      <c r="AR352" s="528"/>
      <c r="AS352" s="528"/>
      <c r="AT352" s="528"/>
      <c r="AU352" s="528"/>
      <c r="AV352" s="528"/>
      <c r="AW352" s="528"/>
      <c r="AX352" s="528"/>
      <c r="AY352" s="528"/>
      <c r="AZ352" s="528"/>
      <c r="BA352" s="528"/>
      <c r="BB352" s="559" t="s">
        <v>1731</v>
      </c>
      <c r="BC352" s="544" t="s">
        <v>1735</v>
      </c>
    </row>
    <row r="353" spans="1:55" s="2" customFormat="1" ht="47.25">
      <c r="A353" s="18" t="s">
        <v>975</v>
      </c>
      <c r="B353" s="19" t="s">
        <v>1736</v>
      </c>
      <c r="C353" s="20" t="s">
        <v>58</v>
      </c>
      <c r="D353" s="21" t="s">
        <v>336</v>
      </c>
      <c r="E353" s="21" t="s">
        <v>60</v>
      </c>
      <c r="F353" s="19">
        <v>1</v>
      </c>
      <c r="G353" s="19" t="s">
        <v>1029</v>
      </c>
      <c r="H353" s="65" t="s">
        <v>1231</v>
      </c>
      <c r="I353" s="65" t="s">
        <v>1231</v>
      </c>
      <c r="J353" s="22">
        <v>1</v>
      </c>
      <c r="K353" s="22"/>
      <c r="L353" s="22" t="s">
        <v>64</v>
      </c>
      <c r="M353" s="22" t="s">
        <v>1633</v>
      </c>
      <c r="N353" s="20" t="s">
        <v>225</v>
      </c>
      <c r="O353" s="203">
        <v>156</v>
      </c>
      <c r="P353" s="25">
        <f t="shared" si="123"/>
        <v>187.2</v>
      </c>
      <c r="Q353" s="674">
        <f t="shared" si="110"/>
        <v>187.2</v>
      </c>
      <c r="R353" s="528"/>
      <c r="S353" s="528"/>
      <c r="T353" s="528"/>
      <c r="U353" s="528"/>
      <c r="V353" s="528"/>
      <c r="W353" s="69" t="s">
        <v>638</v>
      </c>
      <c r="X353" s="19" t="s">
        <v>58</v>
      </c>
      <c r="Y353" s="22" t="s">
        <v>1700</v>
      </c>
      <c r="Z353" s="29">
        <v>45887</v>
      </c>
      <c r="AA353" s="30">
        <f>Z353</f>
        <v>45887</v>
      </c>
      <c r="AB353" s="22" t="s">
        <v>1672</v>
      </c>
      <c r="AC353" s="22" t="s">
        <v>1737</v>
      </c>
      <c r="AD353" s="22">
        <v>1701009349</v>
      </c>
      <c r="AE353" s="22">
        <v>170101001</v>
      </c>
      <c r="AF353" s="18" t="str">
        <f t="shared" si="107"/>
        <v>Поставка товаров и инвентаря хозяйственного</v>
      </c>
      <c r="AG353" s="22"/>
      <c r="AH353" s="22">
        <v>796</v>
      </c>
      <c r="AI353" s="68" t="s">
        <v>136</v>
      </c>
      <c r="AJ353" s="22">
        <v>12</v>
      </c>
      <c r="AK353" s="20">
        <v>93000000000</v>
      </c>
      <c r="AL353" s="70" t="s">
        <v>70</v>
      </c>
      <c r="AM353" s="30">
        <f>AA353+3</f>
        <v>45890</v>
      </c>
      <c r="AN353" s="30">
        <f t="shared" si="120"/>
        <v>45890</v>
      </c>
      <c r="AO353" s="71">
        <f t="shared" si="127"/>
        <v>45920</v>
      </c>
      <c r="AP353" s="94">
        <v>2025</v>
      </c>
      <c r="AQ353" s="528"/>
      <c r="AR353" s="528"/>
      <c r="AS353" s="528"/>
      <c r="AT353" s="528"/>
      <c r="AU353" s="528"/>
      <c r="AV353" s="528"/>
      <c r="AW353" s="528"/>
      <c r="AX353" s="528"/>
      <c r="AY353" s="528"/>
      <c r="AZ353" s="528"/>
      <c r="BA353" s="528"/>
      <c r="BB353" s="559" t="s">
        <v>1731</v>
      </c>
      <c r="BC353" s="544" t="s">
        <v>1738</v>
      </c>
    </row>
    <row r="354" spans="1:55" s="615" customFormat="1" ht="110.25">
      <c r="A354" s="675" t="s">
        <v>1357</v>
      </c>
      <c r="B354" s="565" t="s">
        <v>1663</v>
      </c>
      <c r="C354" s="565" t="s">
        <v>58</v>
      </c>
      <c r="D354" s="565" t="s">
        <v>1359</v>
      </c>
      <c r="E354" s="565" t="s">
        <v>233</v>
      </c>
      <c r="F354" s="565">
        <v>1</v>
      </c>
      <c r="G354" s="565" t="s">
        <v>1739</v>
      </c>
      <c r="H354" s="565" t="s">
        <v>244</v>
      </c>
      <c r="I354" s="89" t="s">
        <v>245</v>
      </c>
      <c r="J354" s="565">
        <v>2</v>
      </c>
      <c r="K354" s="565" t="s">
        <v>64</v>
      </c>
      <c r="L354" s="565" t="s">
        <v>64</v>
      </c>
      <c r="M354" s="565" t="s">
        <v>1679</v>
      </c>
      <c r="N354" s="565" t="s">
        <v>1499</v>
      </c>
      <c r="O354" s="676">
        <v>5136.0392099999999</v>
      </c>
      <c r="P354" s="677">
        <f t="shared" si="123"/>
        <v>6163.2470519999997</v>
      </c>
      <c r="Q354" s="677">
        <f t="shared" si="110"/>
        <v>6163.2470519999997</v>
      </c>
      <c r="R354" s="621"/>
      <c r="S354" s="621"/>
      <c r="T354" s="621"/>
      <c r="U354" s="621"/>
      <c r="V354" s="621"/>
      <c r="W354" s="565" t="s">
        <v>1740</v>
      </c>
      <c r="X354" s="565" t="s">
        <v>58</v>
      </c>
      <c r="Y354" s="565" t="s">
        <v>68</v>
      </c>
      <c r="Z354" s="568">
        <v>45890</v>
      </c>
      <c r="AA354" s="678">
        <f>Z354+15</f>
        <v>45905</v>
      </c>
      <c r="AB354" s="565"/>
      <c r="AC354" s="565"/>
      <c r="AD354" s="565"/>
      <c r="AE354" s="565"/>
      <c r="AF354" s="18" t="str">
        <f t="shared" si="107"/>
        <v>Выполнение СМР по объектам технологического присоединения Лот № 78</v>
      </c>
      <c r="AG354" s="565" t="s">
        <v>294</v>
      </c>
      <c r="AH354" s="565">
        <v>876</v>
      </c>
      <c r="AI354" s="565" t="s">
        <v>295</v>
      </c>
      <c r="AJ354" s="565">
        <v>1</v>
      </c>
      <c r="AK354" s="679">
        <v>93000000000</v>
      </c>
      <c r="AL354" s="565" t="s">
        <v>70</v>
      </c>
      <c r="AM354" s="574">
        <f>AA354+10</f>
        <v>45915</v>
      </c>
      <c r="AN354" s="574">
        <f t="shared" si="120"/>
        <v>45915</v>
      </c>
      <c r="AO354" s="574">
        <f>AN354+90</f>
        <v>46005</v>
      </c>
      <c r="AP354" s="565">
        <v>2025</v>
      </c>
      <c r="AQ354" s="565"/>
      <c r="AR354" s="565" t="s">
        <v>1500</v>
      </c>
      <c r="AS354" s="235" t="s">
        <v>1741</v>
      </c>
      <c r="AT354" s="680" t="s">
        <v>1742</v>
      </c>
      <c r="AU354" s="235">
        <v>2023</v>
      </c>
      <c r="AV354" s="235">
        <v>2025</v>
      </c>
      <c r="AW354" s="681">
        <v>16.121408429999999</v>
      </c>
      <c r="AX354" s="681">
        <f>AW354</f>
        <v>16.121408429999999</v>
      </c>
      <c r="AY354" s="565" t="s">
        <v>74</v>
      </c>
      <c r="AZ354" s="565" t="s">
        <v>75</v>
      </c>
      <c r="BA354" s="621"/>
      <c r="BB354" s="133" t="s">
        <v>1743</v>
      </c>
      <c r="BC354" s="631" t="s">
        <v>1744</v>
      </c>
    </row>
    <row r="355" spans="1:55" s="615" customFormat="1" ht="63">
      <c r="A355" s="682" t="s">
        <v>56</v>
      </c>
      <c r="B355" s="683" t="s">
        <v>1745</v>
      </c>
      <c r="C355" s="684" t="s">
        <v>58</v>
      </c>
      <c r="D355" s="685" t="s">
        <v>1359</v>
      </c>
      <c r="E355" s="682" t="s">
        <v>1746</v>
      </c>
      <c r="F355" s="686">
        <v>1</v>
      </c>
      <c r="G355" s="687" t="s">
        <v>1747</v>
      </c>
      <c r="H355" s="687" t="s">
        <v>174</v>
      </c>
      <c r="I355" s="687" t="s">
        <v>1569</v>
      </c>
      <c r="J355" s="682">
        <v>2</v>
      </c>
      <c r="K355" s="682"/>
      <c r="L355" s="688" t="s">
        <v>75</v>
      </c>
      <c r="M355" s="688"/>
      <c r="N355" s="684" t="s">
        <v>1053</v>
      </c>
      <c r="O355" s="689">
        <v>2791.3249999999998</v>
      </c>
      <c r="P355" s="690">
        <f t="shared" si="123"/>
        <v>3349.5899999999997</v>
      </c>
      <c r="Q355" s="690">
        <f t="shared" si="110"/>
        <v>3349.5899999999997</v>
      </c>
      <c r="R355" s="621"/>
      <c r="S355" s="621"/>
      <c r="T355" s="621"/>
      <c r="U355" s="621"/>
      <c r="V355" s="621"/>
      <c r="W355" s="684" t="s">
        <v>720</v>
      </c>
      <c r="X355" s="683" t="s">
        <v>1748</v>
      </c>
      <c r="Y355" s="684" t="s">
        <v>68</v>
      </c>
      <c r="Z355" s="691">
        <v>45890</v>
      </c>
      <c r="AA355" s="692">
        <f t="shared" ref="AA355:AA358" si="128">Z355+30</f>
        <v>45920</v>
      </c>
      <c r="AB355" s="682"/>
      <c r="AC355" s="682"/>
      <c r="AD355" s="682"/>
      <c r="AE355" s="682"/>
      <c r="AF355" s="18" t="str">
        <f t="shared" si="107"/>
        <v>Поставка устройств защиты ВЛ от перенапряжений</v>
      </c>
      <c r="AG355" s="682"/>
      <c r="AH355" s="684">
        <v>796</v>
      </c>
      <c r="AI355" s="693" t="s">
        <v>1104</v>
      </c>
      <c r="AJ355" s="682">
        <v>500</v>
      </c>
      <c r="AK355" s="333">
        <v>93000000000</v>
      </c>
      <c r="AL355" s="333" t="s">
        <v>70</v>
      </c>
      <c r="AM355" s="692">
        <f t="shared" ref="AM355:AM357" si="129">AA355+20</f>
        <v>45940</v>
      </c>
      <c r="AN355" s="691">
        <f t="shared" si="120"/>
        <v>45940</v>
      </c>
      <c r="AO355" s="691">
        <f>AN355+30</f>
        <v>45970</v>
      </c>
      <c r="AP355" s="339">
        <v>2025</v>
      </c>
      <c r="AQ355" s="235"/>
      <c r="AR355" s="89" t="s">
        <v>1749</v>
      </c>
      <c r="AS355" s="694" t="s">
        <v>1750</v>
      </c>
      <c r="AT355" s="695" t="s">
        <v>1546</v>
      </c>
      <c r="AU355" s="235">
        <v>2024</v>
      </c>
      <c r="AV355" s="235">
        <v>2025</v>
      </c>
      <c r="AW355" s="696">
        <v>94.16833285762516</v>
      </c>
      <c r="AX355" s="696">
        <v>66.517133400000006</v>
      </c>
      <c r="AY355" s="339" t="s">
        <v>74</v>
      </c>
      <c r="AZ355" s="697" t="s">
        <v>75</v>
      </c>
      <c r="BA355" s="621"/>
      <c r="BB355" s="133" t="s">
        <v>1743</v>
      </c>
      <c r="BC355" s="631" t="s">
        <v>1751</v>
      </c>
    </row>
    <row r="356" spans="1:55" s="615" customFormat="1" ht="63">
      <c r="A356" s="698" t="s">
        <v>56</v>
      </c>
      <c r="B356" s="565" t="s">
        <v>1752</v>
      </c>
      <c r="C356" s="565" t="s">
        <v>58</v>
      </c>
      <c r="D356" s="565" t="s">
        <v>59</v>
      </c>
      <c r="E356" s="565" t="s">
        <v>60</v>
      </c>
      <c r="F356" s="565">
        <v>1</v>
      </c>
      <c r="G356" s="565" t="s">
        <v>526</v>
      </c>
      <c r="H356" s="240" t="s">
        <v>174</v>
      </c>
      <c r="I356" s="240" t="s">
        <v>1468</v>
      </c>
      <c r="J356" s="565">
        <v>2</v>
      </c>
      <c r="K356" s="565"/>
      <c r="L356" s="565" t="s">
        <v>75</v>
      </c>
      <c r="M356" s="565" t="s">
        <v>1686</v>
      </c>
      <c r="N356" s="565" t="s">
        <v>225</v>
      </c>
      <c r="O356" s="699">
        <v>2921.3738400000002</v>
      </c>
      <c r="P356" s="700">
        <f t="shared" si="123"/>
        <v>3505.648608</v>
      </c>
      <c r="Q356" s="701">
        <f t="shared" si="110"/>
        <v>3505.648608</v>
      </c>
      <c r="R356" s="621"/>
      <c r="S356" s="621"/>
      <c r="T356" s="621"/>
      <c r="U356" s="621"/>
      <c r="V356" s="621"/>
      <c r="W356" s="565" t="s">
        <v>720</v>
      </c>
      <c r="X356" s="565" t="s">
        <v>1748</v>
      </c>
      <c r="Y356" s="565" t="s">
        <v>68</v>
      </c>
      <c r="Z356" s="574">
        <v>45890</v>
      </c>
      <c r="AA356" s="678">
        <f t="shared" si="128"/>
        <v>45920</v>
      </c>
      <c r="AB356" s="565"/>
      <c r="AC356" s="565"/>
      <c r="AD356" s="565"/>
      <c r="AE356" s="565"/>
      <c r="AF356" s="18" t="str">
        <f t="shared" si="107"/>
        <v>Поставка устройств РЗА</v>
      </c>
      <c r="AG356" s="565" t="s">
        <v>75</v>
      </c>
      <c r="AH356" s="698">
        <v>796</v>
      </c>
      <c r="AI356" s="565" t="s">
        <v>1104</v>
      </c>
      <c r="AJ356" s="565">
        <v>28</v>
      </c>
      <c r="AK356" s="679">
        <v>93000000000</v>
      </c>
      <c r="AL356" s="565" t="s">
        <v>70</v>
      </c>
      <c r="AM356" s="574">
        <f t="shared" si="129"/>
        <v>45940</v>
      </c>
      <c r="AN356" s="574">
        <f t="shared" si="120"/>
        <v>45940</v>
      </c>
      <c r="AO356" s="574">
        <f>AM356+60</f>
        <v>46000</v>
      </c>
      <c r="AP356" s="565">
        <v>2025</v>
      </c>
      <c r="AQ356" s="702"/>
      <c r="AR356" s="703" t="s">
        <v>1500</v>
      </c>
      <c r="AS356" s="704" t="s">
        <v>1715</v>
      </c>
      <c r="AT356" s="705" t="s">
        <v>304</v>
      </c>
      <c r="AU356" s="706">
        <v>2025</v>
      </c>
      <c r="AV356" s="706">
        <v>2025</v>
      </c>
      <c r="AW356" s="707">
        <v>10.76</v>
      </c>
      <c r="AX356" s="708">
        <f>AW356</f>
        <v>10.76</v>
      </c>
      <c r="AY356" s="126" t="s">
        <v>75</v>
      </c>
      <c r="AZ356" s="709" t="s">
        <v>75</v>
      </c>
      <c r="BA356" s="710"/>
      <c r="BB356" s="711" t="s">
        <v>1743</v>
      </c>
      <c r="BC356" s="631" t="s">
        <v>1753</v>
      </c>
    </row>
    <row r="357" spans="1:55" s="615" customFormat="1" ht="47.25">
      <c r="A357" s="616" t="s">
        <v>374</v>
      </c>
      <c r="B357" s="607" t="s">
        <v>1754</v>
      </c>
      <c r="C357" s="607" t="s">
        <v>767</v>
      </c>
      <c r="D357" s="607" t="s">
        <v>336</v>
      </c>
      <c r="E357" s="607" t="s">
        <v>60</v>
      </c>
      <c r="F357" s="607">
        <v>1</v>
      </c>
      <c r="G357" s="607" t="s">
        <v>154</v>
      </c>
      <c r="H357" s="680" t="s">
        <v>1755</v>
      </c>
      <c r="I357" s="712" t="s">
        <v>1756</v>
      </c>
      <c r="J357" s="618">
        <v>2</v>
      </c>
      <c r="K357" s="607"/>
      <c r="L357" s="607" t="s">
        <v>64</v>
      </c>
      <c r="M357" s="607" t="s">
        <v>1633</v>
      </c>
      <c r="N357" s="607" t="s">
        <v>1354</v>
      </c>
      <c r="O357" s="619">
        <v>457.959</v>
      </c>
      <c r="P357" s="619">
        <f t="shared" si="123"/>
        <v>549.55079999999998</v>
      </c>
      <c r="Q357" s="619">
        <f t="shared" si="110"/>
        <v>549.55079999999998</v>
      </c>
      <c r="R357" s="621"/>
      <c r="S357" s="621"/>
      <c r="T357" s="621"/>
      <c r="U357" s="621"/>
      <c r="V357" s="621"/>
      <c r="W357" s="607" t="s">
        <v>720</v>
      </c>
      <c r="X357" s="622" t="s">
        <v>1748</v>
      </c>
      <c r="Y357" s="607" t="s">
        <v>771</v>
      </c>
      <c r="Z357" s="623">
        <v>45890</v>
      </c>
      <c r="AA357" s="623">
        <f t="shared" si="128"/>
        <v>45920</v>
      </c>
      <c r="AB357" s="624"/>
      <c r="AC357" s="607"/>
      <c r="AD357" s="607"/>
      <c r="AE357" s="607"/>
      <c r="AF357" s="18" t="str">
        <f t="shared" si="107"/>
        <v>Поставка стоек СВ</v>
      </c>
      <c r="AG357" s="607"/>
      <c r="AH357" s="607">
        <v>796</v>
      </c>
      <c r="AI357" s="625" t="s">
        <v>136</v>
      </c>
      <c r="AJ357" s="634">
        <v>30</v>
      </c>
      <c r="AK357" s="626">
        <v>93000000000</v>
      </c>
      <c r="AL357" s="607" t="s">
        <v>70</v>
      </c>
      <c r="AM357" s="623">
        <f t="shared" si="129"/>
        <v>45940</v>
      </c>
      <c r="AN357" s="623">
        <f t="shared" si="120"/>
        <v>45940</v>
      </c>
      <c r="AO357" s="623">
        <f>AN357+30</f>
        <v>45970</v>
      </c>
      <c r="AP357" s="607">
        <v>2025</v>
      </c>
      <c r="AQ357" s="621"/>
      <c r="AR357" s="621"/>
      <c r="AS357" s="621"/>
      <c r="AT357" s="621"/>
      <c r="AU357" s="621"/>
      <c r="AV357" s="621"/>
      <c r="AW357" s="621"/>
      <c r="AX357" s="621"/>
      <c r="AY357" s="621"/>
      <c r="AZ357" s="621"/>
      <c r="BA357" s="621"/>
      <c r="BB357" s="133" t="s">
        <v>1743</v>
      </c>
      <c r="BC357" s="631" t="s">
        <v>1757</v>
      </c>
    </row>
    <row r="358" spans="1:55" s="713" customFormat="1" ht="63">
      <c r="A358" s="714" t="s">
        <v>1357</v>
      </c>
      <c r="B358" s="680" t="s">
        <v>1758</v>
      </c>
      <c r="C358" s="565" t="s">
        <v>58</v>
      </c>
      <c r="D358" s="565" t="s">
        <v>1359</v>
      </c>
      <c r="E358" s="536" t="s">
        <v>1759</v>
      </c>
      <c r="F358" s="536">
        <v>1</v>
      </c>
      <c r="G358" s="680" t="s">
        <v>1760</v>
      </c>
      <c r="H358" s="536" t="s">
        <v>1761</v>
      </c>
      <c r="I358" s="536" t="s">
        <v>1762</v>
      </c>
      <c r="J358" s="536">
        <v>2</v>
      </c>
      <c r="K358" s="536"/>
      <c r="L358" s="536" t="s">
        <v>64</v>
      </c>
      <c r="M358" s="715" t="s">
        <v>1763</v>
      </c>
      <c r="N358" s="680" t="s">
        <v>1764</v>
      </c>
      <c r="O358" s="716">
        <v>9950</v>
      </c>
      <c r="P358" s="716">
        <f t="shared" si="123"/>
        <v>11940</v>
      </c>
      <c r="Q358" s="716">
        <f t="shared" si="110"/>
        <v>11940</v>
      </c>
      <c r="R358" s="717"/>
      <c r="S358" s="717"/>
      <c r="T358" s="717"/>
      <c r="U358" s="717"/>
      <c r="V358" s="717"/>
      <c r="W358" s="680" t="s">
        <v>720</v>
      </c>
      <c r="X358" s="622" t="s">
        <v>1748</v>
      </c>
      <c r="Y358" s="536" t="s">
        <v>68</v>
      </c>
      <c r="Z358" s="718">
        <v>45898</v>
      </c>
      <c r="AA358" s="718">
        <f t="shared" si="128"/>
        <v>45928</v>
      </c>
      <c r="AB358" s="719"/>
      <c r="AC358" s="720"/>
      <c r="AD358" s="721"/>
      <c r="AE358" s="721"/>
      <c r="AF358" s="680" t="str">
        <f t="shared" si="107"/>
        <v>Услуги по предоставлению спецтехники с экипажем для нужд филиала АО "Россети Сибирь Тываэнерго"</v>
      </c>
      <c r="AG358" s="680"/>
      <c r="AH358" s="536">
        <v>876</v>
      </c>
      <c r="AI358" s="536" t="s">
        <v>340</v>
      </c>
      <c r="AJ358" s="536">
        <v>1</v>
      </c>
      <c r="AK358" s="679">
        <v>93000000000</v>
      </c>
      <c r="AL358" s="565" t="s">
        <v>70</v>
      </c>
      <c r="AM358" s="718">
        <f>AA358+10</f>
        <v>45938</v>
      </c>
      <c r="AN358" s="718">
        <f t="shared" si="120"/>
        <v>45938</v>
      </c>
      <c r="AO358" s="718">
        <v>46021</v>
      </c>
      <c r="AP358" s="536">
        <v>2025</v>
      </c>
      <c r="AQ358" s="719"/>
      <c r="AR358" s="536" t="s">
        <v>71</v>
      </c>
      <c r="AS358" s="722" t="s">
        <v>1750</v>
      </c>
      <c r="AT358" s="695" t="s">
        <v>1546</v>
      </c>
      <c r="AU358" s="235">
        <v>2024</v>
      </c>
      <c r="AV358" s="235">
        <v>2025</v>
      </c>
      <c r="AW358" s="723">
        <v>94.16833285762516</v>
      </c>
      <c r="AX358" s="723">
        <v>66.517133400000006</v>
      </c>
      <c r="AY358" s="339" t="s">
        <v>74</v>
      </c>
      <c r="AZ358" s="339" t="s">
        <v>75</v>
      </c>
      <c r="BA358" s="717"/>
      <c r="BB358" s="133" t="s">
        <v>1765</v>
      </c>
      <c r="BC358" s="987" t="s">
        <v>1971</v>
      </c>
    </row>
    <row r="359" spans="1:55" s="980" customFormat="1" ht="63">
      <c r="A359" s="974" t="s">
        <v>56</v>
      </c>
      <c r="B359" s="975" t="s">
        <v>1966</v>
      </c>
      <c r="C359" s="975" t="s">
        <v>1967</v>
      </c>
      <c r="D359" s="975" t="s">
        <v>59</v>
      </c>
      <c r="E359" s="975" t="s">
        <v>60</v>
      </c>
      <c r="F359" s="975">
        <v>1</v>
      </c>
      <c r="G359" s="975" t="s">
        <v>115</v>
      </c>
      <c r="H359" s="976" t="s">
        <v>1968</v>
      </c>
      <c r="I359" s="977" t="s">
        <v>116</v>
      </c>
      <c r="J359" s="975">
        <v>2</v>
      </c>
      <c r="K359" s="975"/>
      <c r="L359" s="975" t="s">
        <v>64</v>
      </c>
      <c r="M359" s="975" t="s">
        <v>1969</v>
      </c>
      <c r="N359" s="975" t="s">
        <v>1473</v>
      </c>
      <c r="O359" s="978">
        <v>946.54949999999997</v>
      </c>
      <c r="P359" s="978">
        <f>O359*1.2</f>
        <v>1135.8593999999998</v>
      </c>
      <c r="Q359" s="979">
        <f>P359</f>
        <v>1135.8593999999998</v>
      </c>
      <c r="R359" s="985"/>
      <c r="S359" s="985"/>
      <c r="T359" s="985"/>
      <c r="U359" s="985"/>
      <c r="V359" s="985"/>
      <c r="W359" s="975" t="s">
        <v>1397</v>
      </c>
      <c r="X359" s="975" t="s">
        <v>58</v>
      </c>
      <c r="Y359" s="975" t="s">
        <v>68</v>
      </c>
      <c r="Z359" s="981">
        <v>45905</v>
      </c>
      <c r="AA359" s="982">
        <f>Z359+25</f>
        <v>45930</v>
      </c>
      <c r="AB359" s="975"/>
      <c r="AC359" s="975"/>
      <c r="AD359" s="975"/>
      <c r="AE359" s="975"/>
      <c r="AF359" s="975" t="str">
        <f>G359</f>
        <v>Поставка силового кабеля до 1 кВ</v>
      </c>
      <c r="AG359" s="975"/>
      <c r="AH359" s="975">
        <v>6</v>
      </c>
      <c r="AI359" s="975" t="s">
        <v>110</v>
      </c>
      <c r="AJ359" s="975">
        <v>650</v>
      </c>
      <c r="AK359" s="983">
        <v>93000000000</v>
      </c>
      <c r="AL359" s="975" t="s">
        <v>70</v>
      </c>
      <c r="AM359" s="981">
        <f>AA359+10</f>
        <v>45940</v>
      </c>
      <c r="AN359" s="981">
        <f>AM359</f>
        <v>45940</v>
      </c>
      <c r="AO359" s="981">
        <f>AN359+30</f>
        <v>45970</v>
      </c>
      <c r="AP359" s="975">
        <v>2025</v>
      </c>
      <c r="AQ359" s="975"/>
      <c r="AR359" s="975"/>
      <c r="AS359" s="975" t="s">
        <v>1970</v>
      </c>
      <c r="AT359" s="975"/>
      <c r="AU359" s="975">
        <v>2025</v>
      </c>
      <c r="AV359" s="975">
        <v>2025</v>
      </c>
      <c r="AW359" s="984">
        <v>2.1830135300000002</v>
      </c>
      <c r="AX359" s="984">
        <f>AW359</f>
        <v>2.1830135300000002</v>
      </c>
      <c r="AY359" s="975" t="s">
        <v>74</v>
      </c>
      <c r="AZ359" s="985"/>
      <c r="BA359" s="985"/>
      <c r="BB359" s="986" t="s">
        <v>1972</v>
      </c>
      <c r="BC359" s="987" t="s">
        <v>1987</v>
      </c>
    </row>
    <row r="360" spans="1:55" s="1000" customFormat="1" ht="47.25" customHeight="1">
      <c r="A360" s="988" t="s">
        <v>975</v>
      </c>
      <c r="B360" s="989" t="s">
        <v>1973</v>
      </c>
      <c r="C360" s="990" t="s">
        <v>58</v>
      </c>
      <c r="D360" s="991" t="s">
        <v>839</v>
      </c>
      <c r="E360" s="991" t="s">
        <v>60</v>
      </c>
      <c r="F360" s="991">
        <v>1</v>
      </c>
      <c r="G360" s="991" t="s">
        <v>1204</v>
      </c>
      <c r="H360" s="991" t="s">
        <v>1205</v>
      </c>
      <c r="I360" s="991" t="s">
        <v>1206</v>
      </c>
      <c r="J360" s="991">
        <v>2</v>
      </c>
      <c r="K360" s="991"/>
      <c r="L360" s="989" t="s">
        <v>75</v>
      </c>
      <c r="M360" s="992"/>
      <c r="N360" s="989" t="s">
        <v>225</v>
      </c>
      <c r="O360" s="993">
        <v>143.90786</v>
      </c>
      <c r="P360" s="994">
        <f t="shared" ref="P360:P361" si="130">O360*1.2</f>
        <v>172.68943199999998</v>
      </c>
      <c r="Q360" s="995">
        <f t="shared" ref="Q360" si="131">P360</f>
        <v>172.68943199999998</v>
      </c>
      <c r="R360" s="1001"/>
      <c r="S360" s="1001"/>
      <c r="T360" s="1002"/>
      <c r="U360" s="1002"/>
      <c r="V360" s="1002"/>
      <c r="W360" s="989" t="s">
        <v>108</v>
      </c>
      <c r="X360" s="989" t="s">
        <v>58</v>
      </c>
      <c r="Y360" s="989" t="s">
        <v>68</v>
      </c>
      <c r="Z360" s="996">
        <v>45901</v>
      </c>
      <c r="AA360" s="997">
        <f>Z360+30</f>
        <v>45931</v>
      </c>
      <c r="AB360" s="992"/>
      <c r="AC360" s="992"/>
      <c r="AD360" s="992"/>
      <c r="AE360" s="992"/>
      <c r="AF360" s="989" t="str">
        <f t="shared" ref="AF360:AF361" si="132">G360</f>
        <v>Поставка средств пожаротушения</v>
      </c>
      <c r="AG360" s="998"/>
      <c r="AH360" s="998" t="s">
        <v>1094</v>
      </c>
      <c r="AI360" s="992" t="s">
        <v>1095</v>
      </c>
      <c r="AJ360" s="998" t="s">
        <v>1207</v>
      </c>
      <c r="AK360" s="998" t="s">
        <v>1151</v>
      </c>
      <c r="AL360" s="998" t="s">
        <v>1152</v>
      </c>
      <c r="AM360" s="996">
        <f t="shared" ref="AM360:AM361" si="133">AA360+20</f>
        <v>45951</v>
      </c>
      <c r="AN360" s="996">
        <f t="shared" ref="AN360" si="134">AM360</f>
        <v>45951</v>
      </c>
      <c r="AO360" s="996">
        <f t="shared" ref="AO360" si="135">AN360+30</f>
        <v>45981</v>
      </c>
      <c r="AP360" s="989">
        <v>2025</v>
      </c>
      <c r="AQ360" s="992"/>
      <c r="AR360" s="992"/>
      <c r="AS360" s="992"/>
      <c r="AT360" s="999"/>
      <c r="AU360" s="992"/>
      <c r="AV360" s="992"/>
      <c r="AW360" s="992"/>
      <c r="AX360" s="992"/>
      <c r="AY360" s="992"/>
      <c r="AZ360" s="992"/>
      <c r="BA360" s="992"/>
      <c r="BB360" s="992" t="s">
        <v>1972</v>
      </c>
      <c r="BC360" s="987" t="s">
        <v>1988</v>
      </c>
    </row>
    <row r="361" spans="1:55" s="1015" customFormat="1" ht="63" customHeight="1">
      <c r="A361" s="1003" t="s">
        <v>975</v>
      </c>
      <c r="B361" s="1004" t="s">
        <v>1974</v>
      </c>
      <c r="C361" s="1005" t="s">
        <v>58</v>
      </c>
      <c r="D361" s="1006" t="s">
        <v>336</v>
      </c>
      <c r="E361" s="1003" t="s">
        <v>60</v>
      </c>
      <c r="F361" s="1007">
        <v>1</v>
      </c>
      <c r="G361" s="1008" t="s">
        <v>1304</v>
      </c>
      <c r="H361" s="1008" t="s">
        <v>469</v>
      </c>
      <c r="I361" s="1008" t="s">
        <v>1975</v>
      </c>
      <c r="J361" s="1003">
        <v>2</v>
      </c>
      <c r="K361" s="1003"/>
      <c r="L361" s="1007" t="s">
        <v>64</v>
      </c>
      <c r="M361" s="1037"/>
      <c r="N361" s="1038" t="s">
        <v>65</v>
      </c>
      <c r="O361" s="1039">
        <v>195.6737</v>
      </c>
      <c r="P361" s="1039">
        <f t="shared" si="130"/>
        <v>234.80843999999999</v>
      </c>
      <c r="Q361" s="1039">
        <f>P361</f>
        <v>234.80843999999999</v>
      </c>
      <c r="R361" s="1039"/>
      <c r="S361" s="1039"/>
      <c r="T361" s="1039"/>
      <c r="U361" s="1040"/>
      <c r="V361" s="1040"/>
      <c r="W361" s="1005" t="s">
        <v>108</v>
      </c>
      <c r="X361" s="1004" t="s">
        <v>58</v>
      </c>
      <c r="Y361" s="1005" t="s">
        <v>68</v>
      </c>
      <c r="Z361" s="1009">
        <v>45905</v>
      </c>
      <c r="AA361" s="1010">
        <f>Z361+30</f>
        <v>45935</v>
      </c>
      <c r="AB361" s="1003"/>
      <c r="AC361" s="1003"/>
      <c r="AD361" s="1003"/>
      <c r="AE361" s="1003"/>
      <c r="AF361" s="1003" t="str">
        <f t="shared" si="132"/>
        <v>Поставка бензиновых, дизельных генераторов</v>
      </c>
      <c r="AG361" s="1003"/>
      <c r="AH361" s="1005">
        <v>796</v>
      </c>
      <c r="AI361" s="1005" t="s">
        <v>1104</v>
      </c>
      <c r="AJ361" s="1003">
        <v>5</v>
      </c>
      <c r="AK361" s="1005">
        <v>93000000000</v>
      </c>
      <c r="AL361" s="1005" t="s">
        <v>70</v>
      </c>
      <c r="AM361" s="1010">
        <f t="shared" si="133"/>
        <v>45955</v>
      </c>
      <c r="AN361" s="1009">
        <f>AM361</f>
        <v>45955</v>
      </c>
      <c r="AO361" s="1009">
        <f>AN361+30</f>
        <v>45985</v>
      </c>
      <c r="AP361" s="1007">
        <v>2025</v>
      </c>
      <c r="AQ361" s="1003"/>
      <c r="AR361" s="1004"/>
      <c r="AS361" s="1011"/>
      <c r="AT361" s="1011"/>
      <c r="AU361" s="1003"/>
      <c r="AV361" s="1003"/>
      <c r="AW361" s="1012"/>
      <c r="AX361" s="1013"/>
      <c r="AY361" s="1007"/>
      <c r="AZ361" s="1007"/>
      <c r="BA361" s="1014"/>
      <c r="BB361" s="1007" t="s">
        <v>1972</v>
      </c>
      <c r="BC361" s="987" t="s">
        <v>1989</v>
      </c>
    </row>
    <row r="362" spans="1:55" s="2" customFormat="1" ht="47.25">
      <c r="A362" s="1016" t="s">
        <v>1382</v>
      </c>
      <c r="B362" s="1017" t="s">
        <v>1976</v>
      </c>
      <c r="C362" s="1018" t="s">
        <v>58</v>
      </c>
      <c r="D362" s="1019" t="s">
        <v>1596</v>
      </c>
      <c r="E362" s="1020" t="s">
        <v>277</v>
      </c>
      <c r="F362" s="1021">
        <v>1</v>
      </c>
      <c r="G362" s="1022" t="s">
        <v>1977</v>
      </c>
      <c r="H362" s="1023" t="s">
        <v>1978</v>
      </c>
      <c r="I362" s="1023" t="s">
        <v>1979</v>
      </c>
      <c r="J362" s="1023">
        <v>1</v>
      </c>
      <c r="K362" s="1024"/>
      <c r="L362" s="1024" t="s">
        <v>75</v>
      </c>
      <c r="M362" s="1024" t="s">
        <v>1633</v>
      </c>
      <c r="N362" s="1025" t="s">
        <v>225</v>
      </c>
      <c r="O362" s="1026">
        <v>495.88400000000001</v>
      </c>
      <c r="P362" s="1026">
        <f>O362</f>
        <v>495.88400000000001</v>
      </c>
      <c r="Q362" s="1026">
        <v>185.95650000000001</v>
      </c>
      <c r="R362" s="1026">
        <f>P362-Q362</f>
        <v>309.92750000000001</v>
      </c>
      <c r="S362" s="1041"/>
      <c r="T362" s="1041"/>
      <c r="U362" s="1041"/>
      <c r="V362" s="1041"/>
      <c r="W362" s="1021" t="s">
        <v>638</v>
      </c>
      <c r="X362" s="1024" t="s">
        <v>58</v>
      </c>
      <c r="Y362" s="1024" t="s">
        <v>639</v>
      </c>
      <c r="Z362" s="1027">
        <v>45910</v>
      </c>
      <c r="AA362" s="1027">
        <v>45910</v>
      </c>
      <c r="AB362" s="1023" t="s">
        <v>1634</v>
      </c>
      <c r="AC362" s="1023" t="s">
        <v>1980</v>
      </c>
      <c r="AD362" s="1028">
        <v>1701010778</v>
      </c>
      <c r="AE362" s="1028">
        <v>170101001</v>
      </c>
      <c r="AF362" s="1023" t="str">
        <f>G362</f>
        <v xml:space="preserve">О предоставлении обучающих услуг </v>
      </c>
      <c r="AG362" s="1024"/>
      <c r="AH362" s="1029">
        <v>876</v>
      </c>
      <c r="AI362" s="1029" t="s">
        <v>226</v>
      </c>
      <c r="AJ362" s="1024">
        <v>1</v>
      </c>
      <c r="AK362" s="1030">
        <v>93000000000</v>
      </c>
      <c r="AL362" s="1031" t="s">
        <v>70</v>
      </c>
      <c r="AM362" s="1027">
        <v>45915</v>
      </c>
      <c r="AN362" s="1027">
        <v>45931</v>
      </c>
      <c r="AO362" s="1027">
        <v>46173</v>
      </c>
      <c r="AP362" s="1032" t="s">
        <v>619</v>
      </c>
      <c r="AQ362" s="1024" t="s">
        <v>75</v>
      </c>
      <c r="AR362" s="1024"/>
      <c r="AS362" s="1024"/>
      <c r="AT362" s="1024"/>
      <c r="AU362" s="1033"/>
      <c r="AV362" s="1034"/>
      <c r="AW362" s="1035"/>
      <c r="AX362" s="1024"/>
      <c r="AY362" s="1024" t="s">
        <v>75</v>
      </c>
      <c r="AZ362" s="1024"/>
      <c r="BA362" s="1036"/>
      <c r="BB362" s="1036" t="s">
        <v>1972</v>
      </c>
      <c r="BC362" s="987" t="s">
        <v>1990</v>
      </c>
    </row>
    <row r="363" spans="1:55" s="2" customFormat="1" ht="60">
      <c r="A363" s="1044" t="s">
        <v>177</v>
      </c>
      <c r="B363" s="1045" t="s">
        <v>1981</v>
      </c>
      <c r="C363" s="1045" t="s">
        <v>58</v>
      </c>
      <c r="D363" s="1045" t="s">
        <v>59</v>
      </c>
      <c r="E363" s="1045" t="s">
        <v>60</v>
      </c>
      <c r="F363" s="1045">
        <v>1</v>
      </c>
      <c r="G363" s="1045" t="s">
        <v>420</v>
      </c>
      <c r="H363" s="1046" t="s">
        <v>494</v>
      </c>
      <c r="I363" s="1046" t="s">
        <v>1422</v>
      </c>
      <c r="J363" s="1045">
        <v>2</v>
      </c>
      <c r="K363" s="1045"/>
      <c r="L363" s="1045" t="s">
        <v>75</v>
      </c>
      <c r="M363" s="1045" t="s">
        <v>1686</v>
      </c>
      <c r="N363" s="1045" t="s">
        <v>225</v>
      </c>
      <c r="O363" s="1047">
        <v>135</v>
      </c>
      <c r="P363" s="1047">
        <f>O363*1.2</f>
        <v>162</v>
      </c>
      <c r="Q363" s="1047">
        <f>P363</f>
        <v>162</v>
      </c>
      <c r="R363" s="1041"/>
      <c r="S363" s="1041"/>
      <c r="T363" s="1041"/>
      <c r="U363" s="1041"/>
      <c r="V363" s="1041"/>
      <c r="W363" s="1045" t="s">
        <v>720</v>
      </c>
      <c r="X363" s="1045" t="str">
        <f>E363</f>
        <v>МТРиО</v>
      </c>
      <c r="Y363" s="1045" t="s">
        <v>68</v>
      </c>
      <c r="Z363" s="1048">
        <v>45908</v>
      </c>
      <c r="AA363" s="1049">
        <f>Z363+23</f>
        <v>45931</v>
      </c>
      <c r="AB363" s="1045"/>
      <c r="AC363" s="1045"/>
      <c r="AD363" s="1045"/>
      <c r="AE363" s="1045"/>
      <c r="AF363" s="1045" t="str">
        <f>G363</f>
        <v>Поставка комплектующих для РЗА</v>
      </c>
      <c r="AG363" s="1045" t="s">
        <v>75</v>
      </c>
      <c r="AH363" s="1044">
        <v>796</v>
      </c>
      <c r="AI363" s="1045" t="s">
        <v>1104</v>
      </c>
      <c r="AJ363" s="1045">
        <v>6</v>
      </c>
      <c r="AK363" s="1050">
        <v>93000000000</v>
      </c>
      <c r="AL363" s="1045" t="s">
        <v>70</v>
      </c>
      <c r="AM363" s="1048">
        <f>AA363+10</f>
        <v>45941</v>
      </c>
      <c r="AN363" s="1048">
        <f>AM363</f>
        <v>45941</v>
      </c>
      <c r="AO363" s="1048">
        <f>AM363+45</f>
        <v>45986</v>
      </c>
      <c r="AP363" s="1045">
        <v>2025</v>
      </c>
      <c r="AQ363" s="1045"/>
      <c r="AR363" s="1051" t="s">
        <v>1500</v>
      </c>
      <c r="AS363" s="1052" t="s">
        <v>1715</v>
      </c>
      <c r="AT363" s="1053" t="s">
        <v>304</v>
      </c>
      <c r="AU363" s="1054">
        <v>2025</v>
      </c>
      <c r="AV363" s="1054">
        <v>2025</v>
      </c>
      <c r="AW363" s="1055">
        <v>10.76</v>
      </c>
      <c r="AX363" s="1056">
        <f>AW363</f>
        <v>10.76</v>
      </c>
      <c r="AY363" s="1057" t="s">
        <v>75</v>
      </c>
      <c r="AZ363" s="1071" t="s">
        <v>75</v>
      </c>
      <c r="BA363" s="1041"/>
      <c r="BB363" s="1072" t="s">
        <v>1982</v>
      </c>
      <c r="BC363" s="987" t="s">
        <v>1991</v>
      </c>
    </row>
    <row r="364" spans="1:55" s="2" customFormat="1" ht="60">
      <c r="A364" s="1301" t="s">
        <v>1357</v>
      </c>
      <c r="B364" s="1304" t="s">
        <v>1992</v>
      </c>
      <c r="C364" s="1304" t="s">
        <v>58</v>
      </c>
      <c r="D364" s="1304" t="s">
        <v>1359</v>
      </c>
      <c r="E364" s="1304" t="s">
        <v>256</v>
      </c>
      <c r="F364" s="1304">
        <v>1</v>
      </c>
      <c r="G364" s="1304" t="s">
        <v>1993</v>
      </c>
      <c r="H364" s="1304" t="s">
        <v>244</v>
      </c>
      <c r="I364" s="1307" t="s">
        <v>245</v>
      </c>
      <c r="J364" s="1304">
        <v>2</v>
      </c>
      <c r="K364" s="1304" t="s">
        <v>64</v>
      </c>
      <c r="L364" s="1304" t="s">
        <v>64</v>
      </c>
      <c r="M364" s="1304" t="s">
        <v>1679</v>
      </c>
      <c r="N364" s="1304" t="s">
        <v>1499</v>
      </c>
      <c r="O364" s="1310">
        <v>19413.844000000001</v>
      </c>
      <c r="P364" s="1313">
        <f>O364*1.2</f>
        <v>23296.612799999999</v>
      </c>
      <c r="Q364" s="1313">
        <f>P364</f>
        <v>23296.612799999999</v>
      </c>
      <c r="R364" s="1330"/>
      <c r="S364" s="1330"/>
      <c r="T364" s="1330"/>
      <c r="U364" s="1330"/>
      <c r="V364" s="1330"/>
      <c r="W364" s="1304" t="s">
        <v>293</v>
      </c>
      <c r="X364" s="1304" t="s">
        <v>1363</v>
      </c>
      <c r="Y364" s="1304" t="s">
        <v>68</v>
      </c>
      <c r="Z364" s="1319">
        <v>45922</v>
      </c>
      <c r="AA364" s="1322">
        <f>Z364+25</f>
        <v>45947</v>
      </c>
      <c r="AB364" s="1325"/>
      <c r="AC364" s="1325"/>
      <c r="AD364" s="1325"/>
      <c r="AE364" s="1325"/>
      <c r="AF364" s="1304" t="str">
        <f>G364</f>
        <v>Выполнение комплекса работ (ПИР и СМР) по объектам технологического присоединения Лот № 79</v>
      </c>
      <c r="AG364" s="1304" t="s">
        <v>294</v>
      </c>
      <c r="AH364" s="1304">
        <v>876</v>
      </c>
      <c r="AI364" s="1304" t="s">
        <v>295</v>
      </c>
      <c r="AJ364" s="1304">
        <v>1</v>
      </c>
      <c r="AK364" s="1349">
        <v>93000000000</v>
      </c>
      <c r="AL364" s="1304" t="s">
        <v>70</v>
      </c>
      <c r="AM364" s="1316">
        <f>AA364+10</f>
        <v>45957</v>
      </c>
      <c r="AN364" s="1316">
        <f>AM364</f>
        <v>45957</v>
      </c>
      <c r="AO364" s="1316">
        <f>AN364+120</f>
        <v>46077</v>
      </c>
      <c r="AP364" s="1304">
        <v>2025</v>
      </c>
      <c r="AQ364" s="1325"/>
      <c r="AR364" s="1304" t="s">
        <v>1364</v>
      </c>
      <c r="AS364" s="1074" t="s">
        <v>1994</v>
      </c>
      <c r="AT364" s="1075" t="s">
        <v>1995</v>
      </c>
      <c r="AU364" s="1076">
        <v>2025</v>
      </c>
      <c r="AV364" s="1076">
        <v>2026</v>
      </c>
      <c r="AW364" s="1077">
        <v>16.407202949999999</v>
      </c>
      <c r="AX364" s="1078">
        <f>AW364</f>
        <v>16.407202949999999</v>
      </c>
      <c r="AY364" s="1079" t="s">
        <v>74</v>
      </c>
      <c r="AZ364" s="1079" t="s">
        <v>75</v>
      </c>
      <c r="BA364" s="1079" t="s">
        <v>1996</v>
      </c>
      <c r="BB364" s="1333" t="s">
        <v>2001</v>
      </c>
      <c r="BC364" s="1336" t="s">
        <v>2003</v>
      </c>
    </row>
    <row r="365" spans="1:55" s="2" customFormat="1" ht="60">
      <c r="A365" s="1302"/>
      <c r="B365" s="1305"/>
      <c r="C365" s="1305"/>
      <c r="D365" s="1305"/>
      <c r="E365" s="1305"/>
      <c r="F365" s="1305"/>
      <c r="G365" s="1305"/>
      <c r="H365" s="1305"/>
      <c r="I365" s="1308"/>
      <c r="J365" s="1305"/>
      <c r="K365" s="1305"/>
      <c r="L365" s="1305"/>
      <c r="M365" s="1305"/>
      <c r="N365" s="1305"/>
      <c r="O365" s="1311"/>
      <c r="P365" s="1314"/>
      <c r="Q365" s="1314"/>
      <c r="R365" s="1331"/>
      <c r="S365" s="1331"/>
      <c r="T365" s="1331"/>
      <c r="U365" s="1331"/>
      <c r="V365" s="1331"/>
      <c r="W365" s="1305"/>
      <c r="X365" s="1305"/>
      <c r="Y365" s="1305"/>
      <c r="Z365" s="1320"/>
      <c r="AA365" s="1323"/>
      <c r="AB365" s="1326"/>
      <c r="AC365" s="1326"/>
      <c r="AD365" s="1326"/>
      <c r="AE365" s="1326"/>
      <c r="AF365" s="1305"/>
      <c r="AG365" s="1305"/>
      <c r="AH365" s="1305"/>
      <c r="AI365" s="1305"/>
      <c r="AJ365" s="1305"/>
      <c r="AK365" s="1350"/>
      <c r="AL365" s="1305"/>
      <c r="AM365" s="1317"/>
      <c r="AN365" s="1317"/>
      <c r="AO365" s="1317"/>
      <c r="AP365" s="1305"/>
      <c r="AQ365" s="1326"/>
      <c r="AR365" s="1305"/>
      <c r="AS365" s="1080" t="s">
        <v>1997</v>
      </c>
      <c r="AT365" s="1337" t="s">
        <v>1998</v>
      </c>
      <c r="AU365" s="1340">
        <v>2025</v>
      </c>
      <c r="AV365" s="1340">
        <v>2026</v>
      </c>
      <c r="AW365" s="1343">
        <v>84.2</v>
      </c>
      <c r="AX365" s="1346">
        <v>40.612069050000002</v>
      </c>
      <c r="AY365" s="1304" t="s">
        <v>74</v>
      </c>
      <c r="AZ365" s="1304" t="s">
        <v>75</v>
      </c>
      <c r="BA365" s="1328" t="s">
        <v>1996</v>
      </c>
      <c r="BB365" s="1334"/>
      <c r="BC365" s="1336"/>
    </row>
    <row r="366" spans="1:55" s="2" customFormat="1" ht="60">
      <c r="A366" s="1302"/>
      <c r="B366" s="1305"/>
      <c r="C366" s="1305"/>
      <c r="D366" s="1305"/>
      <c r="E366" s="1305"/>
      <c r="F366" s="1305"/>
      <c r="G366" s="1305"/>
      <c r="H366" s="1305"/>
      <c r="I366" s="1308"/>
      <c r="J366" s="1305"/>
      <c r="K366" s="1305"/>
      <c r="L366" s="1305"/>
      <c r="M366" s="1305"/>
      <c r="N366" s="1305"/>
      <c r="O366" s="1311"/>
      <c r="P366" s="1314"/>
      <c r="Q366" s="1314"/>
      <c r="R366" s="1331"/>
      <c r="S366" s="1331"/>
      <c r="T366" s="1331"/>
      <c r="U366" s="1331"/>
      <c r="V366" s="1331"/>
      <c r="W366" s="1305"/>
      <c r="X366" s="1305"/>
      <c r="Y366" s="1305"/>
      <c r="Z366" s="1320"/>
      <c r="AA366" s="1323"/>
      <c r="AB366" s="1326"/>
      <c r="AC366" s="1326"/>
      <c r="AD366" s="1326"/>
      <c r="AE366" s="1326"/>
      <c r="AF366" s="1305"/>
      <c r="AG366" s="1305"/>
      <c r="AH366" s="1305"/>
      <c r="AI366" s="1305"/>
      <c r="AJ366" s="1305"/>
      <c r="AK366" s="1350"/>
      <c r="AL366" s="1305"/>
      <c r="AM366" s="1317"/>
      <c r="AN366" s="1317"/>
      <c r="AO366" s="1317"/>
      <c r="AP366" s="1305"/>
      <c r="AQ366" s="1326"/>
      <c r="AR366" s="1305"/>
      <c r="AS366" s="1081" t="s">
        <v>1999</v>
      </c>
      <c r="AT366" s="1338"/>
      <c r="AU366" s="1341"/>
      <c r="AV366" s="1341"/>
      <c r="AW366" s="1344"/>
      <c r="AX366" s="1347"/>
      <c r="AY366" s="1305"/>
      <c r="AZ366" s="1305"/>
      <c r="BA366" s="1328"/>
      <c r="BB366" s="1334"/>
      <c r="BC366" s="1336"/>
    </row>
    <row r="367" spans="1:55" s="2" customFormat="1" ht="60">
      <c r="A367" s="1303"/>
      <c r="B367" s="1306"/>
      <c r="C367" s="1306"/>
      <c r="D367" s="1306"/>
      <c r="E367" s="1306"/>
      <c r="F367" s="1306"/>
      <c r="G367" s="1306"/>
      <c r="H367" s="1306"/>
      <c r="I367" s="1309"/>
      <c r="J367" s="1306"/>
      <c r="K367" s="1306"/>
      <c r="L367" s="1306"/>
      <c r="M367" s="1306"/>
      <c r="N367" s="1306"/>
      <c r="O367" s="1312"/>
      <c r="P367" s="1315"/>
      <c r="Q367" s="1315"/>
      <c r="R367" s="1332"/>
      <c r="S367" s="1332"/>
      <c r="T367" s="1332"/>
      <c r="U367" s="1332"/>
      <c r="V367" s="1332"/>
      <c r="W367" s="1306"/>
      <c r="X367" s="1306"/>
      <c r="Y367" s="1306"/>
      <c r="Z367" s="1321"/>
      <c r="AA367" s="1324"/>
      <c r="AB367" s="1327"/>
      <c r="AC367" s="1327"/>
      <c r="AD367" s="1327"/>
      <c r="AE367" s="1327"/>
      <c r="AF367" s="1306"/>
      <c r="AG367" s="1306"/>
      <c r="AH367" s="1306"/>
      <c r="AI367" s="1306"/>
      <c r="AJ367" s="1306"/>
      <c r="AK367" s="1351"/>
      <c r="AL367" s="1306"/>
      <c r="AM367" s="1318"/>
      <c r="AN367" s="1318"/>
      <c r="AO367" s="1318"/>
      <c r="AP367" s="1306"/>
      <c r="AQ367" s="1327"/>
      <c r="AR367" s="1306"/>
      <c r="AS367" s="1081" t="s">
        <v>2000</v>
      </c>
      <c r="AT367" s="1339"/>
      <c r="AU367" s="1342"/>
      <c r="AV367" s="1342"/>
      <c r="AW367" s="1345"/>
      <c r="AX367" s="1348"/>
      <c r="AY367" s="1306"/>
      <c r="AZ367" s="1306"/>
      <c r="BA367" s="1329"/>
      <c r="BB367" s="1335"/>
      <c r="BC367" s="1336"/>
    </row>
    <row r="368" spans="1:55" s="2" customFormat="1" ht="63">
      <c r="A368" s="1094" t="s">
        <v>56</v>
      </c>
      <c r="B368" s="1095" t="s">
        <v>2004</v>
      </c>
      <c r="C368" s="1096" t="s">
        <v>58</v>
      </c>
      <c r="D368" s="1097" t="s">
        <v>59</v>
      </c>
      <c r="E368" s="1097" t="s">
        <v>60</v>
      </c>
      <c r="F368" s="1095">
        <v>1</v>
      </c>
      <c r="G368" s="1095" t="s">
        <v>154</v>
      </c>
      <c r="H368" s="1098" t="s">
        <v>155</v>
      </c>
      <c r="I368" s="1098" t="s">
        <v>523</v>
      </c>
      <c r="J368" s="1099">
        <v>2</v>
      </c>
      <c r="K368" s="1099"/>
      <c r="L368" s="1099" t="s">
        <v>64</v>
      </c>
      <c r="M368" s="1099"/>
      <c r="N368" s="1096" t="s">
        <v>1130</v>
      </c>
      <c r="O368" s="1100">
        <v>9856.18</v>
      </c>
      <c r="P368" s="1101">
        <f>O368*1.2</f>
        <v>11827.415999999999</v>
      </c>
      <c r="Q368" s="1101">
        <f>P368</f>
        <v>11827.415999999999</v>
      </c>
      <c r="R368" s="1041"/>
      <c r="S368" s="1041"/>
      <c r="T368" s="1041"/>
      <c r="U368" s="1041"/>
      <c r="V368" s="1041"/>
      <c r="W368" s="1102" t="s">
        <v>2005</v>
      </c>
      <c r="X368" s="1095" t="s">
        <v>1748</v>
      </c>
      <c r="Y368" s="1099" t="s">
        <v>68</v>
      </c>
      <c r="Z368" s="1103">
        <v>45926</v>
      </c>
      <c r="AA368" s="1104">
        <f>Z368+30</f>
        <v>45956</v>
      </c>
      <c r="AB368" s="1099"/>
      <c r="AC368" s="1099"/>
      <c r="AD368" s="1099"/>
      <c r="AE368" s="1099"/>
      <c r="AF368" s="1094" t="str">
        <f>G368</f>
        <v>Поставка стоек СВ</v>
      </c>
      <c r="AG368" s="1099"/>
      <c r="AH368" s="1105">
        <v>796</v>
      </c>
      <c r="AI368" s="1106" t="s">
        <v>136</v>
      </c>
      <c r="AJ368" s="1107">
        <v>700</v>
      </c>
      <c r="AK368" s="1108">
        <v>93000000000</v>
      </c>
      <c r="AL368" s="1109" t="s">
        <v>70</v>
      </c>
      <c r="AM368" s="1110">
        <f>AA368+10</f>
        <v>45966</v>
      </c>
      <c r="AN368" s="1110">
        <f>AM368</f>
        <v>45966</v>
      </c>
      <c r="AO368" s="1111">
        <v>46021</v>
      </c>
      <c r="AP368" s="1107">
        <v>2025</v>
      </c>
      <c r="AQ368" s="1112"/>
      <c r="AR368" s="1112" t="s">
        <v>71</v>
      </c>
      <c r="AS368" s="1113" t="s">
        <v>1410</v>
      </c>
      <c r="AT368" s="1113" t="s">
        <v>111</v>
      </c>
      <c r="AU368" s="1094">
        <v>2017</v>
      </c>
      <c r="AV368" s="1094">
        <v>2029</v>
      </c>
      <c r="AW368" s="1114">
        <v>1152.0363001695193</v>
      </c>
      <c r="AX368" s="1115">
        <v>431.74886300999998</v>
      </c>
      <c r="AY368" s="1112" t="s">
        <v>74</v>
      </c>
      <c r="AZ368" s="1099" t="s">
        <v>75</v>
      </c>
      <c r="BA368" s="1041"/>
      <c r="BB368" s="1072" t="s">
        <v>2006</v>
      </c>
      <c r="BC368" s="544" t="s">
        <v>2007</v>
      </c>
    </row>
    <row r="369" spans="1:55" s="2" customFormat="1" ht="60">
      <c r="A369" s="1044" t="s">
        <v>56</v>
      </c>
      <c r="B369" s="1045" t="s">
        <v>2008</v>
      </c>
      <c r="C369" s="1045" t="s">
        <v>58</v>
      </c>
      <c r="D369" s="1045" t="s">
        <v>59</v>
      </c>
      <c r="E369" s="1045" t="s">
        <v>60</v>
      </c>
      <c r="F369" s="1045">
        <v>1</v>
      </c>
      <c r="G369" s="1045" t="s">
        <v>526</v>
      </c>
      <c r="H369" s="1046" t="s">
        <v>174</v>
      </c>
      <c r="I369" s="1046" t="s">
        <v>1468</v>
      </c>
      <c r="J369" s="1045">
        <v>2</v>
      </c>
      <c r="K369" s="1045"/>
      <c r="L369" s="1045" t="s">
        <v>75</v>
      </c>
      <c r="M369" s="1045" t="s">
        <v>1686</v>
      </c>
      <c r="N369" s="1045" t="s">
        <v>225</v>
      </c>
      <c r="O369" s="1119">
        <v>2921.3738400000002</v>
      </c>
      <c r="P369" s="1120">
        <f>O369*1.2</f>
        <v>3505.648608</v>
      </c>
      <c r="Q369" s="1121">
        <f>P369</f>
        <v>3505.648608</v>
      </c>
      <c r="R369" s="1041"/>
      <c r="S369" s="1041"/>
      <c r="T369" s="1041"/>
      <c r="U369" s="1041"/>
      <c r="V369" s="1041"/>
      <c r="W369" s="1045" t="s">
        <v>720</v>
      </c>
      <c r="X369" s="1045" t="s">
        <v>1748</v>
      </c>
      <c r="Y369" s="1045" t="s">
        <v>68</v>
      </c>
      <c r="Z369" s="1048">
        <v>45930</v>
      </c>
      <c r="AA369" s="1049">
        <f>Z369+25</f>
        <v>45955</v>
      </c>
      <c r="AB369" s="1045"/>
      <c r="AC369" s="1045"/>
      <c r="AD369" s="1045"/>
      <c r="AE369" s="1045"/>
      <c r="AF369" s="1045" t="str">
        <f>G369</f>
        <v>Поставка устройств РЗА</v>
      </c>
      <c r="AG369" s="1045" t="s">
        <v>75</v>
      </c>
      <c r="AH369" s="1044">
        <v>796</v>
      </c>
      <c r="AI369" s="1045" t="s">
        <v>1104</v>
      </c>
      <c r="AJ369" s="1045">
        <v>28</v>
      </c>
      <c r="AK369" s="1050">
        <v>93000000000</v>
      </c>
      <c r="AL369" s="1045" t="s">
        <v>70</v>
      </c>
      <c r="AM369" s="1048">
        <f>AA369+15</f>
        <v>45970</v>
      </c>
      <c r="AN369" s="1048">
        <f>AM369</f>
        <v>45970</v>
      </c>
      <c r="AO369" s="1048">
        <f>AM369+60</f>
        <v>46030</v>
      </c>
      <c r="AP369" s="1045">
        <v>2025</v>
      </c>
      <c r="AQ369" s="1045"/>
      <c r="AR369" s="1051" t="s">
        <v>1500</v>
      </c>
      <c r="AS369" s="1052" t="s">
        <v>1715</v>
      </c>
      <c r="AT369" s="1053" t="s">
        <v>304</v>
      </c>
      <c r="AU369" s="1054">
        <v>2025</v>
      </c>
      <c r="AV369" s="1054">
        <v>2025</v>
      </c>
      <c r="AW369" s="1055">
        <v>10.76</v>
      </c>
      <c r="AX369" s="1056">
        <f>AW369</f>
        <v>10.76</v>
      </c>
      <c r="AY369" s="1057" t="s">
        <v>75</v>
      </c>
      <c r="AZ369" s="1071" t="s">
        <v>75</v>
      </c>
      <c r="BA369" s="1041"/>
      <c r="BB369" s="1072" t="s">
        <v>2009</v>
      </c>
      <c r="BC369" s="544" t="s">
        <v>2037</v>
      </c>
    </row>
    <row r="370" spans="1:55" s="2" customFormat="1" ht="45">
      <c r="A370" s="1122" t="s">
        <v>231</v>
      </c>
      <c r="B370" s="1123" t="s">
        <v>2010</v>
      </c>
      <c r="C370" s="1124" t="s">
        <v>58</v>
      </c>
      <c r="D370" s="1124" t="s">
        <v>965</v>
      </c>
      <c r="E370" s="1124" t="s">
        <v>808</v>
      </c>
      <c r="F370" s="1124">
        <v>1</v>
      </c>
      <c r="G370" s="1124" t="s">
        <v>2011</v>
      </c>
      <c r="H370" s="1124" t="s">
        <v>244</v>
      </c>
      <c r="I370" s="1125" t="s">
        <v>291</v>
      </c>
      <c r="J370" s="1124">
        <v>2</v>
      </c>
      <c r="K370" s="1126" t="s">
        <v>64</v>
      </c>
      <c r="L370" s="1127" t="s">
        <v>64</v>
      </c>
      <c r="M370" s="1128"/>
      <c r="N370" s="1126" t="s">
        <v>292</v>
      </c>
      <c r="O370" s="1129">
        <v>35000</v>
      </c>
      <c r="P370" s="1130">
        <f>O370*1.2</f>
        <v>42000</v>
      </c>
      <c r="Q370" s="1140">
        <f>P370</f>
        <v>42000</v>
      </c>
      <c r="R370" s="1041"/>
      <c r="S370" s="1041"/>
      <c r="T370" s="1041"/>
      <c r="U370" s="1041"/>
      <c r="V370" s="1041"/>
      <c r="W370" s="1126" t="s">
        <v>293</v>
      </c>
      <c r="X370" s="1079" t="s">
        <v>1363</v>
      </c>
      <c r="Y370" s="1079" t="s">
        <v>68</v>
      </c>
      <c r="Z370" s="1131">
        <v>45930</v>
      </c>
      <c r="AA370" s="1132">
        <f>Z370+20</f>
        <v>45950</v>
      </c>
      <c r="AB370" s="1128"/>
      <c r="AC370" s="1128"/>
      <c r="AD370" s="1128"/>
      <c r="AE370" s="1128"/>
      <c r="AF370" s="1126" t="str">
        <f>G370</f>
        <v xml:space="preserve">Модернизация систем учета электроэнергии во исполнение требований ФЗ №522. Лот 75. </v>
      </c>
      <c r="AG370" s="1079" t="s">
        <v>294</v>
      </c>
      <c r="AH370" s="1079">
        <v>876</v>
      </c>
      <c r="AI370" s="1079" t="s">
        <v>295</v>
      </c>
      <c r="AJ370" s="1079">
        <v>1</v>
      </c>
      <c r="AK370" s="1133">
        <v>93000000000</v>
      </c>
      <c r="AL370" s="1079" t="s">
        <v>70</v>
      </c>
      <c r="AM370" s="1134">
        <f>AA370+20</f>
        <v>45970</v>
      </c>
      <c r="AN370" s="1134">
        <f>AM370</f>
        <v>45970</v>
      </c>
      <c r="AO370" s="1134">
        <v>46022</v>
      </c>
      <c r="AP370" s="1127">
        <v>2025</v>
      </c>
      <c r="AQ370" s="1128"/>
      <c r="AR370" s="1135" t="s">
        <v>2012</v>
      </c>
      <c r="AS370" s="1136" t="s">
        <v>2013</v>
      </c>
      <c r="AT370" s="1137" t="s">
        <v>1998</v>
      </c>
      <c r="AU370" s="1138">
        <v>2017</v>
      </c>
      <c r="AV370" s="1138">
        <v>2028</v>
      </c>
      <c r="AW370" s="1139">
        <v>91.83</v>
      </c>
      <c r="AX370" s="1139">
        <v>10.11</v>
      </c>
      <c r="AY370" s="1079" t="s">
        <v>75</v>
      </c>
      <c r="AZ370" s="1127" t="s">
        <v>75</v>
      </c>
      <c r="BA370" s="1041"/>
      <c r="BB370" s="1072" t="s">
        <v>2009</v>
      </c>
      <c r="BC370" s="544" t="s">
        <v>2038</v>
      </c>
    </row>
    <row r="371" spans="1:55" s="2" customFormat="1" ht="47.25">
      <c r="A371" s="1141" t="s">
        <v>975</v>
      </c>
      <c r="B371" s="1142" t="s">
        <v>2014</v>
      </c>
      <c r="C371" s="1143" t="s">
        <v>58</v>
      </c>
      <c r="D371" s="1144" t="s">
        <v>336</v>
      </c>
      <c r="E371" s="1141" t="s">
        <v>60</v>
      </c>
      <c r="F371" s="1145">
        <v>1</v>
      </c>
      <c r="G371" s="1146" t="s">
        <v>1050</v>
      </c>
      <c r="H371" s="1146" t="s">
        <v>2015</v>
      </c>
      <c r="I371" s="1146" t="s">
        <v>2016</v>
      </c>
      <c r="J371" s="1141">
        <v>2</v>
      </c>
      <c r="K371" s="1141"/>
      <c r="L371" s="1145" t="s">
        <v>64</v>
      </c>
      <c r="M371" s="1145"/>
      <c r="N371" s="1143" t="s">
        <v>65</v>
      </c>
      <c r="O371" s="1147">
        <v>564.15401999999995</v>
      </c>
      <c r="P371" s="1147">
        <f t="shared" ref="P371" si="136">O371*1.2</f>
        <v>676.98482399999989</v>
      </c>
      <c r="Q371" s="1147"/>
      <c r="R371" s="1366">
        <f>P371</f>
        <v>676.98482399999989</v>
      </c>
      <c r="S371" s="1366"/>
      <c r="T371" s="1366"/>
      <c r="U371" s="1367"/>
      <c r="V371" s="1367"/>
      <c r="W371" s="1368" t="s">
        <v>108</v>
      </c>
      <c r="X371" s="1142" t="s">
        <v>58</v>
      </c>
      <c r="Y371" s="1143" t="s">
        <v>68</v>
      </c>
      <c r="Z371" s="1148">
        <v>45936</v>
      </c>
      <c r="AA371" s="1149">
        <f>Z371+30</f>
        <v>45966</v>
      </c>
      <c r="AB371" s="1141"/>
      <c r="AC371" s="1141"/>
      <c r="AD371" s="1141"/>
      <c r="AE371" s="1141"/>
      <c r="AF371" s="1141" t="str">
        <f t="shared" ref="AF371:AF372" si="137">G371</f>
        <v>Поставка климатического оборудования</v>
      </c>
      <c r="AG371" s="1141"/>
      <c r="AH371" s="1143" t="s">
        <v>979</v>
      </c>
      <c r="AI371" s="1068" t="s">
        <v>1534</v>
      </c>
      <c r="AJ371" s="1141" t="s">
        <v>2017</v>
      </c>
      <c r="AK371" s="1143">
        <v>93000000000</v>
      </c>
      <c r="AL371" s="1143" t="s">
        <v>70</v>
      </c>
      <c r="AM371" s="1149">
        <f t="shared" ref="AM371" si="138">AA371+20</f>
        <v>45986</v>
      </c>
      <c r="AN371" s="1148">
        <v>46034</v>
      </c>
      <c r="AO371" s="1148">
        <f>AN371+30</f>
        <v>46064</v>
      </c>
      <c r="AP371" s="1145">
        <v>2026</v>
      </c>
      <c r="AQ371" s="1141"/>
      <c r="AR371" s="1142"/>
      <c r="AS371" s="1150"/>
      <c r="AT371" s="1150"/>
      <c r="AU371" s="1141"/>
      <c r="AV371" s="1141"/>
      <c r="AW371" s="1151"/>
      <c r="AX371" s="1152"/>
      <c r="AY371" s="1145"/>
      <c r="AZ371" s="1145"/>
      <c r="BA371" s="1153"/>
      <c r="BB371" s="1145" t="s">
        <v>2009</v>
      </c>
      <c r="BC371" s="544" t="s">
        <v>2039</v>
      </c>
    </row>
    <row r="372" spans="1:55" s="2" customFormat="1" ht="47.25">
      <c r="A372" s="1353" t="s">
        <v>56</v>
      </c>
      <c r="B372" s="1354" t="s">
        <v>2040</v>
      </c>
      <c r="C372" s="1355" t="s">
        <v>58</v>
      </c>
      <c r="D372" s="1356" t="s">
        <v>336</v>
      </c>
      <c r="E372" s="1353" t="s">
        <v>60</v>
      </c>
      <c r="F372" s="1357">
        <v>1</v>
      </c>
      <c r="G372" s="1358" t="s">
        <v>589</v>
      </c>
      <c r="H372" s="1358" t="s">
        <v>62</v>
      </c>
      <c r="I372" s="1358" t="s">
        <v>63</v>
      </c>
      <c r="J372" s="1353">
        <v>1</v>
      </c>
      <c r="K372" s="1359"/>
      <c r="L372" s="1354" t="s">
        <v>64</v>
      </c>
      <c r="M372" s="1355" t="s">
        <v>1633</v>
      </c>
      <c r="N372" s="1355" t="s">
        <v>65</v>
      </c>
      <c r="O372" s="1360">
        <v>1500</v>
      </c>
      <c r="P372" s="1361">
        <f>O372*1.2</f>
        <v>1800</v>
      </c>
      <c r="Q372" s="1361">
        <f>P372</f>
        <v>1800</v>
      </c>
      <c r="R372" s="1041"/>
      <c r="S372" s="1041"/>
      <c r="T372" s="1041"/>
      <c r="U372" s="1041"/>
      <c r="V372" s="1041"/>
      <c r="W372" s="1355" t="s">
        <v>66</v>
      </c>
      <c r="X372" s="1354" t="s">
        <v>58</v>
      </c>
      <c r="Y372" s="1355" t="s">
        <v>68</v>
      </c>
      <c r="Z372" s="1362">
        <v>45943</v>
      </c>
      <c r="AA372" s="1363">
        <f>Z372+25</f>
        <v>45968</v>
      </c>
      <c r="AB372" s="1353"/>
      <c r="AC372" s="1353"/>
      <c r="AD372" s="1353"/>
      <c r="AE372" s="1353"/>
      <c r="AF372" s="1141" t="str">
        <f t="shared" si="137"/>
        <v>Поставка ГСМ (бензин, дизтопливо) г. Ак-Довурак</v>
      </c>
      <c r="AG372" s="1353"/>
      <c r="AH372" s="1355">
        <v>876</v>
      </c>
      <c r="AI372" s="1355" t="s">
        <v>340</v>
      </c>
      <c r="AJ372" s="1353">
        <v>1</v>
      </c>
      <c r="AK372" s="1355">
        <v>93000000000</v>
      </c>
      <c r="AL372" s="1355" t="s">
        <v>341</v>
      </c>
      <c r="AM372" s="1363">
        <f>AA372+13</f>
        <v>45981</v>
      </c>
      <c r="AN372" s="1362">
        <f t="shared" ref="AN372" si="139">AM372</f>
        <v>45981</v>
      </c>
      <c r="AO372" s="1362">
        <f t="shared" ref="AO372" si="140">AN372+365</f>
        <v>46346</v>
      </c>
      <c r="AP372" s="1359" t="s">
        <v>619</v>
      </c>
      <c r="AQ372" s="1357"/>
      <c r="AR372" s="1353" t="s">
        <v>71</v>
      </c>
      <c r="AS372" s="1353" t="s">
        <v>72</v>
      </c>
      <c r="AT372" s="1364" t="s">
        <v>111</v>
      </c>
      <c r="AU372" s="1353"/>
      <c r="AV372" s="1353"/>
      <c r="AW372" s="1365"/>
      <c r="AX372" s="1365"/>
      <c r="AY372" s="1359" t="s">
        <v>64</v>
      </c>
      <c r="BB372" s="1057" t="s">
        <v>2041</v>
      </c>
      <c r="BC372" s="544" t="s">
        <v>2049</v>
      </c>
    </row>
    <row r="373" spans="1:55" s="2" customFormat="1">
      <c r="BB373" s="551"/>
      <c r="BC373" s="544"/>
    </row>
    <row r="374" spans="1:55" s="2" customFormat="1">
      <c r="BB374" s="551"/>
      <c r="BC374" s="544"/>
    </row>
    <row r="375" spans="1:55" s="2" customFormat="1">
      <c r="BB375" s="551"/>
      <c r="BC375" s="544"/>
    </row>
  </sheetData>
  <autoFilter ref="A8:BB372"/>
  <mergeCells count="240">
    <mergeCell ref="AZ365:AZ367"/>
    <mergeCell ref="BA365:BA367"/>
    <mergeCell ref="R364:R367"/>
    <mergeCell ref="S364:S367"/>
    <mergeCell ref="T364:T367"/>
    <mergeCell ref="U364:U367"/>
    <mergeCell ref="V364:V367"/>
    <mergeCell ref="BB364:BB367"/>
    <mergeCell ref="BC364:BC367"/>
    <mergeCell ref="AP364:AP367"/>
    <mergeCell ref="AQ364:AQ367"/>
    <mergeCell ref="AR364:AR367"/>
    <mergeCell ref="AT365:AT367"/>
    <mergeCell ref="AU365:AU367"/>
    <mergeCell ref="AV365:AV367"/>
    <mergeCell ref="AW365:AW367"/>
    <mergeCell ref="AX365:AX367"/>
    <mergeCell ref="AY365:AY367"/>
    <mergeCell ref="AG364:AG367"/>
    <mergeCell ref="AH364:AH367"/>
    <mergeCell ref="AI364:AI367"/>
    <mergeCell ref="AJ364:AJ367"/>
    <mergeCell ref="AK364:AK367"/>
    <mergeCell ref="AL364:AL367"/>
    <mergeCell ref="AM364:AM367"/>
    <mergeCell ref="AN364:AN367"/>
    <mergeCell ref="AO364:AO367"/>
    <mergeCell ref="X364:X367"/>
    <mergeCell ref="Y364:Y367"/>
    <mergeCell ref="Z364:Z367"/>
    <mergeCell ref="AA364:AA367"/>
    <mergeCell ref="AB364:AB367"/>
    <mergeCell ref="AC364:AC367"/>
    <mergeCell ref="AD364:AD367"/>
    <mergeCell ref="AE364:AE367"/>
    <mergeCell ref="AF364:AF367"/>
    <mergeCell ref="J364:J367"/>
    <mergeCell ref="K364:K367"/>
    <mergeCell ref="L364:L367"/>
    <mergeCell ref="M364:M367"/>
    <mergeCell ref="N364:N367"/>
    <mergeCell ref="O364:O367"/>
    <mergeCell ref="P364:P367"/>
    <mergeCell ref="Q364:Q367"/>
    <mergeCell ref="W364:W367"/>
    <mergeCell ref="A364:A367"/>
    <mergeCell ref="B364:B367"/>
    <mergeCell ref="C364:C367"/>
    <mergeCell ref="D364:D367"/>
    <mergeCell ref="E364:E367"/>
    <mergeCell ref="F364:F367"/>
    <mergeCell ref="G364:G367"/>
    <mergeCell ref="H364:H367"/>
    <mergeCell ref="I364:I367"/>
    <mergeCell ref="BC289:BC290"/>
    <mergeCell ref="AL61:AL64"/>
    <mergeCell ref="AM61:AM64"/>
    <mergeCell ref="AN61:AN64"/>
    <mergeCell ref="AO61:AO64"/>
    <mergeCell ref="AP61:AP64"/>
    <mergeCell ref="AQ61:AQ64"/>
    <mergeCell ref="AR61:AR64"/>
    <mergeCell ref="BB61:BB64"/>
    <mergeCell ref="BC61:BC64"/>
    <mergeCell ref="AC61:AC64"/>
    <mergeCell ref="AD61:AD64"/>
    <mergeCell ref="AE61:AE64"/>
    <mergeCell ref="AF61:AF64"/>
    <mergeCell ref="AG61:AG64"/>
    <mergeCell ref="AH61:AH64"/>
    <mergeCell ref="AI61:AI64"/>
    <mergeCell ref="AJ61:AJ64"/>
    <mergeCell ref="AK61:AK64"/>
    <mergeCell ref="T61:T64"/>
    <mergeCell ref="U61:U64"/>
    <mergeCell ref="V61:V64"/>
    <mergeCell ref="W61:W64"/>
    <mergeCell ref="X61:X64"/>
    <mergeCell ref="Y61:Y64"/>
    <mergeCell ref="Z61:Z64"/>
    <mergeCell ref="AA61:AA64"/>
    <mergeCell ref="AB61:AB64"/>
    <mergeCell ref="AN53:AN55"/>
    <mergeCell ref="AO53:AO55"/>
    <mergeCell ref="AP53:AP55"/>
    <mergeCell ref="AQ53:AQ55"/>
    <mergeCell ref="AR53:AR55"/>
    <mergeCell ref="BB53:BB55"/>
    <mergeCell ref="BC53:BC55"/>
    <mergeCell ref="A61:A64"/>
    <mergeCell ref="B61:B64"/>
    <mergeCell ref="C61:C64"/>
    <mergeCell ref="D61:D64"/>
    <mergeCell ref="E61:E64"/>
    <mergeCell ref="F61:F64"/>
    <mergeCell ref="G61:G64"/>
    <mergeCell ref="H61:H64"/>
    <mergeCell ref="I61:I64"/>
    <mergeCell ref="J61:J64"/>
    <mergeCell ref="K61:K64"/>
    <mergeCell ref="L61:L64"/>
    <mergeCell ref="M61:M64"/>
    <mergeCell ref="N61:N64"/>
    <mergeCell ref="O61:O64"/>
    <mergeCell ref="R61:R64"/>
    <mergeCell ref="S61:S64"/>
    <mergeCell ref="AE53:AE55"/>
    <mergeCell ref="AF53:AF55"/>
    <mergeCell ref="AG53:AG55"/>
    <mergeCell ref="AH53:AH55"/>
    <mergeCell ref="AI53:AI55"/>
    <mergeCell ref="AJ53:AJ55"/>
    <mergeCell ref="AK53:AK55"/>
    <mergeCell ref="AL53:AL55"/>
    <mergeCell ref="AM53:AM55"/>
    <mergeCell ref="V53:V55"/>
    <mergeCell ref="W53:W55"/>
    <mergeCell ref="X53:X55"/>
    <mergeCell ref="Y53:Y55"/>
    <mergeCell ref="Z53:Z55"/>
    <mergeCell ref="AA53:AA55"/>
    <mergeCell ref="AB53:AB55"/>
    <mergeCell ref="AC53:AC55"/>
    <mergeCell ref="AD53:AD55"/>
    <mergeCell ref="AO32:AO47"/>
    <mergeCell ref="AP32:AP47"/>
    <mergeCell ref="AQ32:AQ47"/>
    <mergeCell ref="AR32:AR47"/>
    <mergeCell ref="BB32:BB47"/>
    <mergeCell ref="BC32:BC47"/>
    <mergeCell ref="A53:A55"/>
    <mergeCell ref="B53:B55"/>
    <mergeCell ref="C53:C55"/>
    <mergeCell ref="D53:D55"/>
    <mergeCell ref="E53:E55"/>
    <mergeCell ref="F53:F55"/>
    <mergeCell ref="G53:G55"/>
    <mergeCell ref="H53:H55"/>
    <mergeCell ref="I53:I55"/>
    <mergeCell ref="J53:J55"/>
    <mergeCell ref="K53:K55"/>
    <mergeCell ref="L53:L55"/>
    <mergeCell ref="M53:M55"/>
    <mergeCell ref="N53:N55"/>
    <mergeCell ref="O53:O55"/>
    <mergeCell ref="S53:S55"/>
    <mergeCell ref="T53:T55"/>
    <mergeCell ref="U53:U55"/>
    <mergeCell ref="AF32:AF47"/>
    <mergeCell ref="AG32:AG47"/>
    <mergeCell ref="AH32:AH47"/>
    <mergeCell ref="AI32:AI47"/>
    <mergeCell ref="AJ32:AJ47"/>
    <mergeCell ref="AK32:AK47"/>
    <mergeCell ref="AL32:AL47"/>
    <mergeCell ref="AM32:AM47"/>
    <mergeCell ref="AN32:AN47"/>
    <mergeCell ref="W32:W47"/>
    <mergeCell ref="X32:X47"/>
    <mergeCell ref="Y32:Y47"/>
    <mergeCell ref="Z32:Z47"/>
    <mergeCell ref="AA32:AA47"/>
    <mergeCell ref="AB32:AB47"/>
    <mergeCell ref="AC32:AC47"/>
    <mergeCell ref="AD32:AD47"/>
    <mergeCell ref="AE32:AE47"/>
    <mergeCell ref="AW6:AW7"/>
    <mergeCell ref="AX6:AX7"/>
    <mergeCell ref="AY6:AY7"/>
    <mergeCell ref="A32:A47"/>
    <mergeCell ref="B32:B47"/>
    <mergeCell ref="C32:C47"/>
    <mergeCell ref="D32:D47"/>
    <mergeCell ref="E32:E47"/>
    <mergeCell ref="F32:F47"/>
    <mergeCell ref="G32:G47"/>
    <mergeCell ref="H32:H47"/>
    <mergeCell ref="I32:I47"/>
    <mergeCell ref="J32:J47"/>
    <mergeCell ref="K32:K47"/>
    <mergeCell ref="L32:L47"/>
    <mergeCell ref="M32:M47"/>
    <mergeCell ref="N32:N47"/>
    <mergeCell ref="O32:O47"/>
    <mergeCell ref="P32:P47"/>
    <mergeCell ref="R32:R47"/>
    <mergeCell ref="S32:S47"/>
    <mergeCell ref="T32:T47"/>
    <mergeCell ref="U32:U47"/>
    <mergeCell ref="V32:V47"/>
    <mergeCell ref="AR5:AY5"/>
    <mergeCell ref="AZ5:AZ7"/>
    <mergeCell ref="BA5:BA7"/>
    <mergeCell ref="BB5:BB7"/>
    <mergeCell ref="BC5:BC7"/>
    <mergeCell ref="C6:C7"/>
    <mergeCell ref="D6:D7"/>
    <mergeCell ref="AB6:AB7"/>
    <mergeCell ref="AC6:AC7"/>
    <mergeCell ref="AD6:AD7"/>
    <mergeCell ref="AE6:AE7"/>
    <mergeCell ref="AF6:AF7"/>
    <mergeCell ref="AG6:AG7"/>
    <mergeCell ref="AH6:AI6"/>
    <mergeCell ref="AJ6:AJ7"/>
    <mergeCell ref="AK6:AL6"/>
    <mergeCell ref="AM6:AM7"/>
    <mergeCell ref="AN6:AN7"/>
    <mergeCell ref="AO6:AO7"/>
    <mergeCell ref="AR6:AR7"/>
    <mergeCell ref="AS6:AS7"/>
    <mergeCell ref="AT6:AT7"/>
    <mergeCell ref="AU6:AU7"/>
    <mergeCell ref="AV6:AV7"/>
    <mergeCell ref="W5:W7"/>
    <mergeCell ref="X5:X7"/>
    <mergeCell ref="Y5:Y7"/>
    <mergeCell ref="Z5:Z7"/>
    <mergeCell ref="AA5:AA7"/>
    <mergeCell ref="AB5:AE5"/>
    <mergeCell ref="AF5:AO5"/>
    <mergeCell ref="AP5:AP7"/>
    <mergeCell ref="AQ5:AQ7"/>
    <mergeCell ref="E1:T1"/>
    <mergeCell ref="A5:A7"/>
    <mergeCell ref="B5:B7"/>
    <mergeCell ref="C5:D5"/>
    <mergeCell ref="E5:E7"/>
    <mergeCell ref="F5:F7"/>
    <mergeCell ref="G5:G7"/>
    <mergeCell ref="H5:H7"/>
    <mergeCell ref="I5:I7"/>
    <mergeCell ref="J5:J7"/>
    <mergeCell ref="K5:K7"/>
    <mergeCell ref="L5:L7"/>
    <mergeCell ref="M5:M7"/>
    <mergeCell ref="N5:N7"/>
    <mergeCell ref="O5:O7"/>
    <mergeCell ref="P5:P7"/>
    <mergeCell ref="Q5:V6"/>
  </mergeCells>
  <conditionalFormatting sqref="J66">
    <cfRule type="expression" dxfId="398" priority="2309">
      <formula>#REF!=IFERROR(VLOOKUP(#REF!,#REF!,1,FALSE),"2_Только субъекты МСП")</formula>
    </cfRule>
  </conditionalFormatting>
  <conditionalFormatting sqref="J66">
    <cfRule type="expression" dxfId="397" priority="2308">
      <formula>#REF!&lt;&gt;IF(#REF!=VLOOKUP(#REF!,#REF!,1,FALSE),"2_Только субъекты МСП")</formula>
    </cfRule>
  </conditionalFormatting>
  <conditionalFormatting sqref="J202">
    <cfRule type="expression" dxfId="396" priority="1142">
      <formula>J9=IFERROR(VLOOKUP(I9,#REF!,1,FALSE),"2_Только субъекты МСП")</formula>
    </cfRule>
  </conditionalFormatting>
  <conditionalFormatting sqref="J274:J275">
    <cfRule type="expression" dxfId="395" priority="1141">
      <formula>J9=IFERROR(VLOOKUP(I9,#REF!,1,FALSE),"2_Только субъекты МСП")</formula>
    </cfRule>
  </conditionalFormatting>
  <conditionalFormatting sqref="J202">
    <cfRule type="expression" dxfId="394" priority="1140">
      <formula>J9&lt;&gt;IF(I9=VLOOKUP(I9,#REF!,1,FALSE),"2_Только субъекты МСП")</formula>
    </cfRule>
  </conditionalFormatting>
  <conditionalFormatting sqref="J274:J275">
    <cfRule type="expression" dxfId="393" priority="1139">
      <formula>J9&lt;&gt;IF(I9=VLOOKUP(I9,#REF!,1,FALSE),"2_Только субъекты МСП")</formula>
    </cfRule>
  </conditionalFormatting>
  <conditionalFormatting sqref="J75:J116 J278:J279 J118:J120 J122:J137">
    <cfRule type="expression" dxfId="392" priority="1138">
      <formula>#REF!=IFERROR(VLOOKUP(#REF!,#REF!,1,FALSE),"2_Только субъекты МСП")</formula>
    </cfRule>
  </conditionalFormatting>
  <conditionalFormatting sqref="J75:J116 J278:J279 J118:J120 J122:J137">
    <cfRule type="expression" dxfId="391" priority="1136">
      <formula>#REF!&lt;&gt;IF(#REF!=VLOOKUP(#REF!,#REF!,1,FALSE),"2_Только субъекты МСП")</formula>
    </cfRule>
  </conditionalFormatting>
  <conditionalFormatting sqref="J252">
    <cfRule type="expression" dxfId="390" priority="932">
      <formula>#REF!=IFERROR(VLOOKUP(#REF!,#REF!,1,FALSE),"2_Только субъекты МСП")</formula>
    </cfRule>
  </conditionalFormatting>
  <conditionalFormatting sqref="J252">
    <cfRule type="expression" dxfId="389" priority="928">
      <formula>#REF!&lt;&gt;IF(#REF!=VLOOKUP(#REF!,#REF!,1,FALSE),"2_Только субъекты МСП")</formula>
    </cfRule>
  </conditionalFormatting>
  <conditionalFormatting sqref="J272 J254 J250">
    <cfRule type="expression" dxfId="388" priority="925">
      <formula>#REF!=IFERROR(VLOOKUP(#REF!,#REF!,1,FALSE),"2_Только субъекты МСП")</formula>
    </cfRule>
  </conditionalFormatting>
  <conditionalFormatting sqref="J272 J254 J250">
    <cfRule type="expression" dxfId="387" priority="922">
      <formula>#REF!&lt;&gt;IF(#REF!=VLOOKUP(#REF!,#REF!,1,FALSE),"2_Только субъекты МСП")</formula>
    </cfRule>
  </conditionalFormatting>
  <conditionalFormatting sqref="J184">
    <cfRule type="expression" dxfId="386" priority="870">
      <formula>#REF!=IFERROR(VLOOKUP(#REF!,#REF!,1,FALSE),"2_Только субъекты МСП")</formula>
    </cfRule>
  </conditionalFormatting>
  <conditionalFormatting sqref="J184">
    <cfRule type="expression" dxfId="385" priority="869">
      <formula>#REF!&lt;&gt;IF(#REF!=VLOOKUP(#REF!,#REF!,1,FALSE),"2_Только субъекты МСП")</formula>
    </cfRule>
  </conditionalFormatting>
  <conditionalFormatting sqref="J67:J74">
    <cfRule type="expression" dxfId="384" priority="352">
      <formula>J183=IFERROR(VLOOKUP(I183,#REF!,1,FALSE),"2_Только субъекты МСП")</formula>
    </cfRule>
  </conditionalFormatting>
  <conditionalFormatting sqref="J67:J74">
    <cfRule type="expression" dxfId="383" priority="351">
      <formula>J183&lt;&gt;IF(I183=VLOOKUP(I183,#REF!,1,FALSE),"2_Только субъекты МСП")</formula>
    </cfRule>
  </conditionalFormatting>
  <conditionalFormatting sqref="J248">
    <cfRule type="expression" dxfId="382" priority="350">
      <formula>#REF!=IFERROR(VLOOKUP(#REF!,#REF!,1,FALSE),"2_Только субъекты МСП")</formula>
    </cfRule>
  </conditionalFormatting>
  <conditionalFormatting sqref="J248">
    <cfRule type="expression" dxfId="381" priority="349">
      <formula>#REF!&lt;&gt;IF(#REF!=VLOOKUP(#REF!,#REF!,1,FALSE),"2_Только субъекты МСП")</formula>
    </cfRule>
  </conditionalFormatting>
  <conditionalFormatting sqref="J247">
    <cfRule type="expression" dxfId="380" priority="348">
      <formula>J183=IFERROR(VLOOKUP(I183,#REF!,1,FALSE),"2_Только субъекты МСП")</formula>
    </cfRule>
  </conditionalFormatting>
  <conditionalFormatting sqref="J247">
    <cfRule type="expression" dxfId="379" priority="347">
      <formula>J183&lt;&gt;IF(I183=VLOOKUP(I183,#REF!,1,FALSE),"2_Только субъекты МСП")</formula>
    </cfRule>
  </conditionalFormatting>
  <conditionalFormatting sqref="J152">
    <cfRule type="expression" dxfId="378" priority="343">
      <formula>J48=IFERROR(VLOOKUP(I48,#REF!,1,FALSE),"2_Только субъекты МСП")</formula>
    </cfRule>
  </conditionalFormatting>
  <conditionalFormatting sqref="J152">
    <cfRule type="expression" dxfId="377" priority="341">
      <formula>J48&lt;&gt;IF(I48=VLOOKUP(I48,#REF!,1,FALSE),"2_Только субъекты МСП")</formula>
    </cfRule>
  </conditionalFormatting>
  <conditionalFormatting sqref="J152">
    <cfRule type="expression" dxfId="376" priority="340">
      <formula>J65=IFERROR(VLOOKUP(I65,#REF!,1,FALSE),"2_Только субъекты МСП")</formula>
    </cfRule>
  </conditionalFormatting>
  <conditionalFormatting sqref="J152">
    <cfRule type="expression" dxfId="375" priority="339">
      <formula>J65&lt;&gt;IF(I65=VLOOKUP(I65,#REF!,1,FALSE),"2_Только субъекты МСП")</formula>
    </cfRule>
  </conditionalFormatting>
  <conditionalFormatting sqref="J154">
    <cfRule type="expression" dxfId="374" priority="336">
      <formula>J49&lt;&gt;IF(I49=VLOOKUP(I49,#REF!,1,FALSE),"2_Только субъекты МСП")</formula>
    </cfRule>
  </conditionalFormatting>
  <conditionalFormatting sqref="J154">
    <cfRule type="expression" dxfId="373" priority="335">
      <formula>J49=IFERROR(VLOOKUP(I49,#REF!,1,FALSE),"2_Только субъекты МСП")</formula>
    </cfRule>
  </conditionalFormatting>
  <conditionalFormatting sqref="J165 J217 J220 C172 J243 J203 L156 J213:J214 J155:J159 J168:J169 J188:J189 J139:J141 J52 J66 J32 J23:J24 J26 J28 J226:J231 J178:J181 J171:J174 J176">
    <cfRule type="expression" dxfId="372" priority="334">
      <formula>C23&lt;&gt;IF(B23=VLOOKUP(B23,#REF!,1,FALSE),"2_Только субъекты МСП")</formula>
    </cfRule>
  </conditionalFormatting>
  <conditionalFormatting sqref="L156 J217 J220 C172 J243 J213:J214 J203 J168:J169 J155:J159 J165 J188:J189 J139:J141 J52 J66 J32 J23:J24 J26 J28 J226:J231 J178:J181 J171:J174 J176">
    <cfRule type="expression" dxfId="371" priority="333">
      <formula>C23=IFERROR(VLOOKUP(B23,#REF!,1,FALSE),"2_Только субъекты МСП")</formula>
    </cfRule>
  </conditionalFormatting>
  <conditionalFormatting sqref="J154">
    <cfRule type="expression" dxfId="370" priority="328">
      <formula>J66&lt;&gt;IF(I66=VLOOKUP(I66,#REF!,1,FALSE),"2_Только субъекты МСП")</formula>
    </cfRule>
  </conditionalFormatting>
  <conditionalFormatting sqref="J154">
    <cfRule type="expression" dxfId="369" priority="327">
      <formula>J66=IFERROR(VLOOKUP(I66,#REF!,1,FALSE),"2_Только субъекты МСП")</formula>
    </cfRule>
  </conditionalFormatting>
  <conditionalFormatting sqref="J167">
    <cfRule type="expression" dxfId="368" priority="287">
      <formula>J216=IFERROR(VLOOKUP(I216,#REF!,1,FALSE),"2_Только субъекты МСП")</formula>
    </cfRule>
  </conditionalFormatting>
  <conditionalFormatting sqref="J167">
    <cfRule type="expression" dxfId="367" priority="286">
      <formula>J217&lt;&gt;IF(I217=VLOOKUP(I217,#REF!,1,FALSE),"2_Только субъекты МСП")</formula>
    </cfRule>
  </conditionalFormatting>
  <conditionalFormatting sqref="J167">
    <cfRule type="expression" dxfId="366" priority="285">
      <formula>J217=IFERROR(VLOOKUP(I217,#REF!,1,FALSE),"2_Только субъекты МСП")</formula>
    </cfRule>
  </conditionalFormatting>
  <conditionalFormatting sqref="J270:J271 J251 J253 J183">
    <cfRule type="expression" dxfId="365" priority="245">
      <formula>J181=IFERROR(VLOOKUP(I181,#REF!,1,FALSE),"2_Только субъекты МСП")</formula>
    </cfRule>
  </conditionalFormatting>
  <conditionalFormatting sqref="J255:J265 J267:J269">
    <cfRule type="expression" dxfId="364" priority="244">
      <formula>J252=IFERROR(VLOOKUP(I252,#REF!,1,FALSE),"2_Только субъекты МСП")</formula>
    </cfRule>
  </conditionalFormatting>
  <conditionalFormatting sqref="J182 J249">
    <cfRule type="expression" dxfId="363" priority="243">
      <formula>J181=IFERROR(VLOOKUP(I181,#REF!,1,FALSE),"2_Только субъекты МСП")</formula>
    </cfRule>
  </conditionalFormatting>
  <conditionalFormatting sqref="J270:J271 J251 J253 J183">
    <cfRule type="expression" dxfId="362" priority="241">
      <formula>J181&lt;&gt;IF(I181=VLOOKUP(I181,#REF!,1,FALSE),"2_Только субъекты МСП")</formula>
    </cfRule>
  </conditionalFormatting>
  <conditionalFormatting sqref="J255:J265 J267:J269">
    <cfRule type="expression" dxfId="361" priority="240">
      <formula>J252&lt;&gt;IF(I252=VLOOKUP(I252,#REF!,1,FALSE),"2_Только субъекты МСП")</formula>
    </cfRule>
  </conditionalFormatting>
  <conditionalFormatting sqref="J182 J249">
    <cfRule type="expression" dxfId="360" priority="239">
      <formula>J181&lt;&gt;IF(I181=VLOOKUP(I181,#REF!,1,FALSE),"2_Только субъекты МСП")</formula>
    </cfRule>
  </conditionalFormatting>
  <conditionalFormatting sqref="J186:J187 J273">
    <cfRule type="expression" dxfId="359" priority="238">
      <formula>J186&lt;&gt;IF(I186=VLOOKUP(I186,#REF!,1,FALSE),"2_Только субъекты МСП")</formula>
    </cfRule>
  </conditionalFormatting>
  <conditionalFormatting sqref="J186:J187 J273">
    <cfRule type="expression" dxfId="358" priority="237">
      <formula>J186=IFERROR(VLOOKUP(I186,#REF!,1,FALSE),"2_Только субъекты МСП")</formula>
    </cfRule>
  </conditionalFormatting>
  <conditionalFormatting sqref="J148">
    <cfRule type="expression" dxfId="357" priority="236">
      <formula>J294&lt;&gt;IF(I294=VLOOKUP(I294,#REF!,1,FALSE),"2_Только субъекты МСП")</formula>
    </cfRule>
  </conditionalFormatting>
  <conditionalFormatting sqref="J148">
    <cfRule type="expression" dxfId="356" priority="235">
      <formula>J294=IFERROR(VLOOKUP(I294,#REF!,1,FALSE),"2_Только субъекты МСП")</formula>
    </cfRule>
  </conditionalFormatting>
  <conditionalFormatting sqref="J163:J164">
    <cfRule type="expression" dxfId="355" priority="230">
      <formula>J163&lt;&gt;IF(I163=VLOOKUP(I163,#REF!,1,FALSE),"2_Только субъекты МСП")</formula>
    </cfRule>
  </conditionalFormatting>
  <conditionalFormatting sqref="J163:J164">
    <cfRule type="expression" dxfId="354" priority="229">
      <formula>J163=IFERROR(VLOOKUP(I163,#REF!,1,FALSE),"2_Только субъекты МСП")</formula>
    </cfRule>
  </conditionalFormatting>
  <conditionalFormatting sqref="J201">
    <cfRule type="expression" dxfId="353" priority="228">
      <formula>J201&lt;&gt;IF(I201=VLOOKUP(I201,#REF!,1,FALSE),"2_Только субъекты МСП")</formula>
    </cfRule>
  </conditionalFormatting>
  <conditionalFormatting sqref="J201">
    <cfRule type="expression" dxfId="352" priority="227">
      <formula>J201=IFERROR(VLOOKUP(I201,#REF!,1,FALSE),"2_Только субъекты МСП")</formula>
    </cfRule>
  </conditionalFormatting>
  <conditionalFormatting sqref="J60">
    <cfRule type="expression" dxfId="351" priority="220">
      <formula>J42&lt;&gt;IF(I42=VLOOKUP(I42,#REF!,1,FALSE),"2_Только субъекты МСП")</formula>
    </cfRule>
  </conditionalFormatting>
  <conditionalFormatting sqref="J60">
    <cfRule type="expression" dxfId="350" priority="219">
      <formula>J42=IFERROR(VLOOKUP(I42,#REF!,1,FALSE),"2_Только субъекты МСП")</formula>
    </cfRule>
  </conditionalFormatting>
  <conditionalFormatting sqref="J153">
    <cfRule type="expression" dxfId="349" priority="218">
      <formula>J153&lt;&gt;IF(I153=VLOOKUP(I153,#REF!,1,FALSE),"2_Только субъекты МСП")</formula>
    </cfRule>
  </conditionalFormatting>
  <conditionalFormatting sqref="J153">
    <cfRule type="expression" dxfId="348" priority="217">
      <formula>J153=IFERROR(VLOOKUP(I153,#REF!,1,FALSE),"2_Только субъекты МСП")</formula>
    </cfRule>
  </conditionalFormatting>
  <conditionalFormatting sqref="J280">
    <cfRule type="expression" dxfId="347" priority="216">
      <formula>J280&lt;&gt;IF(I280=VLOOKUP(I280,#REF!,1,FALSE),"2_Только субъекты МСП")</formula>
    </cfRule>
  </conditionalFormatting>
  <conditionalFormatting sqref="J280">
    <cfRule type="expression" dxfId="346" priority="215">
      <formula>J280=IFERROR(VLOOKUP(I280,#REF!,1,FALSE),"2_Только субъекты МСП")</formula>
    </cfRule>
  </conditionalFormatting>
  <conditionalFormatting sqref="J281">
    <cfRule type="expression" dxfId="345" priority="214">
      <formula>J281&lt;&gt;IF(I281=VLOOKUP(I281,#REF!,1,FALSE),"2_Только субъекты МСП")</formula>
    </cfRule>
  </conditionalFormatting>
  <conditionalFormatting sqref="J281">
    <cfRule type="expression" dxfId="344" priority="213">
      <formula>J281=IFERROR(VLOOKUP(I281,#REF!,1,FALSE),"2_Только субъекты МСП")</formula>
    </cfRule>
  </conditionalFormatting>
  <conditionalFormatting sqref="J282">
    <cfRule type="expression" dxfId="343" priority="212">
      <formula>#REF!=IFERROR(VLOOKUP(#REF!,#REF!,1,FALSE),"2_Только субъекты МСП")</formula>
    </cfRule>
  </conditionalFormatting>
  <conditionalFormatting sqref="J282">
    <cfRule type="expression" dxfId="342" priority="211">
      <formula>#REF!&lt;&gt;IF(#REF!=VLOOKUP(#REF!,#REF!,1,FALSE),"2_Только субъекты МСП")</formula>
    </cfRule>
  </conditionalFormatting>
  <conditionalFormatting sqref="J283">
    <cfRule type="expression" dxfId="341" priority="210">
      <formula>J283&lt;&gt;IF(I283=VLOOKUP(I283,#REF!,1,FALSE),"2_Только субъекты МСП")</formula>
    </cfRule>
  </conditionalFormatting>
  <conditionalFormatting sqref="J283">
    <cfRule type="expression" dxfId="340" priority="209">
      <formula>J283=IFERROR(VLOOKUP(I283,#REF!,1,FALSE),"2_Только субъекты МСП")</formula>
    </cfRule>
  </conditionalFormatting>
  <conditionalFormatting sqref="J284">
    <cfRule type="expression" dxfId="339" priority="208">
      <formula>J284&lt;&gt;IF(I284=VLOOKUP(I284,#REF!,1,FALSE),"2_Только субъекты МСП")</formula>
    </cfRule>
  </conditionalFormatting>
  <conditionalFormatting sqref="J284">
    <cfRule type="expression" dxfId="338" priority="207">
      <formula>J284=IFERROR(VLOOKUP(I284,#REF!,1,FALSE),"2_Только субъекты МСП")</formula>
    </cfRule>
  </conditionalFormatting>
  <conditionalFormatting sqref="J285">
    <cfRule type="expression" dxfId="337" priority="206">
      <formula>J285&lt;&gt;IF(I285=VLOOKUP(I285,#REF!,1,FALSE),"2_Только субъекты МСП")</formula>
    </cfRule>
  </conditionalFormatting>
  <conditionalFormatting sqref="J285">
    <cfRule type="expression" dxfId="336" priority="205">
      <formula>J285=IFERROR(VLOOKUP(I285,#REF!,1,FALSE),"2_Только субъекты МСП")</formula>
    </cfRule>
  </conditionalFormatting>
  <conditionalFormatting sqref="J286:J287">
    <cfRule type="expression" dxfId="335" priority="204">
      <formula>J286&lt;&gt;IF(I286=VLOOKUP(I286,#REF!,1,FALSE),"2_Только субъекты МСП")</formula>
    </cfRule>
  </conditionalFormatting>
  <conditionalFormatting sqref="J286:J287">
    <cfRule type="expression" dxfId="334" priority="203">
      <formula>J286=IFERROR(VLOOKUP(I286,#REF!,1,FALSE),"2_Только субъекты МСП")</formula>
    </cfRule>
  </conditionalFormatting>
  <conditionalFormatting sqref="J288">
    <cfRule type="expression" dxfId="333" priority="202">
      <formula>J289&lt;&gt;IF(I289=VLOOKUP(I289,#REF!,1,FALSE),"2_Только субъекты МСП")</formula>
    </cfRule>
  </conditionalFormatting>
  <conditionalFormatting sqref="J288">
    <cfRule type="expression" dxfId="332" priority="201">
      <formula>J289=IFERROR(VLOOKUP(I289,#REF!,1,FALSE),"2_Только субъекты МСП")</formula>
    </cfRule>
  </conditionalFormatting>
  <conditionalFormatting sqref="J290">
    <cfRule type="expression" dxfId="331" priority="200">
      <formula>J290&lt;&gt;IF(I290=VLOOKUP(I290,#REF!,1,FALSE),"2_Только субъекты МСП")</formula>
    </cfRule>
  </conditionalFormatting>
  <conditionalFormatting sqref="J290">
    <cfRule type="expression" dxfId="330" priority="199">
      <formula>J290=IFERROR(VLOOKUP(I290,#REF!,1,FALSE),"2_Только субъекты МСП")</formula>
    </cfRule>
  </conditionalFormatting>
  <conditionalFormatting sqref="J27">
    <cfRule type="expression" dxfId="329" priority="198">
      <formula>J27&lt;&gt;IF(I27=VLOOKUP(I27,#REF!,1,FALSE),"2_Только субъекты МСП")</formula>
    </cfRule>
  </conditionalFormatting>
  <conditionalFormatting sqref="J27">
    <cfRule type="expression" dxfId="328" priority="197">
      <formula>J27=IFERROR(VLOOKUP(I27,#REF!,1,FALSE),"2_Только субъекты МСП")</formula>
    </cfRule>
  </conditionalFormatting>
  <conditionalFormatting sqref="J291">
    <cfRule type="expression" dxfId="327" priority="196">
      <formula>J291&lt;&gt;IF(I291=VLOOKUP(I291,#REF!,1,FALSE),"2_Только субъекты МСП")</formula>
    </cfRule>
  </conditionalFormatting>
  <conditionalFormatting sqref="J291">
    <cfRule type="expression" dxfId="326" priority="195">
      <formula>J291=IFERROR(VLOOKUP(I291,#REF!,1,FALSE),"2_Только субъекты МСП")</formula>
    </cfRule>
  </conditionalFormatting>
  <conditionalFormatting sqref="J292">
    <cfRule type="expression" dxfId="325" priority="194">
      <formula>J292&lt;&gt;IF(I292=VLOOKUP(I292,#REF!,1,FALSE),"2_Только субъекты МСП")</formula>
    </cfRule>
  </conditionalFormatting>
  <conditionalFormatting sqref="J292">
    <cfRule type="expression" dxfId="324" priority="193">
      <formula>J292=IFERROR(VLOOKUP(I292,#REF!,1,FALSE),"2_Только субъекты МСП")</formula>
    </cfRule>
  </conditionalFormatting>
  <conditionalFormatting sqref="J211">
    <cfRule type="expression" dxfId="323" priority="192">
      <formula>J211&lt;&gt;IF(I211=VLOOKUP(I211,#REF!,1,FALSE),"2_Только субъекты МСП")</formula>
    </cfRule>
  </conditionalFormatting>
  <conditionalFormatting sqref="J211">
    <cfRule type="expression" dxfId="322" priority="191">
      <formula>J211=IFERROR(VLOOKUP(I211,#REF!,1,FALSE),"2_Только субъекты МСП")</formula>
    </cfRule>
  </conditionalFormatting>
  <conditionalFormatting sqref="J212">
    <cfRule type="expression" dxfId="321" priority="190">
      <formula>J212&lt;&gt;IF(I212=VLOOKUP(I212,#REF!,1,FALSE),"2_Только субъекты МСП")</formula>
    </cfRule>
  </conditionalFormatting>
  <conditionalFormatting sqref="J212">
    <cfRule type="expression" dxfId="320" priority="189">
      <formula>J212=IFERROR(VLOOKUP(I212,#REF!,1,FALSE),"2_Только субъекты МСП")</formula>
    </cfRule>
  </conditionalFormatting>
  <conditionalFormatting sqref="J215">
    <cfRule type="expression" dxfId="319" priority="188">
      <formula>J215&lt;&gt;IF(I215=VLOOKUP(I215,#REF!,1,FALSE),"2_Только субъекты МСП")</formula>
    </cfRule>
  </conditionalFormatting>
  <conditionalFormatting sqref="J215">
    <cfRule type="expression" dxfId="318" priority="187">
      <formula>J215=IFERROR(VLOOKUP(I215,#REF!,1,FALSE),"2_Только субъекты МСП")</formula>
    </cfRule>
  </conditionalFormatting>
  <conditionalFormatting sqref="J216">
    <cfRule type="expression" dxfId="317" priority="186">
      <formula>#REF!=IFERROR(VLOOKUP(#REF!,#REF!,1,FALSE),"2_Только субъекты МСП")</formula>
    </cfRule>
  </conditionalFormatting>
  <conditionalFormatting sqref="J216">
    <cfRule type="expression" dxfId="316" priority="185">
      <formula>#REF!&lt;&gt;IF(#REF!=VLOOKUP(#REF!,#REF!,1,FALSE),"2_Только субъекты МСП")</formula>
    </cfRule>
  </conditionalFormatting>
  <conditionalFormatting sqref="J218">
    <cfRule type="expression" dxfId="315" priority="184">
      <formula>#REF!=IFERROR(VLOOKUP(#REF!,#REF!,1,FALSE),"2_Только субъекты МСП")</formula>
    </cfRule>
  </conditionalFormatting>
  <conditionalFormatting sqref="J218">
    <cfRule type="expression" dxfId="314" priority="183">
      <formula>#REF!&lt;&gt;IF(#REF!=VLOOKUP(#REF!,#REF!,1,FALSE),"2_Только субъекты МСП")</formula>
    </cfRule>
  </conditionalFormatting>
  <conditionalFormatting sqref="J221">
    <cfRule type="expression" dxfId="313" priority="182">
      <formula>J221&lt;&gt;IF(I221=VLOOKUP(I221,#REF!,1,FALSE),"2_Только субъекты МСП")</formula>
    </cfRule>
  </conditionalFormatting>
  <conditionalFormatting sqref="J221">
    <cfRule type="expression" dxfId="312" priority="181">
      <formula>J221=IFERROR(VLOOKUP(I221,#REF!,1,FALSE),"2_Только субъекты МСП")</formula>
    </cfRule>
  </conditionalFormatting>
  <conditionalFormatting sqref="J294">
    <cfRule type="expression" dxfId="311" priority="180">
      <formula>J294&lt;&gt;IF(I294=VLOOKUP(I294,#REF!,1,FALSE),"2_Только субъекты МСП")</formula>
    </cfRule>
  </conditionalFormatting>
  <conditionalFormatting sqref="J294">
    <cfRule type="expression" dxfId="310" priority="179">
      <formula>J294=IFERROR(VLOOKUP(I294,#REF!,1,FALSE),"2_Только субъекты МСП")</formula>
    </cfRule>
  </conditionalFormatting>
  <conditionalFormatting sqref="J295">
    <cfRule type="expression" dxfId="309" priority="178">
      <formula>J295&lt;&gt;IF(I295=VLOOKUP(I295,#REF!,1,FALSE),"2_Только субъекты МСП")</formula>
    </cfRule>
  </conditionalFormatting>
  <conditionalFormatting sqref="J295">
    <cfRule type="expression" dxfId="308" priority="177">
      <formula>J295=IFERROR(VLOOKUP(I295,#REF!,1,FALSE),"2_Только субъекты МСП")</formula>
    </cfRule>
  </conditionalFormatting>
  <conditionalFormatting sqref="J296">
    <cfRule type="expression" dxfId="307" priority="176">
      <formula>#REF!=IFERROR(VLOOKUP(#REF!,#REF!,1,FALSE),"2_Только субъекты МСП")</formula>
    </cfRule>
  </conditionalFormatting>
  <conditionalFormatting sqref="J296">
    <cfRule type="expression" dxfId="306" priority="175">
      <formula>#REF!&lt;&gt;IF(#REF!=VLOOKUP(#REF!,#REF!,1,FALSE),"2_Только субъекты МСП")</formula>
    </cfRule>
  </conditionalFormatting>
  <conditionalFormatting sqref="J297">
    <cfRule type="expression" dxfId="305" priority="174">
      <formula>#REF!=IFERROR(VLOOKUP(#REF!,#REF!,1,FALSE),"2_Только субъекты МСП")</formula>
    </cfRule>
  </conditionalFormatting>
  <conditionalFormatting sqref="J297">
    <cfRule type="expression" dxfId="304" priority="173">
      <formula>#REF!&lt;&gt;IF(#REF!=VLOOKUP(#REF!,#REF!,1,FALSE),"2_Только субъекты МСП")</formula>
    </cfRule>
  </conditionalFormatting>
  <conditionalFormatting sqref="J298">
    <cfRule type="expression" dxfId="303" priority="172">
      <formula>#REF!=IFERROR(VLOOKUP(#REF!,#REF!,1,FALSE),"2_Только субъекты МСП")</formula>
    </cfRule>
  </conditionalFormatting>
  <conditionalFormatting sqref="J298">
    <cfRule type="expression" dxfId="302" priority="171">
      <formula>#REF!&lt;&gt;IF(#REF!=VLOOKUP(#REF!,#REF!,1,FALSE),"2_Только субъекты МСП")</formula>
    </cfRule>
  </conditionalFormatting>
  <conditionalFormatting sqref="J219">
    <cfRule type="expression" dxfId="301" priority="170">
      <formula>J219&lt;&gt;IF(I219=VLOOKUP(I219,#REF!,1,FALSE),"2_Только субъекты МСП")</formula>
    </cfRule>
  </conditionalFormatting>
  <conditionalFormatting sqref="J219">
    <cfRule type="expression" dxfId="300" priority="169">
      <formula>J219=IFERROR(VLOOKUP(I219,#REF!,1,FALSE),"2_Только субъекты МСП")</formula>
    </cfRule>
  </conditionalFormatting>
  <conditionalFormatting sqref="J224">
    <cfRule type="expression" dxfId="299" priority="168">
      <formula>J224&lt;&gt;IF(I224=VLOOKUP(I224,#REF!,1,FALSE),"2_Только субъекты МСП")</formula>
    </cfRule>
  </conditionalFormatting>
  <conditionalFormatting sqref="J224">
    <cfRule type="expression" dxfId="298" priority="167">
      <formula>J224=IFERROR(VLOOKUP(I224,#REF!,1,FALSE),"2_Только субъекты МСП")</formula>
    </cfRule>
  </conditionalFormatting>
  <conditionalFormatting sqref="J222">
    <cfRule type="expression" dxfId="297" priority="166">
      <formula>J222&lt;&gt;IF(I222=VLOOKUP(I222,#REF!,1,FALSE),"2_Только субъекты МСП")</formula>
    </cfRule>
  </conditionalFormatting>
  <conditionalFormatting sqref="J222">
    <cfRule type="expression" dxfId="296" priority="165">
      <formula>J222=IFERROR(VLOOKUP(I222,#REF!,1,FALSE),"2_Только субъекты МСП")</formula>
    </cfRule>
  </conditionalFormatting>
  <conditionalFormatting sqref="J223">
    <cfRule type="expression" dxfId="295" priority="164">
      <formula>J223&lt;&gt;IF(I223=VLOOKUP(I223,#REF!,1,FALSE),"2_Только субъекты МСП")</formula>
    </cfRule>
  </conditionalFormatting>
  <conditionalFormatting sqref="J223">
    <cfRule type="expression" dxfId="294" priority="163">
      <formula>J223=IFERROR(VLOOKUP(I223,#REF!,1,FALSE),"2_Только субъекты МСП")</formula>
    </cfRule>
  </conditionalFormatting>
  <conditionalFormatting sqref="J225">
    <cfRule type="expression" dxfId="293" priority="162">
      <formula>J225&lt;&gt;IF(I225=VLOOKUP(I225,#REF!,1,FALSE),"2_Только субъекты МСП")</formula>
    </cfRule>
  </conditionalFormatting>
  <conditionalFormatting sqref="J225">
    <cfRule type="expression" dxfId="292" priority="161">
      <formula>J225=IFERROR(VLOOKUP(I225,#REF!,1,FALSE),"2_Только субъекты МСП")</formula>
    </cfRule>
  </conditionalFormatting>
  <conditionalFormatting sqref="J299">
    <cfRule type="expression" dxfId="291" priority="158">
      <formula>#REF!=IFERROR(VLOOKUP(#REF!,#REF!,1,FALSE),"2_Только субъекты МСП")</formula>
    </cfRule>
  </conditionalFormatting>
  <conditionalFormatting sqref="J299">
    <cfRule type="expression" dxfId="290" priority="157">
      <formula>#REF!&lt;&gt;IF(#REF!=VLOOKUP(#REF!,#REF!,1,FALSE),"2_Только субъекты МСП")</formula>
    </cfRule>
  </conditionalFormatting>
  <conditionalFormatting sqref="J300">
    <cfRule type="expression" dxfId="289" priority="154">
      <formula>#REF!=IFERROR(VLOOKUP(#REF!,#REF!,1,FALSE),"2_Только субъекты МСП")</formula>
    </cfRule>
  </conditionalFormatting>
  <conditionalFormatting sqref="J300">
    <cfRule type="expression" dxfId="288" priority="153">
      <formula>#REF!&lt;&gt;IF(#REF!=VLOOKUP(#REF!,#REF!,1,FALSE),"2_Только субъекты МСП")</formula>
    </cfRule>
  </conditionalFormatting>
  <conditionalFormatting sqref="J301 V301 AT301 BF301 BR301 CD301 CP301 DB301 DN301 DZ301 EL301 EX301 FJ301 FV301 GH301 GT301 HF301 HR301 ID301 IP301 JB301 JN301 JZ301 KL301 KX301 LJ301 LV301 MH301 MT301 NF301 NR301 OD301 OP301 PB301 PN301 PZ301 QL301 QX301 RJ301 RV301 SH301 ST301 TF301 TR301 UD301 UP301 VB301 VN301 VZ301 WL301 WX301 XJ301 XV301 YH301 YT301 ZF301 ZR301 AAD301 AAP301 ABB301 ABN301 ABZ301 ACL301 ACX301 ADJ301 ADV301 AEH301 AET301 AFF301 AFR301 AGD301 AGP301 AHB301 AHN301 AHZ301 AIL301 AIX301 AJJ301 AJV301 AKH301 AKT301 ALF301 ALR301 AMD301 AMP301 ANB301 ANN301 ANZ301 AOL301 AOX301 APJ301 APV301 AQH301 AQT301 ARF301 ARR301 ASD301 ASP301 ATB301 ATN301 ATZ301 AUL301 AUX301 AVJ301 AVV301 AWH301 AWT301 AXF301 AXR301 AYD301 AYP301 AZB301 AZN301 AZZ301 BAL301 BAX301 BBJ301 BBV301 BCH301 BCT301 BDF301 BDR301 BED301 BEP301 BFB301 BFN301 BFZ301 BGL301 BGX301 BHJ301 BHV301 BIH301 BIT301 BJF301 BJR301 BKD301 BKP301 BLB301 BLN301 BLZ301 BML301 BMX301 BNJ301 BNV301 BOH301 BOT301 BPF301 BPR301 BQD301 BQP301 BRB301 BRN301 BRZ301 BSL301 BSX301 BTJ301 BTV301 BUH301 BUT301 BVF301 BVR301 BWD301 BWP301 BXB301 BXN301 BXZ301 BYL301 BYX301 BZJ301 BZV301 CAH301 CAT301 CBF301 CBR301 CCD301 CCP301 CDB301 CDN301 CDZ301 CEL301 CEX301 CFJ301 CFV301 CGH301 CGT301 CHF301 CHR301 CID301 CIP301 CJB301 CJN301 CJZ301 CKL301 CKX301 CLJ301 CLV301 CMH301 CMT301 CNF301 CNR301 COD301 COP301 CPB301 CPN301 CPZ301 CQL301 CQX301 CRJ301 CRV301 CSH301 CST301 CTF301 CTR301 CUD301 CUP301 CVB301 CVN301 CVZ301 CWL301 CWX301 CXJ301 CXV301 CYH301 CYT301 CZF301 CZR301 DAD301 DAP301 DBB301 DBN301 DBZ301 DCL301 DCX301 DDJ301 DDV301 DEH301 DET301 DFF301 DFR301 DGD301 DGP301 DHB301 DHN301 DHZ301 DIL301 DIX301 DJJ301 DJV301 DKH301 DKT301 DLF301 DLR301 DMD301 DMP301 DNB301 DNN301 DNZ301 DOL301 DOX301 DPJ301 DPV301 DQH301 DQT301 DRF301 DRR301 DSD301 DSP301 DTB301 DTN301 DTZ301 DUL301 DUX301 DVJ301 DVV301 DWH301 DWT301 DXF301 DXR301 DYD301 DYP301 DZB301 DZN301 DZZ301 EAL301 EAX301 EBJ301 EBV301 ECH301 ECT301 EDF301 EDR301 EED301 EEP301 EFB301 EFN301 EFZ301 EGL301 EGX301 EHJ301 EHV301 EIH301 EIT301 EJF301 EJR301 EKD301 EKP301 ELB301 ELN301 ELZ301 EML301 EMX301 ENJ301 ENV301 EOH301 EOT301 EPF301 EPR301 EQD301 EQP301 ERB301 ERN301 ERZ301 ESL301 ESX301 ETJ301 ETV301 EUH301 EUT301 EVF301 EVR301 EWD301 EWP301 EXB301 EXN301 EXZ301 EYL301 EYX301 EZJ301 EZV301 FAH301 FAT301 FBF301 FBR301 FCD301 FCP301 FDB301 FDN301 FDZ301 FEL301 FEX301 FFJ301 FFV301 FGH301 FGT301 FHF301 FHR301 FID301 FIP301 FJB301 FJN301 FJZ301 FKL301 FKX301 FLJ301 FLV301 FMH301 FMT301 FNF301 FNR301 FOD301 FOP301 FPB301 FPN301 FPZ301 FQL301 FQX301 FRJ301 FRV301 FSH301 FST301 FTF301 FTR301 FUD301 FUP301 FVB301 FVN301 FVZ301 FWL301 FWX301 FXJ301 FXV301 FYH301 FYT301 FZF301 FZR301 GAD301 GAP301 GBB301 GBN301 GBZ301 GCL301 GCX301 GDJ301 GDV301 GEH301 GET301 GFF301 GFR301 GGD301 GGP301 GHB301 GHN301 GHZ301 GIL301 GIX301 GJJ301 GJV301 GKH301 GKT301 GLF301 GLR301 GMD301 GMP301 GNB301 GNN301 GNZ301 GOL301 GOX301 GPJ301 GPV301 GQH301 GQT301 GRF301 GRR301 GSD301 GSP301 GTB301 GTN301 GTZ301 GUL301 GUX301 GVJ301 GVV301 GWH301 GWT301 GXF301 GXR301 GYD301 GYP301 GZB301 GZN301 GZZ301 HAL301 HAX301 HBJ301 HBV301 HCH301 HCT301 HDF301 HDR301 HED301 HEP301 HFB301 HFN301 HFZ301 HGL301 HGX301 HHJ301 HHV301 HIH301 HIT301 HJF301 HJR301 HKD301 HKP301 HLB301 HLN301 HLZ301 HML301 HMX301 HNJ301 HNV301 HOH301 HOT301 HPF301 HPR301 HQD301 HQP301 HRB301 HRN301 HRZ301 HSL301 HSX301 HTJ301 HTV301 HUH301 HUT301 HVF301 HVR301 HWD301 HWP301 HXB301 HXN301 HXZ301 HYL301 HYX301 HZJ301 HZV301 IAH301 IAT301 IBF301 IBR301 ICD301 ICP301 IDB301 IDN301 IDZ301 IEL301 IEX301 IFJ301 IFV301 IGH301 IGT301 IHF301 IHR301 IID301 IIP301 IJB301 IJN301 IJZ301 IKL301 IKX301 ILJ301 ILV301 IMH301 IMT301 INF301 INR301 IOD301 IOP301 IPB301 IPN301 IPZ301 IQL301 IQX301 IRJ301 IRV301 ISH301 IST301 ITF301 ITR301 IUD301 IUP301 IVB301 IVN301 IVZ301 IWL301 IWX301 IXJ301 IXV301 IYH301 IYT301 IZF301 IZR301 JAD301 JAP301 JBB301 JBN301 JBZ301 JCL301 JCX301 JDJ301 JDV301 JEH301 JET301 JFF301 JFR301 JGD301 JGP301 JHB301 JHN301 JHZ301 JIL301 JIX301 JJJ301 JJV301 JKH301 JKT301 JLF301 JLR301 JMD301 JMP301 JNB301 JNN301 JNZ301 JOL301 JOX301 JPJ301 JPV301 JQH301 JQT301 JRF301 JRR301 JSD301 JSP301 JTB301 JTN301 JTZ301 JUL301 JUX301 JVJ301 JVV301 JWH301 JWT301 JXF301 JXR301 JYD301 JYP301 JZB301 JZN301 JZZ301 KAL301 KAX301 KBJ301 KBV301 KCH301 KCT301 KDF301 KDR301 KED301 KEP301 KFB301 KFN301 KFZ301 KGL301 KGX301 KHJ301 KHV301 KIH301 KIT301 KJF301 KJR301 KKD301 KKP301 KLB301 KLN301 KLZ301 KML301 KMX301 KNJ301 KNV301 KOH301 KOT301 KPF301 KPR301 KQD301 KQP301 KRB301 KRN301 KRZ301 KSL301 KSX301 KTJ301 KTV301 KUH301 KUT301 KVF301 KVR301 KWD301 KWP301 KXB301 KXN301 KXZ301 KYL301 KYX301 KZJ301 KZV301 LAH301 LAT301 LBF301 LBR301 LCD301 LCP301 LDB301 LDN301 LDZ301 LEL301 LEX301 LFJ301 LFV301 LGH301 LGT301 LHF301 LHR301 LID301 LIP301 LJB301 LJN301 LJZ301 LKL301 LKX301 LLJ301 LLV301 LMH301 LMT301 LNF301 LNR301 LOD301 LOP301 LPB301 LPN301 LPZ301 LQL301 LQX301 LRJ301 LRV301 LSH301 LST301 LTF301 LTR301 LUD301 LUP301 LVB301 LVN301 LVZ301 LWL301 LWX301 LXJ301 LXV301 LYH301 LYT301 LZF301 LZR301 MAD301 MAP301 MBB301 MBN301 MBZ301 MCL301 MCX301 MDJ301 MDV301 MEH301 MET301 MFF301 MFR301 MGD301 MGP301 MHB301 MHN301 MHZ301 MIL301 MIX301 MJJ301 MJV301 MKH301 MKT301 MLF301 MLR301 MMD301 MMP301 MNB301 MNN301 MNZ301 MOL301 MOX301 MPJ301 MPV301 MQH301 MQT301 MRF301 MRR301 MSD301 MSP301 MTB301 MTN301 MTZ301 MUL301 MUX301 MVJ301 MVV301 MWH301 MWT301 MXF301 MXR301 MYD301 MYP301 MZB301 MZN301 MZZ301 NAL301 NAX301 NBJ301 NBV301 NCH301 NCT301 NDF301 NDR301 NED301 NEP301 NFB301 NFN301 NFZ301 NGL301 NGX301 NHJ301 NHV301 NIH301 NIT301 NJF301 NJR301 NKD301 NKP301 NLB301 NLN301 NLZ301 NML301 NMX301 NNJ301 NNV301 NOH301 NOT301 NPF301 NPR301 NQD301 NQP301 NRB301 NRN301 NRZ301 NSL301 NSX301 NTJ301 NTV301 NUH301 NUT301 NVF301 NVR301 NWD301 NWP301 NXB301 NXN301 NXZ301 NYL301 NYX301 NZJ301 NZV301 OAH301 OAT301 OBF301 OBR301 OCD301 OCP301 ODB301 ODN301 ODZ301 OEL301 OEX301 OFJ301 OFV301 OGH301 OGT301 OHF301 OHR301 OID301 OIP301 OJB301 OJN301 OJZ301 OKL301 OKX301 OLJ301 OLV301 OMH301 OMT301 ONF301 ONR301 OOD301 OOP301 OPB301 OPN301 OPZ301 OQL301 OQX301 ORJ301 ORV301 OSH301 OST301 OTF301 OTR301 OUD301 OUP301 OVB301 OVN301 OVZ301 OWL301 OWX301 OXJ301 OXV301 OYH301 OYT301 OZF301 OZR301 PAD301 PAP301 PBB301 PBN301 PBZ301 PCL301 PCX301 PDJ301 PDV301 PEH301 PET301 PFF301 PFR301 PGD301 PGP301 PHB301 PHN301 PHZ301 PIL301 PIX301 PJJ301 PJV301 PKH301 PKT301 PLF301 PLR301 PMD301 PMP301 PNB301 PNN301 PNZ301 POL301 POX301 PPJ301 PPV301 PQH301 PQT301 PRF301 PRR301 PSD301 PSP301 PTB301 PTN301 PTZ301 PUL301 PUX301 PVJ301 PVV301 PWH301 PWT301 PXF301 PXR301 PYD301 PYP301 PZB301 PZN301 PZZ301 QAL301 QAX301 QBJ301 QBV301 QCH301 QCT301 QDF301 QDR301 QED301 QEP301 QFB301 QFN301 QFZ301 QGL301 QGX301 QHJ301 QHV301 QIH301 QIT301 QJF301 QJR301 QKD301 QKP301 QLB301 QLN301 QLZ301 QML301 QMX301 QNJ301 QNV301 QOH301 QOT301 QPF301 QPR301 QQD301 QQP301 QRB301 QRN301 QRZ301 QSL301 QSX301 QTJ301 QTV301 QUH301 QUT301 QVF301 QVR301 QWD301 QWP301 QXB301 QXN301 QXZ301 QYL301 QYX301 QZJ301 QZV301 RAH301 RAT301 RBF301 RBR301 RCD301 RCP301 RDB301 RDN301 RDZ301 REL301 REX301 RFJ301 RFV301 RGH301 RGT301 RHF301 RHR301 RID301 RIP301 RJB301 RJN301 RJZ301 RKL301 RKX301 RLJ301 RLV301 RMH301 RMT301 RNF301 RNR301 ROD301 ROP301 RPB301 RPN301 RPZ301 RQL301 RQX301 RRJ301 RRV301 RSH301 RST301 RTF301 RTR301 RUD301 RUP301 RVB301 RVN301 RVZ301 RWL301 RWX301 RXJ301 RXV301 RYH301 RYT301 RZF301 RZR301 SAD301 SAP301 SBB301 SBN301 SBZ301 SCL301 SCX301 SDJ301 SDV301 SEH301 SET301 SFF301 SFR301 SGD301 SGP301 SHB301 SHN301 SHZ301 SIL301 SIX301 SJJ301 SJV301 SKH301 SKT301 SLF301 SLR301 SMD301 SMP301 SNB301 SNN301 SNZ301 SOL301 SOX301 SPJ301 SPV301 SQH301 SQT301 SRF301 SRR301 SSD301 SSP301 STB301 STN301 STZ301 SUL301 SUX301 SVJ301 SVV301 SWH301 SWT301 SXF301 SXR301 SYD301 SYP301 SZB301 SZN301 SZZ301 TAL301 TAX301 TBJ301 TBV301 TCH301 TCT301 TDF301 TDR301 TED301 TEP301 TFB301 TFN301 TFZ301 TGL301 TGX301 THJ301 THV301 TIH301 TIT301 TJF301 TJR301 TKD301 TKP301 TLB301 TLN301 TLZ301 TML301 TMX301 TNJ301 TNV301 TOH301 TOT301 TPF301 TPR301 TQD301 TQP301 TRB301 TRN301 TRZ301 TSL301 TSX301 TTJ301 TTV301 TUH301 TUT301 TVF301 TVR301 TWD301 TWP301 TXB301 TXN301 TXZ301 TYL301 TYX301 TZJ301 TZV301 UAH301 UAT301 UBF301 UBR301 UCD301 UCP301 UDB301 UDN301 UDZ301 UEL301 UEX301 UFJ301 UFV301 UGH301 UGT301 UHF301 UHR301 UID301 UIP301 UJB301 UJN301 UJZ301 UKL301 UKX301 ULJ301 ULV301 UMH301 UMT301 UNF301 UNR301 UOD301 UOP301 UPB301 UPN301 UPZ301 UQL301 UQX301 URJ301 URV301 USH301 UST301 UTF301 UTR301 UUD301 UUP301 UVB301 UVN301 UVZ301 UWL301 UWX301 UXJ301 UXV301 UYH301 UYT301 UZF301 UZR301 VAD301 VAP301 VBB301 VBN301 VBZ301 VCL301 VCX301 VDJ301 VDV301 VEH301 VET301 VFF301 VFR301 VGD301 VGP301 VHB301 VHN301 VHZ301 VIL301 VIX301 VJJ301 VJV301 VKH301 VKT301 VLF301 VLR301 VMD301 VMP301 VNB301 VNN301 VNZ301 VOL301 VOX301 VPJ301 VPV301 VQH301 VQT301 VRF301 VRR301 VSD301 VSP301 VTB301 VTN301 VTZ301 VUL301 VUX301 VVJ301 VVV301 VWH301 VWT301 VXF301 VXR301 VYD301 VYP301 VZB301 VZN301 VZZ301 WAL301 WAX301 WBJ301 WBV301 WCH301 WCT301 WDF301 WDR301 WED301 WEP301 WFB301 WFN301 WFZ301 WGL301 WGX301 WHJ301 WHV301 WIH301 WIT301 WJF301 WJR301 WKD301 WKP301 WLB301 WLN301 WLZ301 WML301 WMX301 WNJ301 WNV301 WOH301 WOT301 WPF301 WPR301 WQD301 WQP301 WRB301 WRN301 WRZ301 WSL301 WSX301 WTJ301 WTV301 WUH301 WUT301 WVF301 WVR301 WWD301 WWP301 WXB301 WXN301 WXZ301 WYL301 WYX301 WZJ301 WZV301 XAH301 XAT301 XBF301 XBR301 XCD301 XCP301 XDB301 XDN301 XDZ301 XEL301 XEX301">
    <cfRule type="expression" dxfId="287" priority="150">
      <formula>#REF!=IFERROR(VLOOKUP(#REF!,#REF!,1,FALSE),"2_Только субъекты МСП")</formula>
    </cfRule>
  </conditionalFormatting>
  <conditionalFormatting sqref="J301 V301 AT301 BF301 BR301 CD301 CP301 DB301 DN301 DZ301 EL301 EX301 FJ301 FV301 GH301 GT301 HF301 HR301 ID301 IP301 JB301 JN301 JZ301 KL301 KX301 LJ301 LV301 MH301 MT301 NF301 NR301 OD301 OP301 PB301 PN301 PZ301 QL301 QX301 RJ301 RV301 SH301 ST301 TF301 TR301 UD301 UP301 VB301 VN301 VZ301 WL301 WX301 XJ301 XV301 YH301 YT301 ZF301 ZR301 AAD301 AAP301 ABB301 ABN301 ABZ301 ACL301 ACX301 ADJ301 ADV301 AEH301 AET301 AFF301 AFR301 AGD301 AGP301 AHB301 AHN301 AHZ301 AIL301 AIX301 AJJ301 AJV301 AKH301 AKT301 ALF301 ALR301 AMD301 AMP301 ANB301 ANN301 ANZ301 AOL301 AOX301 APJ301 APV301 AQH301 AQT301 ARF301 ARR301 ASD301 ASP301 ATB301 ATN301 ATZ301 AUL301 AUX301 AVJ301 AVV301 AWH301 AWT301 AXF301 AXR301 AYD301 AYP301 AZB301 AZN301 AZZ301 BAL301 BAX301 BBJ301 BBV301 BCH301 BCT301 BDF301 BDR301 BED301 BEP301 BFB301 BFN301 BFZ301 BGL301 BGX301 BHJ301 BHV301 BIH301 BIT301 BJF301 BJR301 BKD301 BKP301 BLB301 BLN301 BLZ301 BML301 BMX301 BNJ301 BNV301 BOH301 BOT301 BPF301 BPR301 BQD301 BQP301 BRB301 BRN301 BRZ301 BSL301 BSX301 BTJ301 BTV301 BUH301 BUT301 BVF301 BVR301 BWD301 BWP301 BXB301 BXN301 BXZ301 BYL301 BYX301 BZJ301 BZV301 CAH301 CAT301 CBF301 CBR301 CCD301 CCP301 CDB301 CDN301 CDZ301 CEL301 CEX301 CFJ301 CFV301 CGH301 CGT301 CHF301 CHR301 CID301 CIP301 CJB301 CJN301 CJZ301 CKL301 CKX301 CLJ301 CLV301 CMH301 CMT301 CNF301 CNR301 COD301 COP301 CPB301 CPN301 CPZ301 CQL301 CQX301 CRJ301 CRV301 CSH301 CST301 CTF301 CTR301 CUD301 CUP301 CVB301 CVN301 CVZ301 CWL301 CWX301 CXJ301 CXV301 CYH301 CYT301 CZF301 CZR301 DAD301 DAP301 DBB301 DBN301 DBZ301 DCL301 DCX301 DDJ301 DDV301 DEH301 DET301 DFF301 DFR301 DGD301 DGP301 DHB301 DHN301 DHZ301 DIL301 DIX301 DJJ301 DJV301 DKH301 DKT301 DLF301 DLR301 DMD301 DMP301 DNB301 DNN301 DNZ301 DOL301 DOX301 DPJ301 DPV301 DQH301 DQT301 DRF301 DRR301 DSD301 DSP301 DTB301 DTN301 DTZ301 DUL301 DUX301 DVJ301 DVV301 DWH301 DWT301 DXF301 DXR301 DYD301 DYP301 DZB301 DZN301 DZZ301 EAL301 EAX301 EBJ301 EBV301 ECH301 ECT301 EDF301 EDR301 EED301 EEP301 EFB301 EFN301 EFZ301 EGL301 EGX301 EHJ301 EHV301 EIH301 EIT301 EJF301 EJR301 EKD301 EKP301 ELB301 ELN301 ELZ301 EML301 EMX301 ENJ301 ENV301 EOH301 EOT301 EPF301 EPR301 EQD301 EQP301 ERB301 ERN301 ERZ301 ESL301 ESX301 ETJ301 ETV301 EUH301 EUT301 EVF301 EVR301 EWD301 EWP301 EXB301 EXN301 EXZ301 EYL301 EYX301 EZJ301 EZV301 FAH301 FAT301 FBF301 FBR301 FCD301 FCP301 FDB301 FDN301 FDZ301 FEL301 FEX301 FFJ301 FFV301 FGH301 FGT301 FHF301 FHR301 FID301 FIP301 FJB301 FJN301 FJZ301 FKL301 FKX301 FLJ301 FLV301 FMH301 FMT301 FNF301 FNR301 FOD301 FOP301 FPB301 FPN301 FPZ301 FQL301 FQX301 FRJ301 FRV301 FSH301 FST301 FTF301 FTR301 FUD301 FUP301 FVB301 FVN301 FVZ301 FWL301 FWX301 FXJ301 FXV301 FYH301 FYT301 FZF301 FZR301 GAD301 GAP301 GBB301 GBN301 GBZ301 GCL301 GCX301 GDJ301 GDV301 GEH301 GET301 GFF301 GFR301 GGD301 GGP301 GHB301 GHN301 GHZ301 GIL301 GIX301 GJJ301 GJV301 GKH301 GKT301 GLF301 GLR301 GMD301 GMP301 GNB301 GNN301 GNZ301 GOL301 GOX301 GPJ301 GPV301 GQH301 GQT301 GRF301 GRR301 GSD301 GSP301 GTB301 GTN301 GTZ301 GUL301 GUX301 GVJ301 GVV301 GWH301 GWT301 GXF301 GXR301 GYD301 GYP301 GZB301 GZN301 GZZ301 HAL301 HAX301 HBJ301 HBV301 HCH301 HCT301 HDF301 HDR301 HED301 HEP301 HFB301 HFN301 HFZ301 HGL301 HGX301 HHJ301 HHV301 HIH301 HIT301 HJF301 HJR301 HKD301 HKP301 HLB301 HLN301 HLZ301 HML301 HMX301 HNJ301 HNV301 HOH301 HOT301 HPF301 HPR301 HQD301 HQP301 HRB301 HRN301 HRZ301 HSL301 HSX301 HTJ301 HTV301 HUH301 HUT301 HVF301 HVR301 HWD301 HWP301 HXB301 HXN301 HXZ301 HYL301 HYX301 HZJ301 HZV301 IAH301 IAT301 IBF301 IBR301 ICD301 ICP301 IDB301 IDN301 IDZ301 IEL301 IEX301 IFJ301 IFV301 IGH301 IGT301 IHF301 IHR301 IID301 IIP301 IJB301 IJN301 IJZ301 IKL301 IKX301 ILJ301 ILV301 IMH301 IMT301 INF301 INR301 IOD301 IOP301 IPB301 IPN301 IPZ301 IQL301 IQX301 IRJ301 IRV301 ISH301 IST301 ITF301 ITR301 IUD301 IUP301 IVB301 IVN301 IVZ301 IWL301 IWX301 IXJ301 IXV301 IYH301 IYT301 IZF301 IZR301 JAD301 JAP301 JBB301 JBN301 JBZ301 JCL301 JCX301 JDJ301 JDV301 JEH301 JET301 JFF301 JFR301 JGD301 JGP301 JHB301 JHN301 JHZ301 JIL301 JIX301 JJJ301 JJV301 JKH301 JKT301 JLF301 JLR301 JMD301 JMP301 JNB301 JNN301 JNZ301 JOL301 JOX301 JPJ301 JPV301 JQH301 JQT301 JRF301 JRR301 JSD301 JSP301 JTB301 JTN301 JTZ301 JUL301 JUX301 JVJ301 JVV301 JWH301 JWT301 JXF301 JXR301 JYD301 JYP301 JZB301 JZN301 JZZ301 KAL301 KAX301 KBJ301 KBV301 KCH301 KCT301 KDF301 KDR301 KED301 KEP301 KFB301 KFN301 KFZ301 KGL301 KGX301 KHJ301 KHV301 KIH301 KIT301 KJF301 KJR301 KKD301 KKP301 KLB301 KLN301 KLZ301 KML301 KMX301 KNJ301 KNV301 KOH301 KOT301 KPF301 KPR301 KQD301 KQP301 KRB301 KRN301 KRZ301 KSL301 KSX301 KTJ301 KTV301 KUH301 KUT301 KVF301 KVR301 KWD301 KWP301 KXB301 KXN301 KXZ301 KYL301 KYX301 KZJ301 KZV301 LAH301 LAT301 LBF301 LBR301 LCD301 LCP301 LDB301 LDN301 LDZ301 LEL301 LEX301 LFJ301 LFV301 LGH301 LGT301 LHF301 LHR301 LID301 LIP301 LJB301 LJN301 LJZ301 LKL301 LKX301 LLJ301 LLV301 LMH301 LMT301 LNF301 LNR301 LOD301 LOP301 LPB301 LPN301 LPZ301 LQL301 LQX301 LRJ301 LRV301 LSH301 LST301 LTF301 LTR301 LUD301 LUP301 LVB301 LVN301 LVZ301 LWL301 LWX301 LXJ301 LXV301 LYH301 LYT301 LZF301 LZR301 MAD301 MAP301 MBB301 MBN301 MBZ301 MCL301 MCX301 MDJ301 MDV301 MEH301 MET301 MFF301 MFR301 MGD301 MGP301 MHB301 MHN301 MHZ301 MIL301 MIX301 MJJ301 MJV301 MKH301 MKT301 MLF301 MLR301 MMD301 MMP301 MNB301 MNN301 MNZ301 MOL301 MOX301 MPJ301 MPV301 MQH301 MQT301 MRF301 MRR301 MSD301 MSP301 MTB301 MTN301 MTZ301 MUL301 MUX301 MVJ301 MVV301 MWH301 MWT301 MXF301 MXR301 MYD301 MYP301 MZB301 MZN301 MZZ301 NAL301 NAX301 NBJ301 NBV301 NCH301 NCT301 NDF301 NDR301 NED301 NEP301 NFB301 NFN301 NFZ301 NGL301 NGX301 NHJ301 NHV301 NIH301 NIT301 NJF301 NJR301 NKD301 NKP301 NLB301 NLN301 NLZ301 NML301 NMX301 NNJ301 NNV301 NOH301 NOT301 NPF301 NPR301 NQD301 NQP301 NRB301 NRN301 NRZ301 NSL301 NSX301 NTJ301 NTV301 NUH301 NUT301 NVF301 NVR301 NWD301 NWP301 NXB301 NXN301 NXZ301 NYL301 NYX301 NZJ301 NZV301 OAH301 OAT301 OBF301 OBR301 OCD301 OCP301 ODB301 ODN301 ODZ301 OEL301 OEX301 OFJ301 OFV301 OGH301 OGT301 OHF301 OHR301 OID301 OIP301 OJB301 OJN301 OJZ301 OKL301 OKX301 OLJ301 OLV301 OMH301 OMT301 ONF301 ONR301 OOD301 OOP301 OPB301 OPN301 OPZ301 OQL301 OQX301 ORJ301 ORV301 OSH301 OST301 OTF301 OTR301 OUD301 OUP301 OVB301 OVN301 OVZ301 OWL301 OWX301 OXJ301 OXV301 OYH301 OYT301 OZF301 OZR301 PAD301 PAP301 PBB301 PBN301 PBZ301 PCL301 PCX301 PDJ301 PDV301 PEH301 PET301 PFF301 PFR301 PGD301 PGP301 PHB301 PHN301 PHZ301 PIL301 PIX301 PJJ301 PJV301 PKH301 PKT301 PLF301 PLR301 PMD301 PMP301 PNB301 PNN301 PNZ301 POL301 POX301 PPJ301 PPV301 PQH301 PQT301 PRF301 PRR301 PSD301 PSP301 PTB301 PTN301 PTZ301 PUL301 PUX301 PVJ301 PVV301 PWH301 PWT301 PXF301 PXR301 PYD301 PYP301 PZB301 PZN301 PZZ301 QAL301 QAX301 QBJ301 QBV301 QCH301 QCT301 QDF301 QDR301 QED301 QEP301 QFB301 QFN301 QFZ301 QGL301 QGX301 QHJ301 QHV301 QIH301 QIT301 QJF301 QJR301 QKD301 QKP301 QLB301 QLN301 QLZ301 QML301 QMX301 QNJ301 QNV301 QOH301 QOT301 QPF301 QPR301 QQD301 QQP301 QRB301 QRN301 QRZ301 QSL301 QSX301 QTJ301 QTV301 QUH301 QUT301 QVF301 QVR301 QWD301 QWP301 QXB301 QXN301 QXZ301 QYL301 QYX301 QZJ301 QZV301 RAH301 RAT301 RBF301 RBR301 RCD301 RCP301 RDB301 RDN301 RDZ301 REL301 REX301 RFJ301 RFV301 RGH301 RGT301 RHF301 RHR301 RID301 RIP301 RJB301 RJN301 RJZ301 RKL301 RKX301 RLJ301 RLV301 RMH301 RMT301 RNF301 RNR301 ROD301 ROP301 RPB301 RPN301 RPZ301 RQL301 RQX301 RRJ301 RRV301 RSH301 RST301 RTF301 RTR301 RUD301 RUP301 RVB301 RVN301 RVZ301 RWL301 RWX301 RXJ301 RXV301 RYH301 RYT301 RZF301 RZR301 SAD301 SAP301 SBB301 SBN301 SBZ301 SCL301 SCX301 SDJ301 SDV301 SEH301 SET301 SFF301 SFR301 SGD301 SGP301 SHB301 SHN301 SHZ301 SIL301 SIX301 SJJ301 SJV301 SKH301 SKT301 SLF301 SLR301 SMD301 SMP301 SNB301 SNN301 SNZ301 SOL301 SOX301 SPJ301 SPV301 SQH301 SQT301 SRF301 SRR301 SSD301 SSP301 STB301 STN301 STZ301 SUL301 SUX301 SVJ301 SVV301 SWH301 SWT301 SXF301 SXR301 SYD301 SYP301 SZB301 SZN301 SZZ301 TAL301 TAX301 TBJ301 TBV301 TCH301 TCT301 TDF301 TDR301 TED301 TEP301 TFB301 TFN301 TFZ301 TGL301 TGX301 THJ301 THV301 TIH301 TIT301 TJF301 TJR301 TKD301 TKP301 TLB301 TLN301 TLZ301 TML301 TMX301 TNJ301 TNV301 TOH301 TOT301 TPF301 TPR301 TQD301 TQP301 TRB301 TRN301 TRZ301 TSL301 TSX301 TTJ301 TTV301 TUH301 TUT301 TVF301 TVR301 TWD301 TWP301 TXB301 TXN301 TXZ301 TYL301 TYX301 TZJ301 TZV301 UAH301 UAT301 UBF301 UBR301 UCD301 UCP301 UDB301 UDN301 UDZ301 UEL301 UEX301 UFJ301 UFV301 UGH301 UGT301 UHF301 UHR301 UID301 UIP301 UJB301 UJN301 UJZ301 UKL301 UKX301 ULJ301 ULV301 UMH301 UMT301 UNF301 UNR301 UOD301 UOP301 UPB301 UPN301 UPZ301 UQL301 UQX301 URJ301 URV301 USH301 UST301 UTF301 UTR301 UUD301 UUP301 UVB301 UVN301 UVZ301 UWL301 UWX301 UXJ301 UXV301 UYH301 UYT301 UZF301 UZR301 VAD301 VAP301 VBB301 VBN301 VBZ301 VCL301 VCX301 VDJ301 VDV301 VEH301 VET301 VFF301 VFR301 VGD301 VGP301 VHB301 VHN301 VHZ301 VIL301 VIX301 VJJ301 VJV301 VKH301 VKT301 VLF301 VLR301 VMD301 VMP301 VNB301 VNN301 VNZ301 VOL301 VOX301 VPJ301 VPV301 VQH301 VQT301 VRF301 VRR301 VSD301 VSP301 VTB301 VTN301 VTZ301 VUL301 VUX301 VVJ301 VVV301 VWH301 VWT301 VXF301 VXR301 VYD301 VYP301 VZB301 VZN301 VZZ301 WAL301 WAX301 WBJ301 WBV301 WCH301 WCT301 WDF301 WDR301 WED301 WEP301 WFB301 WFN301 WFZ301 WGL301 WGX301 WHJ301 WHV301 WIH301 WIT301 WJF301 WJR301 WKD301 WKP301 WLB301 WLN301 WLZ301 WML301 WMX301 WNJ301 WNV301 WOH301 WOT301 WPF301 WPR301 WQD301 WQP301 WRB301 WRN301 WRZ301 WSL301 WSX301 WTJ301 WTV301 WUH301 WUT301 WVF301 WVR301 WWD301 WWP301 WXB301 WXN301 WXZ301 WYL301 WYX301 WZJ301 WZV301 XAH301 XAT301 XBF301 XBR301 XCD301 XCP301 XDB301 XDN301 XDZ301 XEL301 XEX301">
    <cfRule type="expression" dxfId="286" priority="149">
      <formula>#REF!&lt;&gt;IF(#REF!=VLOOKUP(#REF!,#REF!,1,FALSE),"2_Только субъекты МСП")</formula>
    </cfRule>
  </conditionalFormatting>
  <conditionalFormatting sqref="X301 AJ301 AV301">
    <cfRule type="expression" dxfId="285" priority="148">
      <formula>#REF!=IFERROR(VLOOKUP(#REF!,#REF!,1,FALSE),"2_Только субъекты МСП")</formula>
    </cfRule>
  </conditionalFormatting>
  <conditionalFormatting sqref="X301 AJ301 AV301">
    <cfRule type="expression" dxfId="284" priority="147">
      <formula>#REF!&lt;&gt;IF(#REF!=VLOOKUP(#REF!,#REF!,1,FALSE),"2_Только субъекты МСП")</formula>
    </cfRule>
  </conditionalFormatting>
  <conditionalFormatting sqref="J302 AT302 BF302 BR302 CD302 CP302 DB302 DN302 DZ302 EL302 EX302 FJ302 FV302 GH302 GT302 HF302 HR302 ID302 IP302 JB302 JN302 JZ302 KL302 KX302 LJ302 LV302 MH302 MT302 NF302 NR302 OD302 OP302 PB302 PN302 PZ302 QL302 QX302 RJ302 RV302 SH302 ST302 TF302 TR302 UD302 UP302 VB302 VN302 VZ302 WL302 WX302 XJ302 XV302 YH302 YT302 ZF302 ZR302 AAD302 AAP302 ABB302 ABN302 ABZ302 ACL302 ACX302 ADJ302 ADV302 AEH302 AET302 AFF302 AFR302 AGD302 AGP302 AHB302 AHN302 AHZ302 AIL302 AIX302 AJJ302 AJV302 AKH302 AKT302 ALF302 ALR302 AMD302 AMP302 ANB302 ANN302 ANZ302 AOL302 AOX302 APJ302 APV302 AQH302 AQT302 ARF302 ARR302 ASD302 ASP302 ATB302 ATN302 ATZ302 AUL302 AUX302 AVJ302 AVV302 AWH302 AWT302 AXF302 AXR302 AYD302 AYP302 AZB302 AZN302 AZZ302 BAL302 BAX302 BBJ302 BBV302 BCH302 BCT302 BDF302 BDR302 BED302 BEP302 BFB302 BFN302 BFZ302 BGL302 BGX302 BHJ302 BHV302 BIH302 BIT302 BJF302 BJR302 BKD302 BKP302 BLB302 BLN302 BLZ302 BML302 BMX302 BNJ302 BNV302 BOH302 BOT302 BPF302 BPR302 BQD302 BQP302 BRB302 BRN302 BRZ302 BSL302 BSX302 BTJ302 BTV302 BUH302 BUT302 BVF302 BVR302 BWD302 BWP302 BXB302 BXN302 BXZ302 BYL302 BYX302 BZJ302 BZV302 CAH302 CAT302 CBF302 CBR302 CCD302 CCP302 CDB302 CDN302 CDZ302 CEL302 CEX302 CFJ302 CFV302 CGH302 CGT302 CHF302 CHR302 CID302 CIP302 CJB302 CJN302 CJZ302 CKL302 CKX302 CLJ302 CLV302 CMH302 CMT302 CNF302 CNR302 COD302 COP302 CPB302 CPN302 CPZ302 CQL302 CQX302 CRJ302 CRV302 CSH302 CST302 CTF302 CTR302 CUD302 CUP302 CVB302 CVN302 CVZ302 CWL302 CWX302 CXJ302 CXV302 CYH302 CYT302 CZF302 CZR302 DAD302 DAP302 DBB302 DBN302 DBZ302 DCL302 DCX302 DDJ302 DDV302 DEH302 DET302 DFF302 DFR302 DGD302 DGP302 DHB302 DHN302 DHZ302 DIL302 DIX302 DJJ302 DJV302 DKH302 DKT302 DLF302 DLR302 DMD302 DMP302 DNB302 DNN302 DNZ302 DOL302 DOX302 DPJ302 DPV302 DQH302 DQT302 DRF302 DRR302 DSD302 DSP302 DTB302 DTN302 DTZ302 DUL302 DUX302 DVJ302 DVV302 DWH302 DWT302 DXF302 DXR302 DYD302 DYP302 DZB302 DZN302 DZZ302 EAL302 EAX302 EBJ302 EBV302 ECH302 ECT302 EDF302 EDR302 EED302 EEP302 EFB302 EFN302 EFZ302 EGL302 EGX302 EHJ302 EHV302 EIH302 EIT302 EJF302 EJR302 EKD302 EKP302 ELB302 ELN302 ELZ302 EML302 EMX302 ENJ302 ENV302 EOH302 EOT302 EPF302 EPR302 EQD302 EQP302 ERB302 ERN302 ERZ302 ESL302 ESX302 ETJ302 ETV302 EUH302 EUT302 EVF302 EVR302 EWD302 EWP302 EXB302 EXN302 EXZ302 EYL302 EYX302 EZJ302 EZV302 FAH302 FAT302 FBF302 FBR302 FCD302 FCP302 FDB302 FDN302 FDZ302 FEL302 FEX302 FFJ302 FFV302 FGH302 FGT302 FHF302 FHR302 FID302 FIP302 FJB302 FJN302 FJZ302 FKL302 FKX302 FLJ302 FLV302 FMH302 FMT302 FNF302 FNR302 FOD302 FOP302 FPB302 FPN302 FPZ302 FQL302 FQX302 FRJ302 FRV302 FSH302 FST302 FTF302 FTR302 FUD302 FUP302 FVB302 FVN302 FVZ302 FWL302 FWX302 FXJ302 FXV302 FYH302 FYT302 FZF302 FZR302 GAD302 GAP302 GBB302 GBN302 GBZ302 GCL302 GCX302 GDJ302 GDV302 GEH302 GET302 GFF302 GFR302 GGD302 GGP302 GHB302 GHN302 GHZ302 GIL302 GIX302 GJJ302 GJV302 GKH302 GKT302 GLF302 GLR302 GMD302 GMP302 GNB302 GNN302 GNZ302 GOL302 GOX302 GPJ302 GPV302 GQH302 GQT302 GRF302 GRR302 GSD302 GSP302 GTB302 GTN302 GTZ302 GUL302 GUX302 GVJ302 GVV302 GWH302 GWT302 GXF302 GXR302 GYD302 GYP302 GZB302 GZN302 GZZ302 HAL302 HAX302 HBJ302 HBV302 HCH302 HCT302 HDF302 HDR302 HED302 HEP302 HFB302 HFN302 HFZ302 HGL302 HGX302 HHJ302 HHV302 HIH302 HIT302 HJF302 HJR302 HKD302 HKP302 HLB302 HLN302 HLZ302 HML302 HMX302 HNJ302 HNV302 HOH302 HOT302 HPF302 HPR302 HQD302 HQP302 HRB302 HRN302 HRZ302 HSL302 HSX302 HTJ302 HTV302 HUH302 HUT302 HVF302 HVR302 HWD302 HWP302 HXB302 HXN302 HXZ302 HYL302 HYX302 HZJ302 HZV302 IAH302 IAT302 IBF302 IBR302 ICD302 ICP302 IDB302 IDN302 IDZ302 IEL302 IEX302 IFJ302 IFV302 IGH302 IGT302 IHF302 IHR302 IID302 IIP302 IJB302 IJN302 IJZ302 IKL302 IKX302 ILJ302 ILV302 IMH302 IMT302 INF302 INR302 IOD302 IOP302 IPB302 IPN302 IPZ302 IQL302 IQX302 IRJ302 IRV302 ISH302 IST302 ITF302 ITR302 IUD302 IUP302 IVB302 IVN302 IVZ302 IWL302 IWX302 IXJ302 IXV302 IYH302 IYT302 IZF302 IZR302 JAD302 JAP302 JBB302 JBN302 JBZ302 JCL302 JCX302 JDJ302 JDV302 JEH302 JET302 JFF302 JFR302 JGD302 JGP302 JHB302 JHN302 JHZ302 JIL302 JIX302 JJJ302 JJV302 JKH302 JKT302 JLF302 JLR302 JMD302 JMP302 JNB302 JNN302 JNZ302 JOL302 JOX302 JPJ302 JPV302 JQH302 JQT302 JRF302 JRR302 JSD302 JSP302 JTB302 JTN302 JTZ302 JUL302 JUX302 JVJ302 JVV302 JWH302 JWT302 JXF302 JXR302 JYD302 JYP302 JZB302 JZN302 JZZ302 KAL302 KAX302 KBJ302 KBV302 KCH302 KCT302 KDF302 KDR302 KED302 KEP302 KFB302 KFN302 KFZ302 KGL302 KGX302 KHJ302 KHV302 KIH302 KIT302 KJF302 KJR302 KKD302 KKP302 KLB302 KLN302 KLZ302 KML302 KMX302 KNJ302 KNV302 KOH302 KOT302 KPF302 KPR302 KQD302 KQP302 KRB302 KRN302 KRZ302 KSL302 KSX302 KTJ302 KTV302 KUH302 KUT302 KVF302 KVR302 KWD302 KWP302 KXB302 KXN302 KXZ302 KYL302 KYX302 KZJ302 KZV302 LAH302 LAT302 LBF302 LBR302 LCD302 LCP302 LDB302 LDN302 LDZ302 LEL302 LEX302 LFJ302 LFV302 LGH302 LGT302 LHF302 LHR302 LID302 LIP302 LJB302 LJN302 LJZ302 LKL302 LKX302 LLJ302 LLV302 LMH302 LMT302 LNF302 LNR302 LOD302 LOP302 LPB302 LPN302 LPZ302 LQL302 LQX302 LRJ302 LRV302 LSH302 LST302 LTF302 LTR302 LUD302 LUP302 LVB302 LVN302 LVZ302 LWL302 LWX302 LXJ302 LXV302 LYH302 LYT302 LZF302 LZR302 MAD302 MAP302 MBB302 MBN302 MBZ302 MCL302 MCX302 MDJ302 MDV302 MEH302 MET302 MFF302 MFR302 MGD302 MGP302 MHB302 MHN302 MHZ302 MIL302 MIX302 MJJ302 MJV302 MKH302 MKT302 MLF302 MLR302 MMD302 MMP302 MNB302 MNN302 MNZ302 MOL302 MOX302 MPJ302 MPV302 MQH302 MQT302 MRF302 MRR302 MSD302 MSP302 MTB302 MTN302 MTZ302 MUL302 MUX302 MVJ302 MVV302 MWH302 MWT302 MXF302 MXR302 MYD302 MYP302 MZB302 MZN302 MZZ302 NAL302 NAX302 NBJ302 NBV302 NCH302 NCT302 NDF302 NDR302 NED302 NEP302 NFB302 NFN302 NFZ302 NGL302 NGX302 NHJ302 NHV302 NIH302 NIT302 NJF302 NJR302 NKD302 NKP302 NLB302 NLN302 NLZ302 NML302 NMX302 NNJ302 NNV302 NOH302 NOT302 NPF302 NPR302 NQD302 NQP302 NRB302 NRN302 NRZ302 NSL302 NSX302 NTJ302 NTV302 NUH302 NUT302 NVF302 NVR302 NWD302 NWP302 NXB302 NXN302 NXZ302 NYL302 NYX302 NZJ302 NZV302 OAH302 OAT302 OBF302 OBR302 OCD302 OCP302 ODB302 ODN302 ODZ302 OEL302 OEX302 OFJ302 OFV302 OGH302 OGT302 OHF302 OHR302 OID302 OIP302 OJB302 OJN302 OJZ302 OKL302 OKX302 OLJ302 OLV302 OMH302 OMT302 ONF302 ONR302 OOD302 OOP302 OPB302 OPN302 OPZ302 OQL302 OQX302 ORJ302 ORV302 OSH302 OST302 OTF302 OTR302 OUD302 OUP302 OVB302 OVN302 OVZ302 OWL302 OWX302 OXJ302 OXV302 OYH302 OYT302 OZF302 OZR302 PAD302 PAP302 PBB302 PBN302 PBZ302 PCL302 PCX302 PDJ302 PDV302 PEH302 PET302 PFF302 PFR302 PGD302 PGP302 PHB302 PHN302 PHZ302 PIL302 PIX302 PJJ302 PJV302 PKH302 PKT302 PLF302 PLR302 PMD302 PMP302 PNB302 PNN302 PNZ302 POL302 POX302 PPJ302 PPV302 PQH302 PQT302 PRF302 PRR302 PSD302 PSP302 PTB302 PTN302 PTZ302 PUL302 PUX302 PVJ302 PVV302 PWH302 PWT302 PXF302 PXR302 PYD302 PYP302 PZB302 PZN302 PZZ302 QAL302 QAX302 QBJ302 QBV302 QCH302 QCT302 QDF302 QDR302 QED302 QEP302 QFB302 QFN302 QFZ302 QGL302 QGX302 QHJ302 QHV302 QIH302 QIT302 QJF302 QJR302 QKD302 QKP302 QLB302 QLN302 QLZ302 QML302 QMX302 QNJ302 QNV302 QOH302 QOT302 QPF302 QPR302 QQD302 QQP302 QRB302 QRN302 QRZ302 QSL302 QSX302 QTJ302 QTV302 QUH302 QUT302 QVF302 QVR302 QWD302 QWP302 QXB302 QXN302 QXZ302 QYL302 QYX302 QZJ302 QZV302 RAH302 RAT302 RBF302 RBR302 RCD302 RCP302 RDB302 RDN302 RDZ302 REL302 REX302 RFJ302 RFV302 RGH302 RGT302 RHF302 RHR302 RID302 RIP302 RJB302 RJN302 RJZ302 RKL302 RKX302 RLJ302 RLV302 RMH302 RMT302 RNF302 RNR302 ROD302 ROP302 RPB302 RPN302 RPZ302 RQL302 RQX302 RRJ302 RRV302 RSH302 RST302 RTF302 RTR302 RUD302 RUP302 RVB302 RVN302 RVZ302 RWL302 RWX302 RXJ302 RXV302 RYH302 RYT302 RZF302 RZR302 SAD302 SAP302 SBB302 SBN302 SBZ302 SCL302 SCX302 SDJ302 SDV302 SEH302 SET302 SFF302 SFR302 SGD302 SGP302 SHB302 SHN302 SHZ302 SIL302 SIX302 SJJ302 SJV302 SKH302 SKT302 SLF302 SLR302 SMD302 SMP302 SNB302 SNN302 SNZ302 SOL302 SOX302 SPJ302 SPV302 SQH302 SQT302 SRF302 SRR302 SSD302 SSP302 STB302 STN302 STZ302 SUL302 SUX302 SVJ302 SVV302 SWH302 SWT302 SXF302 SXR302 SYD302 SYP302 SZB302 SZN302 SZZ302 TAL302 TAX302 TBJ302 TBV302 TCH302 TCT302 TDF302 TDR302 TED302 TEP302 TFB302 TFN302 TFZ302 TGL302 TGX302 THJ302 THV302 TIH302 TIT302 TJF302 TJR302 TKD302 TKP302 TLB302 TLN302 TLZ302 TML302 TMX302 TNJ302 TNV302 TOH302 TOT302 TPF302 TPR302 TQD302 TQP302 TRB302 TRN302 TRZ302 TSL302 TSX302 TTJ302 TTV302 TUH302 TUT302 TVF302 TVR302 TWD302 TWP302 TXB302 TXN302 TXZ302 TYL302 TYX302 TZJ302 TZV302 UAH302 UAT302 UBF302 UBR302 UCD302 UCP302 UDB302 UDN302 UDZ302 UEL302 UEX302 UFJ302 UFV302 UGH302 UGT302 UHF302 UHR302 UID302 UIP302 UJB302 UJN302 UJZ302 UKL302 UKX302 ULJ302 ULV302 UMH302 UMT302 UNF302 UNR302 UOD302 UOP302 UPB302 UPN302 UPZ302 UQL302 UQX302 URJ302 URV302 USH302 UST302 UTF302 UTR302 UUD302 UUP302 UVB302 UVN302 UVZ302 UWL302 UWX302 UXJ302 UXV302 UYH302 UYT302 UZF302 UZR302 VAD302 VAP302 VBB302 VBN302 VBZ302 VCL302 VCX302 VDJ302 VDV302 VEH302 VET302 VFF302 VFR302 VGD302 VGP302 VHB302 VHN302 VHZ302 VIL302 VIX302 VJJ302 VJV302 VKH302 VKT302 VLF302 VLR302 VMD302 VMP302 VNB302 VNN302 VNZ302 VOL302 VOX302 VPJ302 VPV302 VQH302 VQT302 VRF302 VRR302 VSD302 VSP302 VTB302 VTN302 VTZ302 VUL302 VUX302 VVJ302 VVV302 VWH302 VWT302 VXF302 VXR302 VYD302 VYP302 VZB302 VZN302 VZZ302 WAL302 WAX302 WBJ302 WBV302 WCH302 WCT302 WDF302 WDR302 WED302 WEP302 WFB302 WFN302 WFZ302 WGL302 WGX302 WHJ302 WHV302 WIH302 WIT302 WJF302 WJR302 WKD302 WKP302 WLB302 WLN302 WLZ302 WML302 WMX302 WNJ302 WNV302 WOH302 WOT302 WPF302 WPR302 WQD302 WQP302 WRB302 WRN302 WRZ302 WSL302 WSX302 WTJ302 WTV302 WUH302 WUT302 WVF302 WVR302 WWD302 WWP302 WXB302 WXN302 WXZ302 WYL302 WYX302 WZJ302 WZV302 XAH302 XAT302 XBF302 XBR302 XCD302 XCP302 XDB302 XDN302 XDZ302 XEL302 XEX302">
    <cfRule type="expression" dxfId="283" priority="146">
      <formula>#REF!=IFERROR(VLOOKUP(#REF!,#REF!,1,FALSE),"2_Только субъекты МСП")</formula>
    </cfRule>
  </conditionalFormatting>
  <conditionalFormatting sqref="J302 AT302 BF302 BR302 CD302 CP302 DB302 DN302 DZ302 EL302 EX302 FJ302 FV302 GH302 GT302 HF302 HR302 ID302 IP302 JB302 JN302 JZ302 KL302 KX302 LJ302 LV302 MH302 MT302 NF302 NR302 OD302 OP302 PB302 PN302 PZ302 QL302 QX302 RJ302 RV302 SH302 ST302 TF302 TR302 UD302 UP302 VB302 VN302 VZ302 WL302 WX302 XJ302 XV302 YH302 YT302 ZF302 ZR302 AAD302 AAP302 ABB302 ABN302 ABZ302 ACL302 ACX302 ADJ302 ADV302 AEH302 AET302 AFF302 AFR302 AGD302 AGP302 AHB302 AHN302 AHZ302 AIL302 AIX302 AJJ302 AJV302 AKH302 AKT302 ALF302 ALR302 AMD302 AMP302 ANB302 ANN302 ANZ302 AOL302 AOX302 APJ302 APV302 AQH302 AQT302 ARF302 ARR302 ASD302 ASP302 ATB302 ATN302 ATZ302 AUL302 AUX302 AVJ302 AVV302 AWH302 AWT302 AXF302 AXR302 AYD302 AYP302 AZB302 AZN302 AZZ302 BAL302 BAX302 BBJ302 BBV302 BCH302 BCT302 BDF302 BDR302 BED302 BEP302 BFB302 BFN302 BFZ302 BGL302 BGX302 BHJ302 BHV302 BIH302 BIT302 BJF302 BJR302 BKD302 BKP302 BLB302 BLN302 BLZ302 BML302 BMX302 BNJ302 BNV302 BOH302 BOT302 BPF302 BPR302 BQD302 BQP302 BRB302 BRN302 BRZ302 BSL302 BSX302 BTJ302 BTV302 BUH302 BUT302 BVF302 BVR302 BWD302 BWP302 BXB302 BXN302 BXZ302 BYL302 BYX302 BZJ302 BZV302 CAH302 CAT302 CBF302 CBR302 CCD302 CCP302 CDB302 CDN302 CDZ302 CEL302 CEX302 CFJ302 CFV302 CGH302 CGT302 CHF302 CHR302 CID302 CIP302 CJB302 CJN302 CJZ302 CKL302 CKX302 CLJ302 CLV302 CMH302 CMT302 CNF302 CNR302 COD302 COP302 CPB302 CPN302 CPZ302 CQL302 CQX302 CRJ302 CRV302 CSH302 CST302 CTF302 CTR302 CUD302 CUP302 CVB302 CVN302 CVZ302 CWL302 CWX302 CXJ302 CXV302 CYH302 CYT302 CZF302 CZR302 DAD302 DAP302 DBB302 DBN302 DBZ302 DCL302 DCX302 DDJ302 DDV302 DEH302 DET302 DFF302 DFR302 DGD302 DGP302 DHB302 DHN302 DHZ302 DIL302 DIX302 DJJ302 DJV302 DKH302 DKT302 DLF302 DLR302 DMD302 DMP302 DNB302 DNN302 DNZ302 DOL302 DOX302 DPJ302 DPV302 DQH302 DQT302 DRF302 DRR302 DSD302 DSP302 DTB302 DTN302 DTZ302 DUL302 DUX302 DVJ302 DVV302 DWH302 DWT302 DXF302 DXR302 DYD302 DYP302 DZB302 DZN302 DZZ302 EAL302 EAX302 EBJ302 EBV302 ECH302 ECT302 EDF302 EDR302 EED302 EEP302 EFB302 EFN302 EFZ302 EGL302 EGX302 EHJ302 EHV302 EIH302 EIT302 EJF302 EJR302 EKD302 EKP302 ELB302 ELN302 ELZ302 EML302 EMX302 ENJ302 ENV302 EOH302 EOT302 EPF302 EPR302 EQD302 EQP302 ERB302 ERN302 ERZ302 ESL302 ESX302 ETJ302 ETV302 EUH302 EUT302 EVF302 EVR302 EWD302 EWP302 EXB302 EXN302 EXZ302 EYL302 EYX302 EZJ302 EZV302 FAH302 FAT302 FBF302 FBR302 FCD302 FCP302 FDB302 FDN302 FDZ302 FEL302 FEX302 FFJ302 FFV302 FGH302 FGT302 FHF302 FHR302 FID302 FIP302 FJB302 FJN302 FJZ302 FKL302 FKX302 FLJ302 FLV302 FMH302 FMT302 FNF302 FNR302 FOD302 FOP302 FPB302 FPN302 FPZ302 FQL302 FQX302 FRJ302 FRV302 FSH302 FST302 FTF302 FTR302 FUD302 FUP302 FVB302 FVN302 FVZ302 FWL302 FWX302 FXJ302 FXV302 FYH302 FYT302 FZF302 FZR302 GAD302 GAP302 GBB302 GBN302 GBZ302 GCL302 GCX302 GDJ302 GDV302 GEH302 GET302 GFF302 GFR302 GGD302 GGP302 GHB302 GHN302 GHZ302 GIL302 GIX302 GJJ302 GJV302 GKH302 GKT302 GLF302 GLR302 GMD302 GMP302 GNB302 GNN302 GNZ302 GOL302 GOX302 GPJ302 GPV302 GQH302 GQT302 GRF302 GRR302 GSD302 GSP302 GTB302 GTN302 GTZ302 GUL302 GUX302 GVJ302 GVV302 GWH302 GWT302 GXF302 GXR302 GYD302 GYP302 GZB302 GZN302 GZZ302 HAL302 HAX302 HBJ302 HBV302 HCH302 HCT302 HDF302 HDR302 HED302 HEP302 HFB302 HFN302 HFZ302 HGL302 HGX302 HHJ302 HHV302 HIH302 HIT302 HJF302 HJR302 HKD302 HKP302 HLB302 HLN302 HLZ302 HML302 HMX302 HNJ302 HNV302 HOH302 HOT302 HPF302 HPR302 HQD302 HQP302 HRB302 HRN302 HRZ302 HSL302 HSX302 HTJ302 HTV302 HUH302 HUT302 HVF302 HVR302 HWD302 HWP302 HXB302 HXN302 HXZ302 HYL302 HYX302 HZJ302 HZV302 IAH302 IAT302 IBF302 IBR302 ICD302 ICP302 IDB302 IDN302 IDZ302 IEL302 IEX302 IFJ302 IFV302 IGH302 IGT302 IHF302 IHR302 IID302 IIP302 IJB302 IJN302 IJZ302 IKL302 IKX302 ILJ302 ILV302 IMH302 IMT302 INF302 INR302 IOD302 IOP302 IPB302 IPN302 IPZ302 IQL302 IQX302 IRJ302 IRV302 ISH302 IST302 ITF302 ITR302 IUD302 IUP302 IVB302 IVN302 IVZ302 IWL302 IWX302 IXJ302 IXV302 IYH302 IYT302 IZF302 IZR302 JAD302 JAP302 JBB302 JBN302 JBZ302 JCL302 JCX302 JDJ302 JDV302 JEH302 JET302 JFF302 JFR302 JGD302 JGP302 JHB302 JHN302 JHZ302 JIL302 JIX302 JJJ302 JJV302 JKH302 JKT302 JLF302 JLR302 JMD302 JMP302 JNB302 JNN302 JNZ302 JOL302 JOX302 JPJ302 JPV302 JQH302 JQT302 JRF302 JRR302 JSD302 JSP302 JTB302 JTN302 JTZ302 JUL302 JUX302 JVJ302 JVV302 JWH302 JWT302 JXF302 JXR302 JYD302 JYP302 JZB302 JZN302 JZZ302 KAL302 KAX302 KBJ302 KBV302 KCH302 KCT302 KDF302 KDR302 KED302 KEP302 KFB302 KFN302 KFZ302 KGL302 KGX302 KHJ302 KHV302 KIH302 KIT302 KJF302 KJR302 KKD302 KKP302 KLB302 KLN302 KLZ302 KML302 KMX302 KNJ302 KNV302 KOH302 KOT302 KPF302 KPR302 KQD302 KQP302 KRB302 KRN302 KRZ302 KSL302 KSX302 KTJ302 KTV302 KUH302 KUT302 KVF302 KVR302 KWD302 KWP302 KXB302 KXN302 KXZ302 KYL302 KYX302 KZJ302 KZV302 LAH302 LAT302 LBF302 LBR302 LCD302 LCP302 LDB302 LDN302 LDZ302 LEL302 LEX302 LFJ302 LFV302 LGH302 LGT302 LHF302 LHR302 LID302 LIP302 LJB302 LJN302 LJZ302 LKL302 LKX302 LLJ302 LLV302 LMH302 LMT302 LNF302 LNR302 LOD302 LOP302 LPB302 LPN302 LPZ302 LQL302 LQX302 LRJ302 LRV302 LSH302 LST302 LTF302 LTR302 LUD302 LUP302 LVB302 LVN302 LVZ302 LWL302 LWX302 LXJ302 LXV302 LYH302 LYT302 LZF302 LZR302 MAD302 MAP302 MBB302 MBN302 MBZ302 MCL302 MCX302 MDJ302 MDV302 MEH302 MET302 MFF302 MFR302 MGD302 MGP302 MHB302 MHN302 MHZ302 MIL302 MIX302 MJJ302 MJV302 MKH302 MKT302 MLF302 MLR302 MMD302 MMP302 MNB302 MNN302 MNZ302 MOL302 MOX302 MPJ302 MPV302 MQH302 MQT302 MRF302 MRR302 MSD302 MSP302 MTB302 MTN302 MTZ302 MUL302 MUX302 MVJ302 MVV302 MWH302 MWT302 MXF302 MXR302 MYD302 MYP302 MZB302 MZN302 MZZ302 NAL302 NAX302 NBJ302 NBV302 NCH302 NCT302 NDF302 NDR302 NED302 NEP302 NFB302 NFN302 NFZ302 NGL302 NGX302 NHJ302 NHV302 NIH302 NIT302 NJF302 NJR302 NKD302 NKP302 NLB302 NLN302 NLZ302 NML302 NMX302 NNJ302 NNV302 NOH302 NOT302 NPF302 NPR302 NQD302 NQP302 NRB302 NRN302 NRZ302 NSL302 NSX302 NTJ302 NTV302 NUH302 NUT302 NVF302 NVR302 NWD302 NWP302 NXB302 NXN302 NXZ302 NYL302 NYX302 NZJ302 NZV302 OAH302 OAT302 OBF302 OBR302 OCD302 OCP302 ODB302 ODN302 ODZ302 OEL302 OEX302 OFJ302 OFV302 OGH302 OGT302 OHF302 OHR302 OID302 OIP302 OJB302 OJN302 OJZ302 OKL302 OKX302 OLJ302 OLV302 OMH302 OMT302 ONF302 ONR302 OOD302 OOP302 OPB302 OPN302 OPZ302 OQL302 OQX302 ORJ302 ORV302 OSH302 OST302 OTF302 OTR302 OUD302 OUP302 OVB302 OVN302 OVZ302 OWL302 OWX302 OXJ302 OXV302 OYH302 OYT302 OZF302 OZR302 PAD302 PAP302 PBB302 PBN302 PBZ302 PCL302 PCX302 PDJ302 PDV302 PEH302 PET302 PFF302 PFR302 PGD302 PGP302 PHB302 PHN302 PHZ302 PIL302 PIX302 PJJ302 PJV302 PKH302 PKT302 PLF302 PLR302 PMD302 PMP302 PNB302 PNN302 PNZ302 POL302 POX302 PPJ302 PPV302 PQH302 PQT302 PRF302 PRR302 PSD302 PSP302 PTB302 PTN302 PTZ302 PUL302 PUX302 PVJ302 PVV302 PWH302 PWT302 PXF302 PXR302 PYD302 PYP302 PZB302 PZN302 PZZ302 QAL302 QAX302 QBJ302 QBV302 QCH302 QCT302 QDF302 QDR302 QED302 QEP302 QFB302 QFN302 QFZ302 QGL302 QGX302 QHJ302 QHV302 QIH302 QIT302 QJF302 QJR302 QKD302 QKP302 QLB302 QLN302 QLZ302 QML302 QMX302 QNJ302 QNV302 QOH302 QOT302 QPF302 QPR302 QQD302 QQP302 QRB302 QRN302 QRZ302 QSL302 QSX302 QTJ302 QTV302 QUH302 QUT302 QVF302 QVR302 QWD302 QWP302 QXB302 QXN302 QXZ302 QYL302 QYX302 QZJ302 QZV302 RAH302 RAT302 RBF302 RBR302 RCD302 RCP302 RDB302 RDN302 RDZ302 REL302 REX302 RFJ302 RFV302 RGH302 RGT302 RHF302 RHR302 RID302 RIP302 RJB302 RJN302 RJZ302 RKL302 RKX302 RLJ302 RLV302 RMH302 RMT302 RNF302 RNR302 ROD302 ROP302 RPB302 RPN302 RPZ302 RQL302 RQX302 RRJ302 RRV302 RSH302 RST302 RTF302 RTR302 RUD302 RUP302 RVB302 RVN302 RVZ302 RWL302 RWX302 RXJ302 RXV302 RYH302 RYT302 RZF302 RZR302 SAD302 SAP302 SBB302 SBN302 SBZ302 SCL302 SCX302 SDJ302 SDV302 SEH302 SET302 SFF302 SFR302 SGD302 SGP302 SHB302 SHN302 SHZ302 SIL302 SIX302 SJJ302 SJV302 SKH302 SKT302 SLF302 SLR302 SMD302 SMP302 SNB302 SNN302 SNZ302 SOL302 SOX302 SPJ302 SPV302 SQH302 SQT302 SRF302 SRR302 SSD302 SSP302 STB302 STN302 STZ302 SUL302 SUX302 SVJ302 SVV302 SWH302 SWT302 SXF302 SXR302 SYD302 SYP302 SZB302 SZN302 SZZ302 TAL302 TAX302 TBJ302 TBV302 TCH302 TCT302 TDF302 TDR302 TED302 TEP302 TFB302 TFN302 TFZ302 TGL302 TGX302 THJ302 THV302 TIH302 TIT302 TJF302 TJR302 TKD302 TKP302 TLB302 TLN302 TLZ302 TML302 TMX302 TNJ302 TNV302 TOH302 TOT302 TPF302 TPR302 TQD302 TQP302 TRB302 TRN302 TRZ302 TSL302 TSX302 TTJ302 TTV302 TUH302 TUT302 TVF302 TVR302 TWD302 TWP302 TXB302 TXN302 TXZ302 TYL302 TYX302 TZJ302 TZV302 UAH302 UAT302 UBF302 UBR302 UCD302 UCP302 UDB302 UDN302 UDZ302 UEL302 UEX302 UFJ302 UFV302 UGH302 UGT302 UHF302 UHR302 UID302 UIP302 UJB302 UJN302 UJZ302 UKL302 UKX302 ULJ302 ULV302 UMH302 UMT302 UNF302 UNR302 UOD302 UOP302 UPB302 UPN302 UPZ302 UQL302 UQX302 URJ302 URV302 USH302 UST302 UTF302 UTR302 UUD302 UUP302 UVB302 UVN302 UVZ302 UWL302 UWX302 UXJ302 UXV302 UYH302 UYT302 UZF302 UZR302 VAD302 VAP302 VBB302 VBN302 VBZ302 VCL302 VCX302 VDJ302 VDV302 VEH302 VET302 VFF302 VFR302 VGD302 VGP302 VHB302 VHN302 VHZ302 VIL302 VIX302 VJJ302 VJV302 VKH302 VKT302 VLF302 VLR302 VMD302 VMP302 VNB302 VNN302 VNZ302 VOL302 VOX302 VPJ302 VPV302 VQH302 VQT302 VRF302 VRR302 VSD302 VSP302 VTB302 VTN302 VTZ302 VUL302 VUX302 VVJ302 VVV302 VWH302 VWT302 VXF302 VXR302 VYD302 VYP302 VZB302 VZN302 VZZ302 WAL302 WAX302 WBJ302 WBV302 WCH302 WCT302 WDF302 WDR302 WED302 WEP302 WFB302 WFN302 WFZ302 WGL302 WGX302 WHJ302 WHV302 WIH302 WIT302 WJF302 WJR302 WKD302 WKP302 WLB302 WLN302 WLZ302 WML302 WMX302 WNJ302 WNV302 WOH302 WOT302 WPF302 WPR302 WQD302 WQP302 WRB302 WRN302 WRZ302 WSL302 WSX302 WTJ302 WTV302 WUH302 WUT302 WVF302 WVR302 WWD302 WWP302 WXB302 WXN302 WXZ302 WYL302 WYX302 WZJ302 WZV302 XAH302 XAT302 XBF302 XBR302 XCD302 XCP302 XDB302 XDN302 XDZ302 XEL302 XEX302">
    <cfRule type="expression" dxfId="282" priority="145">
      <formula>#REF!&lt;&gt;IF(#REF!=VLOOKUP(#REF!,#REF!,1,FALSE),"2_Только субъекты МСП")</formula>
    </cfRule>
  </conditionalFormatting>
  <conditionalFormatting sqref="AL302 AV302">
    <cfRule type="expression" dxfId="281" priority="144">
      <formula>#REF!=IFERROR(VLOOKUP(#REF!,#REF!,1,FALSE),"2_Только субъекты МСП")</formula>
    </cfRule>
  </conditionalFormatting>
  <conditionalFormatting sqref="AL302 AV302">
    <cfRule type="expression" dxfId="280" priority="143">
      <formula>#REF!&lt;&gt;IF(#REF!=VLOOKUP(#REF!,#REF!,1,FALSE),"2_Только субъекты МСП")</formula>
    </cfRule>
  </conditionalFormatting>
  <conditionalFormatting sqref="J304">
    <cfRule type="expression" dxfId="279" priority="142">
      <formula>J304&lt;&gt;IF(I304=VLOOKUP(I304,#REF!,1,FALSE),"2_Только субъекты МСП")</formula>
    </cfRule>
  </conditionalFormatting>
  <conditionalFormatting sqref="J304">
    <cfRule type="expression" dxfId="278" priority="141">
      <formula>J304=IFERROR(VLOOKUP(I304,#REF!,1,FALSE),"2_Только субъекты МСП")</formula>
    </cfRule>
  </conditionalFormatting>
  <conditionalFormatting sqref="J305">
    <cfRule type="expression" dxfId="277" priority="140">
      <formula>J305&lt;&gt;IF(I305=VLOOKUP(I305,#REF!,1,FALSE),"2_Только субъекты МСП")</formula>
    </cfRule>
  </conditionalFormatting>
  <conditionalFormatting sqref="J305">
    <cfRule type="expression" dxfId="276" priority="139">
      <formula>J305=IFERROR(VLOOKUP(I305,#REF!,1,FALSE),"2_Только субъекты МСП")</formula>
    </cfRule>
  </conditionalFormatting>
  <conditionalFormatting sqref="J306">
    <cfRule type="expression" dxfId="275" priority="138">
      <formula>J306&lt;&gt;IF(I306=VLOOKUP(I306,#REF!,1,FALSE),"2_Только субъекты МСП")</formula>
    </cfRule>
  </conditionalFormatting>
  <conditionalFormatting sqref="J306">
    <cfRule type="expression" dxfId="274" priority="137">
      <formula>J306=IFERROR(VLOOKUP(I306,#REF!,1,FALSE),"2_Только субъекты МСП")</formula>
    </cfRule>
  </conditionalFormatting>
  <conditionalFormatting sqref="J20">
    <cfRule type="expression" dxfId="273" priority="136">
      <formula>J20&lt;&gt;IF(I20=VLOOKUP(I20,#REF!,1,FALSE),"2_Только субъекты МСП")</formula>
    </cfRule>
  </conditionalFormatting>
  <conditionalFormatting sqref="J20">
    <cfRule type="expression" dxfId="272" priority="135">
      <formula>J20=IFERROR(VLOOKUP(I20,#REF!,1,FALSE),"2_Только субъекты МСП")</formula>
    </cfRule>
  </conditionalFormatting>
  <conditionalFormatting sqref="J19">
    <cfRule type="expression" dxfId="271" priority="134">
      <formula>J19&lt;&gt;IF(I19=VLOOKUP(I19,#REF!,1,FALSE),"2_Только субъекты МСП")</formula>
    </cfRule>
  </conditionalFormatting>
  <conditionalFormatting sqref="J19">
    <cfRule type="expression" dxfId="270" priority="133">
      <formula>J19=IFERROR(VLOOKUP(I19,#REF!,1,FALSE),"2_Только субъекты МСП")</formula>
    </cfRule>
  </conditionalFormatting>
  <conditionalFormatting sqref="J307">
    <cfRule type="expression" dxfId="269" priority="132">
      <formula>J307&lt;&gt;IF(I307=VLOOKUP(I307,#REF!,1,FALSE),"2_Только субъекты МСП")</formula>
    </cfRule>
  </conditionalFormatting>
  <conditionalFormatting sqref="J307">
    <cfRule type="expression" dxfId="268" priority="131">
      <formula>J307=IFERROR(VLOOKUP(I307,#REF!,1,FALSE),"2_Только субъекты МСП")</formula>
    </cfRule>
  </conditionalFormatting>
  <conditionalFormatting sqref="J308">
    <cfRule type="expression" dxfId="267" priority="130">
      <formula>J308&lt;&gt;IF(I308=VLOOKUP(I308,#REF!,1,FALSE),"2_Только субъекты МСП")</formula>
    </cfRule>
  </conditionalFormatting>
  <conditionalFormatting sqref="J308">
    <cfRule type="expression" dxfId="266" priority="129">
      <formula>J308=IFERROR(VLOOKUP(I308,#REF!,1,FALSE),"2_Только субъекты МСП")</formula>
    </cfRule>
  </conditionalFormatting>
  <conditionalFormatting sqref="J309">
    <cfRule type="expression" dxfId="265" priority="128">
      <formula>J309&lt;&gt;IF(I309=VLOOKUP(I309,#REF!,1,FALSE),"2_Только субъекты МСП")</formula>
    </cfRule>
  </conditionalFormatting>
  <conditionalFormatting sqref="J309">
    <cfRule type="expression" dxfId="264" priority="127">
      <formula>J309=IFERROR(VLOOKUP(I309,#REF!,1,FALSE),"2_Только субъекты МСП")</formula>
    </cfRule>
  </conditionalFormatting>
  <conditionalFormatting sqref="J310">
    <cfRule type="expression" dxfId="263" priority="126">
      <formula>J310&lt;&gt;IF(I310=VLOOKUP(I310,#REF!,1,FALSE),"2_Только субъекты МСП")</formula>
    </cfRule>
  </conditionalFormatting>
  <conditionalFormatting sqref="J310">
    <cfRule type="expression" dxfId="262" priority="125">
      <formula>J310=IFERROR(VLOOKUP(I310,#REF!,1,FALSE),"2_Только субъекты МСП")</formula>
    </cfRule>
  </conditionalFormatting>
  <conditionalFormatting sqref="J311">
    <cfRule type="expression" dxfId="261" priority="124">
      <formula>J311&lt;&gt;IF(I311=VLOOKUP(I311,#REF!,1,FALSE),"2_Только субъекты МСП")</formula>
    </cfRule>
  </conditionalFormatting>
  <conditionalFormatting sqref="J311">
    <cfRule type="expression" dxfId="260" priority="123">
      <formula>J311=IFERROR(VLOOKUP(I311,#REF!,1,FALSE),"2_Только субъекты МСП")</formula>
    </cfRule>
  </conditionalFormatting>
  <conditionalFormatting sqref="J160">
    <cfRule type="expression" dxfId="259" priority="122">
      <formula>J160&lt;&gt;IF(I160=VLOOKUP(I160,#REF!,1,FALSE),"2_Только субъекты МСП")</formula>
    </cfRule>
  </conditionalFormatting>
  <conditionalFormatting sqref="J160">
    <cfRule type="expression" dxfId="258" priority="121">
      <formula>J160=IFERROR(VLOOKUP(I160,#REF!,1,FALSE),"2_Только субъекты МСП")</formula>
    </cfRule>
  </conditionalFormatting>
  <conditionalFormatting sqref="J315">
    <cfRule type="expression" dxfId="257" priority="120">
      <formula>#REF!=IFERROR(VLOOKUP(#REF!,#REF!,1,FALSE),"2_Только субъекты МСП")</formula>
    </cfRule>
  </conditionalFormatting>
  <conditionalFormatting sqref="J315">
    <cfRule type="expression" dxfId="256" priority="119">
      <formula>#REF!&lt;&gt;IF(#REF!=VLOOKUP(#REF!,#REF!,1,FALSE),"2_Только субъекты МСП")</formula>
    </cfRule>
  </conditionalFormatting>
  <conditionalFormatting sqref="J316">
    <cfRule type="expression" dxfId="255" priority="118">
      <formula>#REF!=IFERROR(VLOOKUP(#REF!,#REF!,1,FALSE),"2_Только субъекты МСП")</formula>
    </cfRule>
  </conditionalFormatting>
  <conditionalFormatting sqref="J316">
    <cfRule type="expression" dxfId="254" priority="117">
      <formula>#REF!&lt;&gt;IF(#REF!=VLOOKUP(#REF!,#REF!,1,FALSE),"2_Только субъекты МСП")</formula>
    </cfRule>
  </conditionalFormatting>
  <conditionalFormatting sqref="J317">
    <cfRule type="expression" dxfId="253" priority="116">
      <formula>#REF!=IFERROR(VLOOKUP(#REF!,#REF!,1,FALSE),"2_Только субъекты МСП")</formula>
    </cfRule>
  </conditionalFormatting>
  <conditionalFormatting sqref="J317">
    <cfRule type="expression" dxfId="252" priority="115">
      <formula>#REF!&lt;&gt;IF(#REF!=VLOOKUP(#REF!,#REF!,1,FALSE),"2_Только субъекты МСП")</formula>
    </cfRule>
  </conditionalFormatting>
  <conditionalFormatting sqref="J318">
    <cfRule type="expression" dxfId="251" priority="114">
      <formula>#REF!=IFERROR(VLOOKUP(#REF!,#REF!,1,FALSE),"2_Только субъекты МСП")</formula>
    </cfRule>
  </conditionalFormatting>
  <conditionalFormatting sqref="J318">
    <cfRule type="expression" dxfId="250" priority="113">
      <formula>#REF!&lt;&gt;IF(#REF!=VLOOKUP(#REF!,#REF!,1,FALSE),"2_Только субъекты МСП")</formula>
    </cfRule>
  </conditionalFormatting>
  <conditionalFormatting sqref="J319">
    <cfRule type="expression" dxfId="249" priority="112">
      <formula>#REF!=IFERROR(VLOOKUP(#REF!,#REF!,1,FALSE),"2_Только субъекты МСП")</formula>
    </cfRule>
  </conditionalFormatting>
  <conditionalFormatting sqref="J319">
    <cfRule type="expression" dxfId="248" priority="111">
      <formula>#REF!&lt;&gt;IF(#REF!=VLOOKUP(#REF!,#REF!,1,FALSE),"2_Только субъекты МСП")</formula>
    </cfRule>
  </conditionalFormatting>
  <conditionalFormatting sqref="J320">
    <cfRule type="expression" dxfId="247" priority="110">
      <formula>#REF!=IFERROR(VLOOKUP(#REF!,#REF!,1,FALSE),"2_Только субъекты МСП")</formula>
    </cfRule>
  </conditionalFormatting>
  <conditionalFormatting sqref="J320">
    <cfRule type="expression" dxfId="246" priority="109">
      <formula>#REF!&lt;&gt;IF(#REF!=VLOOKUP(#REF!,#REF!,1,FALSE),"2_Только субъекты МСП")</formula>
    </cfRule>
  </conditionalFormatting>
  <conditionalFormatting sqref="J321">
    <cfRule type="expression" dxfId="245" priority="108">
      <formula>#REF!=IFERROR(VLOOKUP(#REF!,#REF!,1,FALSE),"2_Только субъекты МСП")</formula>
    </cfRule>
  </conditionalFormatting>
  <conditionalFormatting sqref="J321">
    <cfRule type="expression" dxfId="244" priority="107">
      <formula>#REF!&lt;&gt;IF(#REF!=VLOOKUP(#REF!,#REF!,1,FALSE),"2_Только субъекты МСП")</formula>
    </cfRule>
  </conditionalFormatting>
  <conditionalFormatting sqref="J322">
    <cfRule type="expression" dxfId="243" priority="106">
      <formula>#REF!=IFERROR(VLOOKUP(#REF!,#REF!,1,FALSE),"2_Только субъекты МСП")</formula>
    </cfRule>
  </conditionalFormatting>
  <conditionalFormatting sqref="J322">
    <cfRule type="expression" dxfId="242" priority="105">
      <formula>#REF!&lt;&gt;IF(#REF!=VLOOKUP(#REF!,#REF!,1,FALSE),"2_Только субъекты МСП")</formula>
    </cfRule>
  </conditionalFormatting>
  <conditionalFormatting sqref="J323">
    <cfRule type="expression" dxfId="241" priority="104">
      <formula>#REF!=IFERROR(VLOOKUP(#REF!,#REF!,1,FALSE),"2_Только субъекты МСП")</formula>
    </cfRule>
  </conditionalFormatting>
  <conditionalFormatting sqref="J323">
    <cfRule type="expression" dxfId="240" priority="103">
      <formula>#REF!&lt;&gt;IF(#REF!=VLOOKUP(#REF!,#REF!,1,FALSE),"2_Только субъекты МСП")</formula>
    </cfRule>
  </conditionalFormatting>
  <conditionalFormatting sqref="J326">
    <cfRule type="expression" dxfId="239" priority="102">
      <formula>J326&lt;&gt;IF(I326=VLOOKUP(I326,#REF!,1,FALSE),"2_Только субъекты МСП")</formula>
    </cfRule>
  </conditionalFormatting>
  <conditionalFormatting sqref="J326">
    <cfRule type="expression" dxfId="238" priority="101">
      <formula>J326=IFERROR(VLOOKUP(I326,#REF!,1,FALSE),"2_Только субъекты МСП")</formula>
    </cfRule>
  </conditionalFormatting>
  <conditionalFormatting sqref="J30">
    <cfRule type="expression" dxfId="237" priority="100">
      <formula>J30&lt;&gt;IF(I30=VLOOKUP(I30,#REF!,1,FALSE),"2_Только субъекты МСП")</formula>
    </cfRule>
  </conditionalFormatting>
  <conditionalFormatting sqref="J30">
    <cfRule type="expression" dxfId="236" priority="99">
      <formula>J30=IFERROR(VLOOKUP(I30,#REF!,1,FALSE),"2_Только субъекты МСП")</formula>
    </cfRule>
  </conditionalFormatting>
  <conditionalFormatting sqref="J185">
    <cfRule type="expression" dxfId="235" priority="98">
      <formula>#REF!=IFERROR(VLOOKUP(#REF!,#REF!,1,FALSE),"2_Только субъекты МСП")</formula>
    </cfRule>
  </conditionalFormatting>
  <conditionalFormatting sqref="J185">
    <cfRule type="expression" dxfId="234" priority="97">
      <formula>#REF!&lt;&gt;IF(#REF!=VLOOKUP(#REF!,#REF!,1,FALSE),"2_Только субъекты МСП")</formula>
    </cfRule>
  </conditionalFormatting>
  <conditionalFormatting sqref="J327">
    <cfRule type="expression" dxfId="233" priority="96">
      <formula>#REF!=IFERROR(VLOOKUP(#REF!,#REF!,1,FALSE),"2_Только субъекты МСП")</formula>
    </cfRule>
  </conditionalFormatting>
  <conditionalFormatting sqref="J327">
    <cfRule type="expression" dxfId="232" priority="95">
      <formula>#REF!&lt;&gt;IF(#REF!=VLOOKUP(#REF!,#REF!,1,FALSE),"2_Только субъекты МСП")</formula>
    </cfRule>
  </conditionalFormatting>
  <conditionalFormatting sqref="J330">
    <cfRule type="expression" dxfId="231" priority="90">
      <formula>J330&lt;&gt;IF(I330=VLOOKUP(I330,#REF!,1,FALSE),"2_Только субъекты МСП")</formula>
    </cfRule>
  </conditionalFormatting>
  <conditionalFormatting sqref="J330">
    <cfRule type="expression" dxfId="230" priority="89">
      <formula>J330=IFERROR(VLOOKUP(I330,#REF!,1,FALSE),"2_Только субъекты МСП")</formula>
    </cfRule>
  </conditionalFormatting>
  <conditionalFormatting sqref="J331">
    <cfRule type="expression" dxfId="229" priority="86">
      <formula>J331&lt;&gt;IF(I331=VLOOKUP(I331,#REF!,1,FALSE),"2_Только субъекты МСП")</formula>
    </cfRule>
  </conditionalFormatting>
  <conditionalFormatting sqref="J331">
    <cfRule type="expression" dxfId="228" priority="85">
      <formula>J331=IFERROR(VLOOKUP(I331,#REF!,1,FALSE),"2_Только субъекты МСП")</formula>
    </cfRule>
  </conditionalFormatting>
  <conditionalFormatting sqref="J332">
    <cfRule type="expression" dxfId="227" priority="84">
      <formula>J334&lt;&gt;IF(I334=VLOOKUP(I334,#REF!,1,FALSE),"2_Только субъекты МСП")</formula>
    </cfRule>
  </conditionalFormatting>
  <conditionalFormatting sqref="J332">
    <cfRule type="expression" dxfId="226" priority="83">
      <formula>J334=IFERROR(VLOOKUP(I334,#REF!,1,FALSE),"2_Только субъекты МСП")</formula>
    </cfRule>
  </conditionalFormatting>
  <conditionalFormatting sqref="J332">
    <cfRule type="expression" dxfId="225" priority="82">
      <formula>J341=IFERROR(VLOOKUP(I341,#REF!,1,FALSE),"2_Только субъекты МСП")</formula>
    </cfRule>
  </conditionalFormatting>
  <conditionalFormatting sqref="J332">
    <cfRule type="expression" dxfId="224" priority="81">
      <formula>J332=IFERROR(VLOOKUP(I332,#REF!,1,FALSE),"2_Только субъекты МСП")</formula>
    </cfRule>
  </conditionalFormatting>
  <conditionalFormatting sqref="J177">
    <cfRule type="expression" dxfId="223" priority="77">
      <formula>J185&lt;&gt;IF(I185=VLOOKUP(I185,#REF!,1,FALSE),"2_Только субъекты МСП")</formula>
    </cfRule>
  </conditionalFormatting>
  <conditionalFormatting sqref="J177">
    <cfRule type="expression" dxfId="222" priority="76">
      <formula>J185=IFERROR(VLOOKUP(I185,#REF!,1,FALSE),"2_Только субъекты МСП")</formula>
    </cfRule>
  </conditionalFormatting>
  <conditionalFormatting sqref="J177">
    <cfRule type="expression" dxfId="221" priority="75">
      <formula>J181=IFERROR(VLOOKUP(I181,#REF!,1,FALSE),"2_Только субъекты МСП")</formula>
    </cfRule>
  </conditionalFormatting>
  <conditionalFormatting sqref="J333">
    <cfRule type="expression" dxfId="220" priority="74">
      <formula>J333&lt;&gt;IF(I333=VLOOKUP(I333,#REF!,1,FALSE),"2_Только субъекты МСП")</formula>
    </cfRule>
  </conditionalFormatting>
  <conditionalFormatting sqref="J333">
    <cfRule type="expression" dxfId="219" priority="73">
      <formula>J333=IFERROR(VLOOKUP(I333,#REF!,1,FALSE),"2_Только субъекты МСП")</formula>
    </cfRule>
  </conditionalFormatting>
  <conditionalFormatting sqref="J334">
    <cfRule type="expression" dxfId="218" priority="72">
      <formula>J334&lt;&gt;IF(I334=VLOOKUP(I334,#REF!,1,FALSE),"2_Только субъекты МСП")</formula>
    </cfRule>
  </conditionalFormatting>
  <conditionalFormatting sqref="J334">
    <cfRule type="expression" dxfId="217" priority="71">
      <formula>J334=IFERROR(VLOOKUP(I334,#REF!,1,FALSE),"2_Только субъекты МСП")</formula>
    </cfRule>
  </conditionalFormatting>
  <conditionalFormatting sqref="J335">
    <cfRule type="expression" dxfId="216" priority="70">
      <formula>J335&lt;&gt;IF(I335=VLOOKUP(I335,#REF!,1,FALSE),"2_Только субъекты МСП")</formula>
    </cfRule>
  </conditionalFormatting>
  <conditionalFormatting sqref="J335">
    <cfRule type="expression" dxfId="215" priority="69">
      <formula>J335=IFERROR(VLOOKUP(I335,#REF!,1,FALSE),"2_Только субъекты МСП")</formula>
    </cfRule>
  </conditionalFormatting>
  <conditionalFormatting sqref="J336">
    <cfRule type="expression" dxfId="214" priority="68">
      <formula>J336&lt;&gt;IF(I336=VLOOKUP(I336,#REF!,1,FALSE),"2_Только субъекты МСП")</formula>
    </cfRule>
  </conditionalFormatting>
  <conditionalFormatting sqref="J336">
    <cfRule type="expression" dxfId="213" priority="67">
      <formula>J336=IFERROR(VLOOKUP(I336,#REF!,1,FALSE),"2_Только субъекты МСП")</formula>
    </cfRule>
  </conditionalFormatting>
  <conditionalFormatting sqref="J337">
    <cfRule type="expression" dxfId="212" priority="66">
      <formula>J337&lt;&gt;IF(I337=VLOOKUP(I337,#REF!,1,FALSE),"2_Только субъекты МСП")</formula>
    </cfRule>
  </conditionalFormatting>
  <conditionalFormatting sqref="J337">
    <cfRule type="expression" dxfId="211" priority="65">
      <formula>J337=IFERROR(VLOOKUP(I337,#REF!,1,FALSE),"2_Только субъекты МСП")</formula>
    </cfRule>
  </conditionalFormatting>
  <conditionalFormatting sqref="J338">
    <cfRule type="expression" dxfId="210" priority="64">
      <formula>J338&lt;&gt;IF(I338=VLOOKUP(I338,#REF!,1,FALSE),"2_Только субъекты МСП")</formula>
    </cfRule>
  </conditionalFormatting>
  <conditionalFormatting sqref="J338">
    <cfRule type="expression" dxfId="209" priority="63">
      <formula>J338=IFERROR(VLOOKUP(I338,#REF!,1,FALSE),"2_Только субъекты МСП")</formula>
    </cfRule>
  </conditionalFormatting>
  <conditionalFormatting sqref="J339">
    <cfRule type="expression" dxfId="208" priority="62">
      <formula>J339&lt;&gt;IF(I339=VLOOKUP(I339,#REF!,1,FALSE),"2_Только субъекты МСП")</formula>
    </cfRule>
  </conditionalFormatting>
  <conditionalFormatting sqref="J339">
    <cfRule type="expression" dxfId="207" priority="61">
      <formula>J339=IFERROR(VLOOKUP(I339,#REF!,1,FALSE),"2_Только субъекты МСП")</formula>
    </cfRule>
  </conditionalFormatting>
  <conditionalFormatting sqref="J340">
    <cfRule type="expression" dxfId="206" priority="60">
      <formula>J340&lt;&gt;IF(I340=VLOOKUP(I340,#REF!,1,FALSE),"2_Только субъекты МСП")</formula>
    </cfRule>
  </conditionalFormatting>
  <conditionalFormatting sqref="J340">
    <cfRule type="expression" dxfId="205" priority="59">
      <formula>J340=IFERROR(VLOOKUP(I340,#REF!,1,FALSE),"2_Только субъекты МСП")</formula>
    </cfRule>
  </conditionalFormatting>
  <conditionalFormatting sqref="J343:J344">
    <cfRule type="expression" dxfId="204" priority="58">
      <formula>J343&lt;&gt;IF(I343=VLOOKUP(I343,#REF!,1,FALSE),"2_Только субъекты МСП")</formula>
    </cfRule>
  </conditionalFormatting>
  <conditionalFormatting sqref="J343:J344">
    <cfRule type="expression" dxfId="203" priority="57">
      <formula>J343=IFERROR(VLOOKUP(I343,#REF!,1,FALSE),"2_Только субъекты МСП")</formula>
    </cfRule>
  </conditionalFormatting>
  <conditionalFormatting sqref="J345">
    <cfRule type="expression" dxfId="202" priority="56">
      <formula>J345&lt;&gt;IF(I345=VLOOKUP(I345,#REF!,1,FALSE),"2_Только субъекты МСП")</formula>
    </cfRule>
  </conditionalFormatting>
  <conditionalFormatting sqref="J345">
    <cfRule type="expression" dxfId="201" priority="55">
      <formula>J345=IFERROR(VLOOKUP(I345,#REF!,1,FALSE),"2_Только субъекты МСП")</formula>
    </cfRule>
  </conditionalFormatting>
  <conditionalFormatting sqref="J347">
    <cfRule type="expression" dxfId="200" priority="54">
      <formula>J347=IFERROR(VLOOKUP(I347,#REF!,1,FALSE),"2_Только субъекты МСП")</formula>
    </cfRule>
  </conditionalFormatting>
  <conditionalFormatting sqref="J347">
    <cfRule type="expression" dxfId="199" priority="53">
      <formula>J347&lt;&gt;IF(I347=VLOOKUP(I347,#REF!,1,FALSE),"2_Только субъекты МСП")</formula>
    </cfRule>
  </conditionalFormatting>
  <conditionalFormatting sqref="J170">
    <cfRule type="expression" dxfId="198" priority="52">
      <formula>J173&lt;&gt;IF(I173=VLOOKUP(I173,#REF!,1,FALSE),"2_Только субъекты МСП")</formula>
    </cfRule>
  </conditionalFormatting>
  <conditionalFormatting sqref="J170">
    <cfRule type="expression" dxfId="197" priority="51">
      <formula>J173=IFERROR(VLOOKUP(I173,#REF!,1,FALSE),"2_Только субъекты МСП")</formula>
    </cfRule>
  </conditionalFormatting>
  <conditionalFormatting sqref="J170">
    <cfRule type="expression" dxfId="196" priority="50">
      <formula>J174=IFERROR(VLOOKUP(I174,#REF!,1,FALSE),"2_Только субъекты МСП")</formula>
    </cfRule>
  </conditionalFormatting>
  <conditionalFormatting sqref="J170">
    <cfRule type="expression" dxfId="195" priority="49">
      <formula>J176=IFERROR(VLOOKUP(I176,#REF!,1,FALSE),"2_Только субъекты МСП")</formula>
    </cfRule>
  </conditionalFormatting>
  <conditionalFormatting sqref="J149">
    <cfRule type="expression" dxfId="194" priority="48">
      <formula>J163&lt;&gt;IF(I163=VLOOKUP(I163,#REF!,1,FALSE),"2_Только субъекты МСП")</formula>
    </cfRule>
  </conditionalFormatting>
  <conditionalFormatting sqref="J149">
    <cfRule type="expression" dxfId="193" priority="47">
      <formula>J163=IFERROR(VLOOKUP(I163,#REF!,1,FALSE),"2_Только субъекты МСП")</formula>
    </cfRule>
  </conditionalFormatting>
  <conditionalFormatting sqref="J351">
    <cfRule type="expression" dxfId="192" priority="44">
      <formula>J351&lt;&gt;IF(I351=VLOOKUP(I351,#REF!,1,FALSE),"2_Только субъекты МСП")</formula>
    </cfRule>
  </conditionalFormatting>
  <conditionalFormatting sqref="J351">
    <cfRule type="expression" dxfId="191" priority="43">
      <formula>J351=IFERROR(VLOOKUP(I351,#REF!,1,FALSE),"2_Только субъекты МСП")</formula>
    </cfRule>
  </conditionalFormatting>
  <conditionalFormatting sqref="J352">
    <cfRule type="expression" dxfId="190" priority="42">
      <formula>J352&lt;&gt;IF(I352=VLOOKUP(I352,#REF!,1,FALSE),"2_Только субъекты МСП")</formula>
    </cfRule>
  </conditionalFormatting>
  <conditionalFormatting sqref="J352">
    <cfRule type="expression" dxfId="189" priority="41">
      <formula>J352=IFERROR(VLOOKUP(I352,#REF!,1,FALSE),"2_Только субъекты МСП")</formula>
    </cfRule>
  </conditionalFormatting>
  <conditionalFormatting sqref="J353">
    <cfRule type="expression" dxfId="188" priority="40">
      <formula>J353&lt;&gt;IF(I353=VLOOKUP(I353,#REF!,1,FALSE),"2_Только субъекты МСП")</formula>
    </cfRule>
  </conditionalFormatting>
  <conditionalFormatting sqref="J353">
    <cfRule type="expression" dxfId="187" priority="39">
      <formula>J353=IFERROR(VLOOKUP(I353,#REF!,1,FALSE),"2_Только субъекты МСП")</formula>
    </cfRule>
  </conditionalFormatting>
  <conditionalFormatting sqref="J354">
    <cfRule type="expression" dxfId="186" priority="38">
      <formula>J354&lt;&gt;IF(I354=VLOOKUP(I354,#REF!,1,FALSE),"2_Только субъекты МСП")</formula>
    </cfRule>
  </conditionalFormatting>
  <conditionalFormatting sqref="J354">
    <cfRule type="expression" dxfId="185" priority="37">
      <formula>J354=IFERROR(VLOOKUP(I354,#REF!,1,FALSE),"2_Только субъекты МСП")</formula>
    </cfRule>
  </conditionalFormatting>
  <conditionalFormatting sqref="J356">
    <cfRule type="expression" dxfId="184" priority="36">
      <formula>J356=IFERROR(VLOOKUP(I356,#REF!,1,FALSE),"2_Только субъекты МСП")</formula>
    </cfRule>
  </conditionalFormatting>
  <conditionalFormatting sqref="J356">
    <cfRule type="expression" dxfId="183" priority="35">
      <formula>J356&lt;&gt;IF(I356=VLOOKUP(I356,#REF!,1,FALSE),"2_Только субъекты МСП")</formula>
    </cfRule>
  </conditionalFormatting>
  <conditionalFormatting sqref="J357">
    <cfRule type="expression" dxfId="182" priority="34">
      <formula>J357&lt;&gt;IF(I357=VLOOKUP(I357,#REF!,1,FALSE),"2_Только субъекты МСП")</formula>
    </cfRule>
  </conditionalFormatting>
  <conditionalFormatting sqref="J357">
    <cfRule type="expression" dxfId="181" priority="33">
      <formula>J357=IFERROR(VLOOKUP(I357,#REF!,1,FALSE),"2_Только субъекты МСП")</formula>
    </cfRule>
  </conditionalFormatting>
  <conditionalFormatting sqref="J358">
    <cfRule type="expression" dxfId="180" priority="32">
      <formula>J358&lt;&gt;IF(I358=VLOOKUP(I358,#REF!,1,FALSE),"2_Только субъекты МСП")</formula>
    </cfRule>
  </conditionalFormatting>
  <conditionalFormatting sqref="J358">
    <cfRule type="expression" dxfId="179" priority="31">
      <formula>J358=IFERROR(VLOOKUP(I358,#REF!,1,FALSE),"2_Только субъекты МСП")</formula>
    </cfRule>
  </conditionalFormatting>
  <conditionalFormatting sqref="J359">
    <cfRule type="expression" dxfId="178" priority="30">
      <formula>J359&lt;&gt;IF(I360=VLOOKUP(I360,#REF!,1,FALSE),"2_Только субъекты МСП")</formula>
    </cfRule>
  </conditionalFormatting>
  <conditionalFormatting sqref="J359">
    <cfRule type="expression" dxfId="177" priority="29">
      <formula>J359=IFERROR(VLOOKUP(I360,#REF!,1,FALSE),"2_Только субъекты МСП")</formula>
    </cfRule>
  </conditionalFormatting>
  <conditionalFormatting sqref="J362">
    <cfRule type="expression" dxfId="176" priority="28">
      <formula>J362&lt;&gt;IF(I362=VLOOKUP(I362,#REF!,1,FALSE),"2_Только субъекты МСП")</formula>
    </cfRule>
  </conditionalFormatting>
  <conditionalFormatting sqref="J362">
    <cfRule type="expression" dxfId="175" priority="27">
      <formula>J362=IFERROR(VLOOKUP(I362,#REF!,1,FALSE),"2_Только субъекты МСП")</formula>
    </cfRule>
  </conditionalFormatting>
  <conditionalFormatting sqref="J363">
    <cfRule type="expression" dxfId="174" priority="25">
      <formula>J363&lt;&gt;IF(I363=VLOOKUP(I363,#REF!,1,FALSE),"2_Только субъекты МСП")</formula>
    </cfRule>
  </conditionalFormatting>
  <conditionalFormatting sqref="J363">
    <cfRule type="expression" dxfId="173" priority="26">
      <formula>J363=IFERROR(VLOOKUP(I363,#REF!,1,FALSE),"2_Только субъекты МСП")</formula>
    </cfRule>
  </conditionalFormatting>
  <conditionalFormatting sqref="J138">
    <cfRule type="expression" dxfId="172" priority="23">
      <formula>J138=IFERROR(VLOOKUP(I138,#REF!,1,FALSE),"2_Только субъекты МСП")</formula>
    </cfRule>
    <cfRule type="expression" dxfId="171" priority="24">
      <formula>J138&lt;&gt;IF(I138=VLOOKUP(I138,#REF!,1,FALSE),"2_Только субъекты МСП")</formula>
    </cfRule>
  </conditionalFormatting>
  <conditionalFormatting sqref="J364">
    <cfRule type="expression" dxfId="170" priority="22">
      <formula>J364&lt;&gt;IF(I364=VLOOKUP(I364,#REF!,1,FALSE),"2_Только субъекты МСП")</formula>
    </cfRule>
  </conditionalFormatting>
  <conditionalFormatting sqref="J364">
    <cfRule type="expression" dxfId="169" priority="21">
      <formula>J364=IFERROR(VLOOKUP(I364,#REF!,1,FALSE),"2_Только субъекты МСП")</formula>
    </cfRule>
  </conditionalFormatting>
  <conditionalFormatting sqref="J368">
    <cfRule type="expression" dxfId="168" priority="20">
      <formula>J378&lt;&gt;IF(I378=VLOOKUP(I378,#REF!,1,FALSE),"2_Только субъекты МСП")</formula>
    </cfRule>
  </conditionalFormatting>
  <conditionalFormatting sqref="J368">
    <cfRule type="expression" dxfId="167" priority="19">
      <formula>J378=IFERROR(VLOOKUP(I378,#REF!,1,FALSE),"2_Только субъекты МСП")</formula>
    </cfRule>
  </conditionalFormatting>
  <conditionalFormatting sqref="J368">
    <cfRule type="expression" dxfId="166" priority="18">
      <formula>J386&lt;&gt;IF(I386=VLOOKUP(I386,#REF!,1,FALSE),"2_Только субъекты МСП")</formula>
    </cfRule>
  </conditionalFormatting>
  <conditionalFormatting sqref="J368">
    <cfRule type="expression" dxfId="165" priority="17">
      <formula>J386=IFERROR(VLOOKUP(I386,#REF!,1,FALSE),"2_Только субъекты МСП")</formula>
    </cfRule>
  </conditionalFormatting>
  <conditionalFormatting sqref="J369">
    <cfRule type="expression" dxfId="164" priority="15">
      <formula>J369&lt;&gt;IF(I369=VLOOKUP(I369,#REF!,1,FALSE),"2_Только субъекты МСП")</formula>
    </cfRule>
  </conditionalFormatting>
  <conditionalFormatting sqref="J369">
    <cfRule type="expression" dxfId="163" priority="16">
      <formula>J369=IFERROR(VLOOKUP(I369,#REF!,1,FALSE),"2_Только субъекты МСП")</formula>
    </cfRule>
  </conditionalFormatting>
  <conditionalFormatting sqref="J150">
    <cfRule type="expression" dxfId="162" priority="13">
      <formula>J150=IFERROR(VLOOKUP(I150,#REF!,1,FALSE),"2_Только субъекты МСП")</formula>
    </cfRule>
    <cfRule type="expression" dxfId="161" priority="14">
      <formula>J150&lt;&gt;IF(I150=VLOOKUP(I150,#REF!,1,FALSE),"2_Только субъекты МСП")</formula>
    </cfRule>
  </conditionalFormatting>
  <conditionalFormatting sqref="J151">
    <cfRule type="expression" dxfId="160" priority="11">
      <formula>J151=IFERROR(VLOOKUP(I151,#REF!,1,FALSE),"2_Только субъекты МСП")</formula>
    </cfRule>
    <cfRule type="expression" dxfId="159" priority="12">
      <formula>J151&lt;&gt;IF(I151=VLOOKUP(I151,#REF!,1,FALSE),"2_Только субъекты МСП")</formula>
    </cfRule>
  </conditionalFormatting>
  <conditionalFormatting sqref="J175">
    <cfRule type="expression" dxfId="158" priority="10">
      <formula>J175&lt;&gt;IF(I175=VLOOKUP(I175,#REF!,1,FALSE),"2_Только субъекты МСП")</formula>
    </cfRule>
  </conditionalFormatting>
  <conditionalFormatting sqref="J175">
    <cfRule type="expression" dxfId="157" priority="9">
      <formula>J175=IFERROR(VLOOKUP(I175,#REF!,1,FALSE),"2_Только субъекты МСП")</formula>
    </cfRule>
  </conditionalFormatting>
  <conditionalFormatting sqref="J372">
    <cfRule type="expression" dxfId="7" priority="8">
      <formula>J372&lt;&gt;IF(I372=VLOOKUP(I372,#REF!,1,FALSE),"2_Только субъекты МСП")</formula>
    </cfRule>
  </conditionalFormatting>
  <conditionalFormatting sqref="J372">
    <cfRule type="expression" dxfId="6" priority="7">
      <formula>J372=IFERROR(VLOOKUP(I372,#REF!,1,FALSE),"2_Только субъекты МСП")</formula>
    </cfRule>
  </conditionalFormatting>
  <conditionalFormatting sqref="J117">
    <cfRule type="expression" dxfId="5" priority="6">
      <formula>#REF!=IFERROR(VLOOKUP(#REF!,#REF!,1,FALSE),"2_Только субъекты МСП")</formula>
    </cfRule>
  </conditionalFormatting>
  <conditionalFormatting sqref="J117">
    <cfRule type="expression" dxfId="4" priority="5">
      <formula>#REF!&lt;&gt;IF(#REF!=VLOOKUP(#REF!,#REF!,1,FALSE),"2_Только субъекты МСП")</formula>
    </cfRule>
  </conditionalFormatting>
  <conditionalFormatting sqref="J121">
    <cfRule type="expression" dxfId="3" priority="4">
      <formula>#REF!=IFERROR(VLOOKUP(#REF!,#REF!,1,FALSE),"2_Только субъекты МСП")</formula>
    </cfRule>
  </conditionalFormatting>
  <conditionalFormatting sqref="J121">
    <cfRule type="expression" dxfId="2" priority="3">
      <formula>#REF!&lt;&gt;IF(#REF!=VLOOKUP(#REF!,#REF!,1,FALSE),"2_Только субъекты МСП")</formula>
    </cfRule>
  </conditionalFormatting>
  <conditionalFormatting sqref="J266">
    <cfRule type="expression" dxfId="1" priority="1">
      <formula>#REF!=IFERROR(VLOOKUP(#REF!,#REF!,1,FALSE),"2_Только субъекты МСП")</formula>
    </cfRule>
  </conditionalFormatting>
  <conditionalFormatting sqref="J266">
    <cfRule type="expression" dxfId="0" priority="2">
      <formula>#REF!&lt;&gt;IF(#REF!=VLOOKUP(#REF!,#REF!,1,FALSE),"2_Только субъекты МСП")</formula>
    </cfRule>
  </conditionalFormatting>
  <hyperlinks>
    <hyperlink ref="I49" r:id="rId1" tooltip="Услуги по передаче данных по беспроводным телекоммуникационным сетям"/>
  </hyperlinks>
  <pageMargins left="0.25" right="0.25" top="0.75" bottom="0.75" header="0.3" footer="0.3"/>
  <pageSetup paperSize="8" scale="14"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03"/>
  <sheetViews>
    <sheetView zoomScale="80" workbookViewId="0">
      <pane ySplit="8" topLeftCell="A31" activePane="bottomLeft" state="frozen"/>
      <selection pane="bottomLeft" activeCell="R36" sqref="R36"/>
    </sheetView>
  </sheetViews>
  <sheetFormatPr defaultRowHeight="16.5" outlineLevelRow="1"/>
  <cols>
    <col min="1" max="2" width="9.140625" style="1"/>
    <col min="3" max="3" width="14" style="1" customWidth="1"/>
    <col min="4" max="4" width="17.28515625" style="1" customWidth="1"/>
    <col min="5" max="5" width="19.85546875" style="1" customWidth="1"/>
    <col min="6" max="6" width="9.42578125" style="1" bestFit="1" customWidth="1"/>
    <col min="7" max="7" width="38.140625" style="1" customWidth="1"/>
    <col min="8" max="8" width="9.42578125" style="1" hidden="1" customWidth="1"/>
    <col min="9" max="9" width="14.28515625" style="1" hidden="1" customWidth="1"/>
    <col min="10" max="10" width="16.5703125" style="1" hidden="1" customWidth="1"/>
    <col min="11" max="11" width="18.5703125" style="1" hidden="1" customWidth="1"/>
    <col min="12" max="12" width="18.42578125" style="1" hidden="1" customWidth="1"/>
    <col min="13" max="13" width="17.5703125" style="1" hidden="1" customWidth="1"/>
    <col min="14" max="14" width="20.42578125" style="1" hidden="1" customWidth="1"/>
    <col min="15" max="15" width="15.28515625" style="1" customWidth="1"/>
    <col min="16" max="16" width="14.7109375" style="1" customWidth="1"/>
    <col min="17" max="17" width="20.5703125" style="1" customWidth="1"/>
    <col min="18" max="18" width="21.7109375" style="1" customWidth="1"/>
    <col min="19" max="19" width="19.5703125" style="1" customWidth="1"/>
    <col min="20" max="22" width="20.140625" style="1" customWidth="1"/>
    <col min="23" max="24" width="21.42578125" style="1" customWidth="1"/>
    <col min="25" max="25" width="17" style="1" customWidth="1"/>
    <col min="26" max="26" width="18" style="1" customWidth="1"/>
    <col min="27" max="27" width="13.42578125" style="1" customWidth="1"/>
    <col min="28" max="28" width="21" style="1" customWidth="1"/>
    <col min="29" max="29" width="23.140625" style="1" customWidth="1"/>
    <col min="30" max="30" width="19.140625" style="1" customWidth="1"/>
    <col min="31" max="31" width="16.28515625" style="1" customWidth="1"/>
    <col min="32" max="32" width="37.85546875" style="1" customWidth="1"/>
    <col min="33" max="33" width="41.28515625" style="1" customWidth="1"/>
    <col min="34" max="34" width="12.7109375" style="1" customWidth="1"/>
    <col min="35" max="35" width="16.7109375" style="1" customWidth="1"/>
    <col min="36" max="36" width="12.7109375" style="1" customWidth="1"/>
    <col min="37" max="37" width="19.28515625" style="1" customWidth="1"/>
    <col min="38" max="38" width="13.140625" style="1" customWidth="1"/>
    <col min="39" max="39" width="12.85546875" style="1" customWidth="1"/>
    <col min="40" max="40" width="13.140625" style="1" customWidth="1"/>
    <col min="41" max="41" width="12.85546875" style="1" customWidth="1"/>
    <col min="42" max="42" width="9.42578125" style="1" bestFit="1" customWidth="1"/>
    <col min="43" max="43" width="24.140625" style="1" customWidth="1"/>
    <col min="44" max="44" width="15.28515625" style="1" customWidth="1"/>
    <col min="45" max="45" width="73.42578125" style="1" customWidth="1"/>
    <col min="46" max="46" width="9.140625" style="1"/>
    <col min="47" max="48" width="9.42578125" style="1" bestFit="1" customWidth="1"/>
    <col min="49" max="50" width="9.5703125" style="1" bestFit="1" customWidth="1"/>
    <col min="51" max="53" width="9.140625" style="1"/>
    <col min="54" max="54" width="14.85546875" style="1" bestFit="1" customWidth="1"/>
    <col min="55" max="16384" width="9.140625" style="1"/>
  </cols>
  <sheetData>
    <row r="1" spans="1:56" ht="20.25">
      <c r="A1" s="5"/>
      <c r="E1" s="1180"/>
      <c r="F1" s="1180"/>
      <c r="G1" s="1180"/>
      <c r="H1" s="1180"/>
      <c r="I1" s="1180"/>
      <c r="J1" s="1180"/>
      <c r="K1" s="1180"/>
      <c r="L1" s="1180"/>
      <c r="M1" s="1180"/>
      <c r="N1" s="1180"/>
      <c r="O1" s="1180"/>
      <c r="P1" s="1180"/>
      <c r="Q1" s="1180"/>
      <c r="R1" s="1180"/>
      <c r="S1" s="1180"/>
      <c r="T1" s="1180"/>
      <c r="U1" s="6"/>
      <c r="V1" s="6"/>
    </row>
    <row r="3" spans="1:56" ht="23.25">
      <c r="A3" s="8" t="s">
        <v>0</v>
      </c>
      <c r="O3" s="9">
        <f>SUM(O9:O38)</f>
        <v>1074.3074181999002</v>
      </c>
    </row>
    <row r="5" spans="1:56" s="11" customFormat="1" ht="66" customHeight="1">
      <c r="A5" s="1182" t="s">
        <v>1</v>
      </c>
      <c r="B5" s="1182" t="s">
        <v>2</v>
      </c>
      <c r="C5" s="1185" t="s">
        <v>3</v>
      </c>
      <c r="D5" s="1186"/>
      <c r="E5" s="1182" t="s">
        <v>4</v>
      </c>
      <c r="F5" s="1182" t="s">
        <v>5</v>
      </c>
      <c r="G5" s="1182" t="s">
        <v>6</v>
      </c>
      <c r="H5" s="1182" t="s">
        <v>7</v>
      </c>
      <c r="I5" s="1182" t="s">
        <v>8</v>
      </c>
      <c r="J5" s="1182" t="s">
        <v>9</v>
      </c>
      <c r="K5" s="1182" t="s">
        <v>10</v>
      </c>
      <c r="L5" s="1182" t="s">
        <v>11</v>
      </c>
      <c r="M5" s="1182" t="s">
        <v>12</v>
      </c>
      <c r="N5" s="1182" t="s">
        <v>13</v>
      </c>
      <c r="O5" s="1190" t="s">
        <v>14</v>
      </c>
      <c r="P5" s="1190" t="s">
        <v>15</v>
      </c>
      <c r="Q5" s="1193" t="s">
        <v>16</v>
      </c>
      <c r="R5" s="1194"/>
      <c r="S5" s="1194"/>
      <c r="T5" s="1194"/>
      <c r="U5" s="1194"/>
      <c r="V5" s="1195"/>
      <c r="W5" s="1182" t="s">
        <v>17</v>
      </c>
      <c r="X5" s="1182" t="s">
        <v>18</v>
      </c>
      <c r="Y5" s="1182" t="s">
        <v>19</v>
      </c>
      <c r="Z5" s="1199" t="s">
        <v>20</v>
      </c>
      <c r="AA5" s="1199" t="s">
        <v>21</v>
      </c>
      <c r="AB5" s="1185" t="s">
        <v>22</v>
      </c>
      <c r="AC5" s="1200"/>
      <c r="AD5" s="1200"/>
      <c r="AE5" s="1186"/>
      <c r="AF5" s="1185" t="s">
        <v>23</v>
      </c>
      <c r="AG5" s="1200"/>
      <c r="AH5" s="1200"/>
      <c r="AI5" s="1200"/>
      <c r="AJ5" s="1200"/>
      <c r="AK5" s="1200"/>
      <c r="AL5" s="1200"/>
      <c r="AM5" s="1200"/>
      <c r="AN5" s="1200"/>
      <c r="AO5" s="1186"/>
      <c r="AP5" s="1182" t="s">
        <v>24</v>
      </c>
      <c r="AQ5" s="1182" t="s">
        <v>25</v>
      </c>
      <c r="AR5" s="1201" t="s">
        <v>26</v>
      </c>
      <c r="AS5" s="1202"/>
      <c r="AT5" s="1202"/>
      <c r="AU5" s="1202"/>
      <c r="AV5" s="1202"/>
      <c r="AW5" s="1202"/>
      <c r="AX5" s="1202"/>
      <c r="AY5" s="1203"/>
      <c r="AZ5" s="1182" t="s">
        <v>27</v>
      </c>
      <c r="BA5" s="1182" t="s">
        <v>28</v>
      </c>
      <c r="BB5" s="1210" t="s">
        <v>29</v>
      </c>
    </row>
    <row r="6" spans="1:56" s="11" customFormat="1" ht="51" customHeight="1">
      <c r="A6" s="1183"/>
      <c r="B6" s="1183"/>
      <c r="C6" s="1182" t="s">
        <v>31</v>
      </c>
      <c r="D6" s="1182" t="s">
        <v>32</v>
      </c>
      <c r="E6" s="1183"/>
      <c r="F6" s="1183"/>
      <c r="G6" s="1183"/>
      <c r="H6" s="1183"/>
      <c r="I6" s="1183"/>
      <c r="J6" s="1183"/>
      <c r="K6" s="1183"/>
      <c r="L6" s="1183"/>
      <c r="M6" s="1183"/>
      <c r="N6" s="1183"/>
      <c r="O6" s="1191"/>
      <c r="P6" s="1191"/>
      <c r="Q6" s="1196"/>
      <c r="R6" s="1197"/>
      <c r="S6" s="1197"/>
      <c r="T6" s="1197"/>
      <c r="U6" s="1197"/>
      <c r="V6" s="1198"/>
      <c r="W6" s="1183"/>
      <c r="X6" s="1183"/>
      <c r="Y6" s="1183"/>
      <c r="Z6" s="1199"/>
      <c r="AA6" s="1199"/>
      <c r="AB6" s="1182" t="s">
        <v>33</v>
      </c>
      <c r="AC6" s="1182" t="s">
        <v>34</v>
      </c>
      <c r="AD6" s="1182" t="s">
        <v>35</v>
      </c>
      <c r="AE6" s="1182" t="s">
        <v>36</v>
      </c>
      <c r="AF6" s="1182" t="s">
        <v>37</v>
      </c>
      <c r="AG6" s="1182" t="s">
        <v>38</v>
      </c>
      <c r="AH6" s="1185" t="s">
        <v>39</v>
      </c>
      <c r="AI6" s="1186"/>
      <c r="AJ6" s="1182" t="s">
        <v>40</v>
      </c>
      <c r="AK6" s="1185" t="s">
        <v>41</v>
      </c>
      <c r="AL6" s="1186"/>
      <c r="AM6" s="1190" t="s">
        <v>42</v>
      </c>
      <c r="AN6" s="1182" t="s">
        <v>43</v>
      </c>
      <c r="AO6" s="1208" t="s">
        <v>44</v>
      </c>
      <c r="AP6" s="1183"/>
      <c r="AQ6" s="1183"/>
      <c r="AR6" s="1210" t="s">
        <v>45</v>
      </c>
      <c r="AS6" s="1210" t="s">
        <v>46</v>
      </c>
      <c r="AT6" s="1210" t="s">
        <v>47</v>
      </c>
      <c r="AU6" s="1210" t="s">
        <v>48</v>
      </c>
      <c r="AV6" s="1210" t="s">
        <v>49</v>
      </c>
      <c r="AW6" s="1214" t="s">
        <v>50</v>
      </c>
      <c r="AX6" s="1214" t="s">
        <v>51</v>
      </c>
      <c r="AY6" s="1210" t="s">
        <v>52</v>
      </c>
      <c r="AZ6" s="1183"/>
      <c r="BA6" s="1183"/>
      <c r="BB6" s="1352"/>
    </row>
    <row r="7" spans="1:56" s="11" customFormat="1" ht="51" customHeight="1">
      <c r="A7" s="1184"/>
      <c r="B7" s="1184"/>
      <c r="C7" s="1184"/>
      <c r="D7" s="1184"/>
      <c r="E7" s="1184"/>
      <c r="F7" s="1184"/>
      <c r="G7" s="1184"/>
      <c r="H7" s="1184"/>
      <c r="I7" s="1184"/>
      <c r="J7" s="1184"/>
      <c r="K7" s="1184"/>
      <c r="L7" s="1184"/>
      <c r="M7" s="1184"/>
      <c r="N7" s="1184"/>
      <c r="O7" s="1192"/>
      <c r="P7" s="1192"/>
      <c r="Q7" s="12">
        <v>2025</v>
      </c>
      <c r="R7" s="12">
        <v>2026</v>
      </c>
      <c r="S7" s="12">
        <v>2027</v>
      </c>
      <c r="T7" s="12">
        <v>2028</v>
      </c>
      <c r="U7" s="12">
        <v>2029</v>
      </c>
      <c r="V7" s="12">
        <v>2030</v>
      </c>
      <c r="W7" s="1184"/>
      <c r="X7" s="1184"/>
      <c r="Y7" s="1184"/>
      <c r="Z7" s="1199"/>
      <c r="AA7" s="1199"/>
      <c r="AB7" s="1184"/>
      <c r="AC7" s="1184"/>
      <c r="AD7" s="1184"/>
      <c r="AE7" s="1184"/>
      <c r="AF7" s="1184"/>
      <c r="AG7" s="1184"/>
      <c r="AH7" s="13" t="s">
        <v>53</v>
      </c>
      <c r="AI7" s="13" t="s">
        <v>54</v>
      </c>
      <c r="AJ7" s="1184"/>
      <c r="AK7" s="13" t="s">
        <v>55</v>
      </c>
      <c r="AL7" s="13" t="s">
        <v>54</v>
      </c>
      <c r="AM7" s="1192"/>
      <c r="AN7" s="1184"/>
      <c r="AO7" s="1209"/>
      <c r="AP7" s="1184"/>
      <c r="AQ7" s="1184"/>
      <c r="AR7" s="1211"/>
      <c r="AS7" s="1211"/>
      <c r="AT7" s="1211"/>
      <c r="AU7" s="1211"/>
      <c r="AV7" s="1211"/>
      <c r="AW7" s="1215"/>
      <c r="AX7" s="1215"/>
      <c r="AY7" s="1211"/>
      <c r="AZ7" s="1184"/>
      <c r="BA7" s="1184"/>
      <c r="BB7" s="1211"/>
    </row>
    <row r="8" spans="1:56" s="11" customFormat="1" ht="15.75">
      <c r="A8" s="724">
        <v>1</v>
      </c>
      <c r="B8" s="724">
        <v>2</v>
      </c>
      <c r="C8" s="724">
        <v>3</v>
      </c>
      <c r="D8" s="724">
        <v>4</v>
      </c>
      <c r="E8" s="724">
        <v>5</v>
      </c>
      <c r="F8" s="724">
        <v>6</v>
      </c>
      <c r="G8" s="724">
        <v>7</v>
      </c>
      <c r="H8" s="724">
        <v>8</v>
      </c>
      <c r="I8" s="724">
        <v>9</v>
      </c>
      <c r="J8" s="724">
        <v>10</v>
      </c>
      <c r="K8" s="724">
        <v>11</v>
      </c>
      <c r="L8" s="724">
        <v>12</v>
      </c>
      <c r="M8" s="724">
        <v>13</v>
      </c>
      <c r="N8" s="724">
        <v>14</v>
      </c>
      <c r="O8" s="724">
        <v>15</v>
      </c>
      <c r="P8" s="724">
        <v>16</v>
      </c>
      <c r="Q8" s="724">
        <v>17</v>
      </c>
      <c r="R8" s="724">
        <v>18</v>
      </c>
      <c r="S8" s="724">
        <v>19</v>
      </c>
      <c r="T8" s="724">
        <v>20</v>
      </c>
      <c r="U8" s="724">
        <v>21</v>
      </c>
      <c r="V8" s="724">
        <v>22</v>
      </c>
      <c r="W8" s="724">
        <v>23</v>
      </c>
      <c r="X8" s="724">
        <v>24</v>
      </c>
      <c r="Y8" s="724">
        <v>25</v>
      </c>
      <c r="Z8" s="724">
        <v>26</v>
      </c>
      <c r="AA8" s="724">
        <v>27</v>
      </c>
      <c r="AB8" s="724">
        <v>28</v>
      </c>
      <c r="AC8" s="724">
        <v>29</v>
      </c>
      <c r="AD8" s="724">
        <v>30</v>
      </c>
      <c r="AE8" s="724">
        <v>31</v>
      </c>
      <c r="AF8" s="724">
        <v>32</v>
      </c>
      <c r="AG8" s="724">
        <v>33</v>
      </c>
      <c r="AH8" s="724">
        <v>34</v>
      </c>
      <c r="AI8" s="724">
        <v>35</v>
      </c>
      <c r="AJ8" s="724">
        <v>36</v>
      </c>
      <c r="AK8" s="724">
        <v>37</v>
      </c>
      <c r="AL8" s="724">
        <v>38</v>
      </c>
      <c r="AM8" s="724">
        <v>39</v>
      </c>
      <c r="AN8" s="724">
        <v>40</v>
      </c>
      <c r="AO8" s="724">
        <v>41</v>
      </c>
      <c r="AP8" s="724">
        <v>42</v>
      </c>
      <c r="AQ8" s="724">
        <v>43</v>
      </c>
      <c r="AR8" s="724">
        <v>44</v>
      </c>
      <c r="AS8" s="724">
        <v>45</v>
      </c>
      <c r="AT8" s="724">
        <v>46</v>
      </c>
      <c r="AU8" s="724">
        <v>47</v>
      </c>
      <c r="AV8" s="724">
        <v>48</v>
      </c>
      <c r="AW8" s="724">
        <v>49</v>
      </c>
      <c r="AX8" s="724">
        <v>50</v>
      </c>
      <c r="AY8" s="724">
        <v>51</v>
      </c>
      <c r="AZ8" s="724">
        <v>52</v>
      </c>
      <c r="BA8" s="724">
        <v>53</v>
      </c>
      <c r="BB8" s="724">
        <v>54</v>
      </c>
    </row>
    <row r="9" spans="1:56" ht="45" customHeight="1" outlineLevel="1">
      <c r="A9" s="725" t="s">
        <v>374</v>
      </c>
      <c r="B9" s="726"/>
      <c r="C9" s="727" t="s">
        <v>58</v>
      </c>
      <c r="D9" s="728" t="s">
        <v>336</v>
      </c>
      <c r="E9" s="725" t="s">
        <v>60</v>
      </c>
      <c r="F9" s="729"/>
      <c r="G9" s="727" t="s">
        <v>1284</v>
      </c>
      <c r="H9" s="730" t="s">
        <v>385</v>
      </c>
      <c r="I9" s="730" t="s">
        <v>1766</v>
      </c>
      <c r="J9" s="573">
        <v>2</v>
      </c>
      <c r="K9" s="731"/>
      <c r="L9" s="731" t="s">
        <v>64</v>
      </c>
      <c r="M9" s="732"/>
      <c r="N9" s="20" t="s">
        <v>65</v>
      </c>
      <c r="O9" s="733">
        <v>12.715780000000001</v>
      </c>
      <c r="P9" s="733">
        <f>O9*1.2</f>
        <v>15.258936</v>
      </c>
      <c r="Q9" s="733"/>
      <c r="R9" s="733">
        <f t="shared" ref="R9:R38" si="0">P9</f>
        <v>15.258936</v>
      </c>
      <c r="S9" s="733"/>
      <c r="T9" s="733"/>
      <c r="U9" s="733"/>
      <c r="V9" s="733"/>
      <c r="W9" s="732" t="s">
        <v>1767</v>
      </c>
      <c r="X9" s="732" t="s">
        <v>58</v>
      </c>
      <c r="Y9" s="732" t="s">
        <v>639</v>
      </c>
      <c r="Z9" s="734">
        <v>45901</v>
      </c>
      <c r="AA9" s="735">
        <f t="shared" ref="AA9:AA38" si="1">Z9+45</f>
        <v>45946</v>
      </c>
      <c r="AB9" s="573"/>
      <c r="AC9" s="573"/>
      <c r="AD9" s="573"/>
      <c r="AE9" s="573"/>
      <c r="AF9" s="573" t="str">
        <f t="shared" ref="AF9:AF38" si="2">G9</f>
        <v>Поставка электроинструмента</v>
      </c>
      <c r="AG9" s="573"/>
      <c r="AH9" s="732">
        <v>876</v>
      </c>
      <c r="AI9" s="732" t="s">
        <v>340</v>
      </c>
      <c r="AJ9" s="573">
        <v>1</v>
      </c>
      <c r="AK9" s="732">
        <v>93000000000</v>
      </c>
      <c r="AL9" s="732" t="s">
        <v>341</v>
      </c>
      <c r="AM9" s="735">
        <f>AA9+20</f>
        <v>45966</v>
      </c>
      <c r="AN9" s="734">
        <v>46032</v>
      </c>
      <c r="AO9" s="734">
        <v>46387</v>
      </c>
      <c r="AP9" s="731">
        <v>2026</v>
      </c>
      <c r="AQ9" s="736"/>
      <c r="AR9" s="573"/>
      <c r="AS9" s="573"/>
      <c r="AT9" s="737"/>
      <c r="AU9" s="573"/>
      <c r="AV9" s="573"/>
      <c r="AW9" s="738"/>
      <c r="AX9" s="738"/>
      <c r="AY9" s="731"/>
      <c r="AZ9" s="739"/>
      <c r="BA9" s="740"/>
      <c r="BB9" s="731"/>
      <c r="BD9" s="741"/>
    </row>
    <row r="10" spans="1:56" ht="45.75" customHeight="1" outlineLevel="1">
      <c r="A10" s="725" t="s">
        <v>374</v>
      </c>
      <c r="B10" s="726"/>
      <c r="C10" s="727" t="s">
        <v>58</v>
      </c>
      <c r="D10" s="728" t="s">
        <v>336</v>
      </c>
      <c r="E10" s="725" t="s">
        <v>60</v>
      </c>
      <c r="F10" s="729"/>
      <c r="G10" s="727" t="s">
        <v>1248</v>
      </c>
      <c r="H10" s="730" t="s">
        <v>1249</v>
      </c>
      <c r="I10" s="730" t="s">
        <v>1768</v>
      </c>
      <c r="J10" s="573">
        <v>2</v>
      </c>
      <c r="K10" s="731"/>
      <c r="L10" s="731" t="s">
        <v>64</v>
      </c>
      <c r="M10" s="732"/>
      <c r="N10" s="20" t="s">
        <v>65</v>
      </c>
      <c r="O10" s="733">
        <v>18.021059999999999</v>
      </c>
      <c r="P10" s="733">
        <f>O10*1.2</f>
        <v>21.625271999999999</v>
      </c>
      <c r="Q10" s="733"/>
      <c r="R10" s="733">
        <f t="shared" si="0"/>
        <v>21.625271999999999</v>
      </c>
      <c r="S10" s="733"/>
      <c r="T10" s="733"/>
      <c r="U10" s="733"/>
      <c r="V10" s="733"/>
      <c r="W10" s="732" t="s">
        <v>1767</v>
      </c>
      <c r="X10" s="732" t="s">
        <v>58</v>
      </c>
      <c r="Y10" s="732" t="s">
        <v>639</v>
      </c>
      <c r="Z10" s="734">
        <v>45901</v>
      </c>
      <c r="AA10" s="735">
        <f t="shared" si="1"/>
        <v>45946</v>
      </c>
      <c r="AB10" s="573"/>
      <c r="AC10" s="573"/>
      <c r="AD10" s="573"/>
      <c r="AE10" s="573"/>
      <c r="AF10" s="573" t="str">
        <f t="shared" si="2"/>
        <v>Поставка инструмента слесарно-монтажного</v>
      </c>
      <c r="AG10" s="573"/>
      <c r="AH10" s="732">
        <v>876</v>
      </c>
      <c r="AI10" s="732" t="s">
        <v>340</v>
      </c>
      <c r="AJ10" s="573">
        <v>1</v>
      </c>
      <c r="AK10" s="732">
        <v>93000000000</v>
      </c>
      <c r="AL10" s="732" t="s">
        <v>341</v>
      </c>
      <c r="AM10" s="735">
        <v>45966</v>
      </c>
      <c r="AN10" s="734">
        <v>46032</v>
      </c>
      <c r="AO10" s="734">
        <v>46387</v>
      </c>
      <c r="AP10" s="731">
        <v>2026</v>
      </c>
      <c r="AQ10" s="736"/>
      <c r="AR10" s="573"/>
      <c r="AS10" s="573"/>
      <c r="AT10" s="737"/>
      <c r="AU10" s="573"/>
      <c r="AV10" s="573"/>
      <c r="AW10" s="738"/>
      <c r="AX10" s="738"/>
      <c r="AY10" s="731"/>
      <c r="AZ10" s="739"/>
      <c r="BA10" s="740"/>
      <c r="BB10" s="731"/>
      <c r="BD10" s="741"/>
    </row>
    <row r="11" spans="1:56" ht="61.5" customHeight="1" outlineLevel="1">
      <c r="A11" s="725" t="s">
        <v>374</v>
      </c>
      <c r="B11" s="726"/>
      <c r="C11" s="727" t="s">
        <v>58</v>
      </c>
      <c r="D11" s="728" t="s">
        <v>336</v>
      </c>
      <c r="E11" s="725" t="s">
        <v>60</v>
      </c>
      <c r="F11" s="729"/>
      <c r="G11" s="727" t="s">
        <v>1029</v>
      </c>
      <c r="H11" s="730" t="s">
        <v>1030</v>
      </c>
      <c r="I11" s="730" t="s">
        <v>1769</v>
      </c>
      <c r="J11" s="573">
        <v>2</v>
      </c>
      <c r="K11" s="731"/>
      <c r="L11" s="731" t="s">
        <v>64</v>
      </c>
      <c r="M11" s="732"/>
      <c r="N11" s="20" t="s">
        <v>65</v>
      </c>
      <c r="O11" s="733">
        <v>80.242559999999997</v>
      </c>
      <c r="P11" s="733">
        <v>96.291070000000005</v>
      </c>
      <c r="Q11" s="733"/>
      <c r="R11" s="733">
        <f t="shared" si="0"/>
        <v>96.291070000000005</v>
      </c>
      <c r="S11" s="733"/>
      <c r="T11" s="733"/>
      <c r="U11" s="733"/>
      <c r="V11" s="733"/>
      <c r="W11" s="732" t="s">
        <v>1767</v>
      </c>
      <c r="X11" s="732" t="s">
        <v>58</v>
      </c>
      <c r="Y11" s="732" t="s">
        <v>639</v>
      </c>
      <c r="Z11" s="734">
        <v>45901</v>
      </c>
      <c r="AA11" s="735">
        <f t="shared" si="1"/>
        <v>45946</v>
      </c>
      <c r="AB11" s="573"/>
      <c r="AC11" s="573"/>
      <c r="AD11" s="573"/>
      <c r="AE11" s="573"/>
      <c r="AF11" s="573" t="str">
        <f t="shared" si="2"/>
        <v>Поставка товаров и инвентаря хозяйственного</v>
      </c>
      <c r="AG11" s="573"/>
      <c r="AH11" s="732">
        <v>876</v>
      </c>
      <c r="AI11" s="732" t="s">
        <v>340</v>
      </c>
      <c r="AJ11" s="573">
        <v>1</v>
      </c>
      <c r="AK11" s="732">
        <v>93000000000</v>
      </c>
      <c r="AL11" s="732" t="s">
        <v>341</v>
      </c>
      <c r="AM11" s="735">
        <f>AA11+20</f>
        <v>45966</v>
      </c>
      <c r="AN11" s="734">
        <v>46032</v>
      </c>
      <c r="AO11" s="734">
        <v>46387</v>
      </c>
      <c r="AP11" s="731">
        <v>2026</v>
      </c>
      <c r="AQ11" s="736"/>
      <c r="AR11" s="573"/>
      <c r="AS11" s="573"/>
      <c r="AT11" s="737"/>
      <c r="AU11" s="573"/>
      <c r="AV11" s="573"/>
      <c r="AW11" s="738"/>
      <c r="AX11" s="738"/>
      <c r="AY11" s="731"/>
      <c r="AZ11" s="739"/>
      <c r="BA11" s="740"/>
      <c r="BB11" s="731"/>
      <c r="BD11" s="741"/>
    </row>
    <row r="12" spans="1:56" ht="61.5" customHeight="1" outlineLevel="1">
      <c r="A12" s="725" t="s">
        <v>374</v>
      </c>
      <c r="B12" s="726"/>
      <c r="C12" s="727" t="s">
        <v>58</v>
      </c>
      <c r="D12" s="728" t="s">
        <v>336</v>
      </c>
      <c r="E12" s="725" t="s">
        <v>60</v>
      </c>
      <c r="F12" s="729"/>
      <c r="G12" s="727" t="s">
        <v>1770</v>
      </c>
      <c r="H12" s="730" t="s">
        <v>1771</v>
      </c>
      <c r="I12" s="730" t="s">
        <v>1772</v>
      </c>
      <c r="J12" s="573">
        <v>2</v>
      </c>
      <c r="K12" s="731"/>
      <c r="L12" s="731" t="s">
        <v>64</v>
      </c>
      <c r="M12" s="732"/>
      <c r="N12" s="20" t="s">
        <v>65</v>
      </c>
      <c r="O12" s="733">
        <v>31.212289999999999</v>
      </c>
      <c r="P12" s="733">
        <f t="shared" ref="P12:P38" si="3">O12*1.2</f>
        <v>37.454747999999995</v>
      </c>
      <c r="Q12" s="733"/>
      <c r="R12" s="733">
        <f t="shared" si="0"/>
        <v>37.454747999999995</v>
      </c>
      <c r="S12" s="733"/>
      <c r="T12" s="733"/>
      <c r="U12" s="733"/>
      <c r="V12" s="733"/>
      <c r="W12" s="732" t="s">
        <v>1767</v>
      </c>
      <c r="X12" s="732" t="s">
        <v>58</v>
      </c>
      <c r="Y12" s="732" t="s">
        <v>639</v>
      </c>
      <c r="Z12" s="734">
        <v>45901</v>
      </c>
      <c r="AA12" s="735">
        <f t="shared" si="1"/>
        <v>45946</v>
      </c>
      <c r="AB12" s="573"/>
      <c r="AC12" s="573"/>
      <c r="AD12" s="573"/>
      <c r="AE12" s="573"/>
      <c r="AF12" s="573" t="str">
        <f t="shared" si="2"/>
        <v>Поставка арматуры трубопроводной, канализационной и комплектующих</v>
      </c>
      <c r="AG12" s="573"/>
      <c r="AH12" s="732">
        <v>876</v>
      </c>
      <c r="AI12" s="732" t="s">
        <v>340</v>
      </c>
      <c r="AJ12" s="573">
        <v>1</v>
      </c>
      <c r="AK12" s="732">
        <v>93000000000</v>
      </c>
      <c r="AL12" s="732" t="s">
        <v>341</v>
      </c>
      <c r="AM12" s="735">
        <v>45966</v>
      </c>
      <c r="AN12" s="734">
        <v>46032</v>
      </c>
      <c r="AO12" s="734">
        <v>46387</v>
      </c>
      <c r="AP12" s="731">
        <v>2026</v>
      </c>
      <c r="AQ12" s="736"/>
      <c r="AR12" s="573"/>
      <c r="AS12" s="573"/>
      <c r="AT12" s="737"/>
      <c r="AU12" s="573"/>
      <c r="AV12" s="573"/>
      <c r="AW12" s="738"/>
      <c r="AX12" s="738"/>
      <c r="AY12" s="731"/>
      <c r="AZ12" s="739"/>
      <c r="BA12" s="740"/>
      <c r="BB12" s="731"/>
      <c r="BD12" s="741"/>
    </row>
    <row r="13" spans="1:56" ht="61.5" customHeight="1" outlineLevel="1">
      <c r="A13" s="725" t="s">
        <v>374</v>
      </c>
      <c r="B13" s="726"/>
      <c r="C13" s="727" t="s">
        <v>58</v>
      </c>
      <c r="D13" s="728" t="s">
        <v>336</v>
      </c>
      <c r="E13" s="725" t="s">
        <v>60</v>
      </c>
      <c r="F13" s="729"/>
      <c r="G13" s="727" t="s">
        <v>1773</v>
      </c>
      <c r="H13" s="730" t="s">
        <v>1774</v>
      </c>
      <c r="I13" s="730" t="s">
        <v>1775</v>
      </c>
      <c r="J13" s="573">
        <v>2</v>
      </c>
      <c r="K13" s="731"/>
      <c r="L13" s="731" t="s">
        <v>64</v>
      </c>
      <c r="M13" s="732"/>
      <c r="N13" s="20" t="s">
        <v>65</v>
      </c>
      <c r="O13" s="733">
        <v>43.858469999999997</v>
      </c>
      <c r="P13" s="733">
        <f t="shared" si="3"/>
        <v>52.630163999999994</v>
      </c>
      <c r="Q13" s="733"/>
      <c r="R13" s="733">
        <f t="shared" si="0"/>
        <v>52.630163999999994</v>
      </c>
      <c r="S13" s="733"/>
      <c r="T13" s="733"/>
      <c r="U13" s="733"/>
      <c r="V13" s="733"/>
      <c r="W13" s="732" t="s">
        <v>1767</v>
      </c>
      <c r="X13" s="732" t="s">
        <v>58</v>
      </c>
      <c r="Y13" s="732" t="s">
        <v>639</v>
      </c>
      <c r="Z13" s="734">
        <v>45901</v>
      </c>
      <c r="AA13" s="735">
        <f t="shared" si="1"/>
        <v>45946</v>
      </c>
      <c r="AB13" s="573"/>
      <c r="AC13" s="573"/>
      <c r="AD13" s="573"/>
      <c r="AE13" s="573"/>
      <c r="AF13" s="573" t="str">
        <f t="shared" si="2"/>
        <v>Поставка газов технических</v>
      </c>
      <c r="AG13" s="573"/>
      <c r="AH13" s="732">
        <v>876</v>
      </c>
      <c r="AI13" s="732" t="s">
        <v>340</v>
      </c>
      <c r="AJ13" s="573">
        <v>1</v>
      </c>
      <c r="AK13" s="732">
        <v>93000000000</v>
      </c>
      <c r="AL13" s="732" t="s">
        <v>341</v>
      </c>
      <c r="AM13" s="735">
        <f>AA13+20</f>
        <v>45966</v>
      </c>
      <c r="AN13" s="734">
        <v>46032</v>
      </c>
      <c r="AO13" s="734">
        <v>46387</v>
      </c>
      <c r="AP13" s="731">
        <v>2026</v>
      </c>
      <c r="AQ13" s="736"/>
      <c r="AR13" s="573"/>
      <c r="AS13" s="573"/>
      <c r="AT13" s="737"/>
      <c r="AU13" s="573"/>
      <c r="AV13" s="573"/>
      <c r="AW13" s="738"/>
      <c r="AX13" s="738"/>
      <c r="AY13" s="731"/>
      <c r="AZ13" s="739"/>
      <c r="BA13" s="740"/>
      <c r="BB13" s="731"/>
      <c r="BD13" s="741"/>
    </row>
    <row r="14" spans="1:56" ht="61.5" customHeight="1" outlineLevel="1">
      <c r="A14" s="725" t="s">
        <v>374</v>
      </c>
      <c r="B14" s="726"/>
      <c r="C14" s="727" t="s">
        <v>58</v>
      </c>
      <c r="D14" s="728" t="s">
        <v>336</v>
      </c>
      <c r="E14" s="725" t="s">
        <v>60</v>
      </c>
      <c r="F14" s="729"/>
      <c r="G14" s="727" t="s">
        <v>1776</v>
      </c>
      <c r="H14" s="730" t="s">
        <v>168</v>
      </c>
      <c r="I14" s="730" t="s">
        <v>150</v>
      </c>
      <c r="J14" s="573">
        <v>2</v>
      </c>
      <c r="K14" s="731"/>
      <c r="L14" s="731" t="s">
        <v>64</v>
      </c>
      <c r="M14" s="732"/>
      <c r="N14" s="20" t="s">
        <v>65</v>
      </c>
      <c r="O14" s="733">
        <v>41.974780000000003</v>
      </c>
      <c r="P14" s="733">
        <f t="shared" si="3"/>
        <v>50.369736000000003</v>
      </c>
      <c r="Q14" s="733"/>
      <c r="R14" s="733">
        <f t="shared" si="0"/>
        <v>50.369736000000003</v>
      </c>
      <c r="S14" s="733"/>
      <c r="T14" s="733"/>
      <c r="U14" s="733"/>
      <c r="V14" s="733"/>
      <c r="W14" s="732" t="s">
        <v>1767</v>
      </c>
      <c r="X14" s="732" t="s">
        <v>58</v>
      </c>
      <c r="Y14" s="732" t="s">
        <v>639</v>
      </c>
      <c r="Z14" s="734">
        <v>45901</v>
      </c>
      <c r="AA14" s="735">
        <f t="shared" si="1"/>
        <v>45946</v>
      </c>
      <c r="AB14" s="573"/>
      <c r="AC14" s="573"/>
      <c r="AD14" s="573"/>
      <c r="AE14" s="573"/>
      <c r="AF14" s="573" t="str">
        <f t="shared" si="2"/>
        <v>Поставка материалов для монтажа, крепления и прокладки кабельной продукции</v>
      </c>
      <c r="AG14" s="573"/>
      <c r="AH14" s="732">
        <v>876</v>
      </c>
      <c r="AI14" s="732" t="s">
        <v>340</v>
      </c>
      <c r="AJ14" s="573">
        <v>1</v>
      </c>
      <c r="AK14" s="732">
        <v>93000000000</v>
      </c>
      <c r="AL14" s="732" t="s">
        <v>341</v>
      </c>
      <c r="AM14" s="735">
        <v>45966</v>
      </c>
      <c r="AN14" s="734">
        <v>46032</v>
      </c>
      <c r="AO14" s="734">
        <v>46387</v>
      </c>
      <c r="AP14" s="731">
        <v>2026</v>
      </c>
      <c r="AQ14" s="736"/>
      <c r="AR14" s="573"/>
      <c r="AS14" s="573"/>
      <c r="AT14" s="737"/>
      <c r="AU14" s="573"/>
      <c r="AV14" s="573"/>
      <c r="AW14" s="738"/>
      <c r="AX14" s="738"/>
      <c r="AY14" s="731"/>
      <c r="AZ14" s="739"/>
      <c r="BA14" s="740"/>
      <c r="BB14" s="731"/>
      <c r="BD14" s="741"/>
    </row>
    <row r="15" spans="1:56" ht="61.5" customHeight="1" outlineLevel="1">
      <c r="A15" s="573" t="s">
        <v>374</v>
      </c>
      <c r="B15" s="731"/>
      <c r="C15" s="732" t="s">
        <v>58</v>
      </c>
      <c r="D15" s="742" t="s">
        <v>336</v>
      </c>
      <c r="E15" s="573" t="s">
        <v>60</v>
      </c>
      <c r="F15" s="736"/>
      <c r="G15" s="732" t="s">
        <v>1777</v>
      </c>
      <c r="H15" s="730" t="s">
        <v>174</v>
      </c>
      <c r="I15" s="730" t="s">
        <v>1778</v>
      </c>
      <c r="J15" s="573">
        <v>2</v>
      </c>
      <c r="K15" s="731"/>
      <c r="L15" s="731" t="s">
        <v>64</v>
      </c>
      <c r="M15" s="732"/>
      <c r="N15" s="20" t="s">
        <v>65</v>
      </c>
      <c r="O15" s="733">
        <f>53.03142*1.040362</f>
        <v>55.171874174039999</v>
      </c>
      <c r="P15" s="733">
        <f t="shared" si="3"/>
        <v>66.20624900884799</v>
      </c>
      <c r="Q15" s="733"/>
      <c r="R15" s="733">
        <f t="shared" si="0"/>
        <v>66.20624900884799</v>
      </c>
      <c r="S15" s="733"/>
      <c r="T15" s="733"/>
      <c r="U15" s="733"/>
      <c r="V15" s="733"/>
      <c r="W15" s="732" t="s">
        <v>1767</v>
      </c>
      <c r="X15" s="732" t="s">
        <v>58</v>
      </c>
      <c r="Y15" s="732" t="s">
        <v>639</v>
      </c>
      <c r="Z15" s="734">
        <v>45901</v>
      </c>
      <c r="AA15" s="735">
        <f t="shared" si="1"/>
        <v>45946</v>
      </c>
      <c r="AB15" s="573"/>
      <c r="AC15" s="573"/>
      <c r="AD15" s="573"/>
      <c r="AE15" s="573"/>
      <c r="AF15" s="573" t="str">
        <f t="shared" si="2"/>
        <v>Поставка запасных частей к разъединителям</v>
      </c>
      <c r="AG15" s="573"/>
      <c r="AH15" s="732">
        <v>876</v>
      </c>
      <c r="AI15" s="732" t="s">
        <v>340</v>
      </c>
      <c r="AJ15" s="573">
        <v>1</v>
      </c>
      <c r="AK15" s="732">
        <v>93000000000</v>
      </c>
      <c r="AL15" s="732" t="s">
        <v>341</v>
      </c>
      <c r="AM15" s="735">
        <f t="shared" ref="AM15:AM38" si="4">AA15+20</f>
        <v>45966</v>
      </c>
      <c r="AN15" s="734">
        <v>46032</v>
      </c>
      <c r="AO15" s="734">
        <v>46387</v>
      </c>
      <c r="AP15" s="731">
        <v>2026</v>
      </c>
      <c r="AQ15" s="736"/>
      <c r="AR15" s="573"/>
      <c r="AS15" s="573"/>
      <c r="AT15" s="737"/>
      <c r="AU15" s="573"/>
      <c r="AV15" s="573"/>
      <c r="AW15" s="738"/>
      <c r="AX15" s="738"/>
      <c r="AY15" s="731"/>
      <c r="AZ15" s="739"/>
      <c r="BA15" s="740"/>
      <c r="BB15" s="731"/>
      <c r="BD15" s="741"/>
    </row>
    <row r="16" spans="1:56" ht="61.5" customHeight="1" outlineLevel="1">
      <c r="A16" s="725" t="s">
        <v>374</v>
      </c>
      <c r="B16" s="726"/>
      <c r="C16" s="727" t="s">
        <v>58</v>
      </c>
      <c r="D16" s="728" t="s">
        <v>336</v>
      </c>
      <c r="E16" s="725" t="s">
        <v>60</v>
      </c>
      <c r="F16" s="729"/>
      <c r="G16" s="727" t="s">
        <v>1779</v>
      </c>
      <c r="H16" s="730" t="s">
        <v>1780</v>
      </c>
      <c r="I16" s="730" t="s">
        <v>1780</v>
      </c>
      <c r="J16" s="573">
        <v>2</v>
      </c>
      <c r="K16" s="731"/>
      <c r="L16" s="731" t="s">
        <v>64</v>
      </c>
      <c r="M16" s="732"/>
      <c r="N16" s="20" t="s">
        <v>65</v>
      </c>
      <c r="O16" s="733">
        <v>53.783329999999999</v>
      </c>
      <c r="P16" s="733">
        <f t="shared" si="3"/>
        <v>64.539996000000002</v>
      </c>
      <c r="Q16" s="733"/>
      <c r="R16" s="733">
        <f t="shared" si="0"/>
        <v>64.539996000000002</v>
      </c>
      <c r="S16" s="733"/>
      <c r="T16" s="733"/>
      <c r="U16" s="733"/>
      <c r="V16" s="733"/>
      <c r="W16" s="732" t="s">
        <v>1767</v>
      </c>
      <c r="X16" s="732" t="s">
        <v>58</v>
      </c>
      <c r="Y16" s="732" t="s">
        <v>639</v>
      </c>
      <c r="Z16" s="734">
        <v>45901</v>
      </c>
      <c r="AA16" s="735">
        <f t="shared" si="1"/>
        <v>45946</v>
      </c>
      <c r="AB16" s="573"/>
      <c r="AC16" s="573"/>
      <c r="AD16" s="573"/>
      <c r="AE16" s="573"/>
      <c r="AF16" s="573" t="str">
        <f t="shared" si="2"/>
        <v>Поставка знаков и плакатов безопасности</v>
      </c>
      <c r="AG16" s="573"/>
      <c r="AH16" s="732">
        <v>876</v>
      </c>
      <c r="AI16" s="732" t="s">
        <v>340</v>
      </c>
      <c r="AJ16" s="573">
        <v>1</v>
      </c>
      <c r="AK16" s="732">
        <v>93000000000</v>
      </c>
      <c r="AL16" s="732" t="s">
        <v>341</v>
      </c>
      <c r="AM16" s="735">
        <f t="shared" si="4"/>
        <v>45966</v>
      </c>
      <c r="AN16" s="734">
        <v>46032</v>
      </c>
      <c r="AO16" s="734">
        <v>46387</v>
      </c>
      <c r="AP16" s="731">
        <v>2026</v>
      </c>
      <c r="AQ16" s="736"/>
      <c r="AR16" s="573"/>
      <c r="AS16" s="573"/>
      <c r="AT16" s="737"/>
      <c r="AU16" s="573"/>
      <c r="AV16" s="573"/>
      <c r="AW16" s="738"/>
      <c r="AX16" s="738"/>
      <c r="AY16" s="731"/>
      <c r="AZ16" s="739"/>
      <c r="BA16" s="740"/>
      <c r="BB16" s="731"/>
      <c r="BD16" s="741"/>
    </row>
    <row r="17" spans="1:56" ht="61.5" customHeight="1" outlineLevel="1">
      <c r="A17" s="573" t="s">
        <v>374</v>
      </c>
      <c r="B17" s="731"/>
      <c r="C17" s="732" t="s">
        <v>58</v>
      </c>
      <c r="D17" s="742" t="s">
        <v>336</v>
      </c>
      <c r="E17" s="573" t="s">
        <v>60</v>
      </c>
      <c r="F17" s="736"/>
      <c r="G17" s="732" t="s">
        <v>1781</v>
      </c>
      <c r="H17" s="730" t="s">
        <v>1059</v>
      </c>
      <c r="I17" s="730" t="s">
        <v>1782</v>
      </c>
      <c r="J17" s="573">
        <v>2</v>
      </c>
      <c r="K17" s="731"/>
      <c r="L17" s="731" t="s">
        <v>64</v>
      </c>
      <c r="M17" s="732"/>
      <c r="N17" s="20" t="s">
        <v>65</v>
      </c>
      <c r="O17" s="733">
        <f>46.69948*1.040362</f>
        <v>48.584364411759999</v>
      </c>
      <c r="P17" s="733">
        <f t="shared" si="3"/>
        <v>58.301237294111999</v>
      </c>
      <c r="Q17" s="733"/>
      <c r="R17" s="733">
        <f t="shared" si="0"/>
        <v>58.301237294111999</v>
      </c>
      <c r="S17" s="733"/>
      <c r="T17" s="733"/>
      <c r="U17" s="733"/>
      <c r="V17" s="733"/>
      <c r="W17" s="732" t="s">
        <v>1767</v>
      </c>
      <c r="X17" s="732" t="s">
        <v>58</v>
      </c>
      <c r="Y17" s="732" t="s">
        <v>639</v>
      </c>
      <c r="Z17" s="734">
        <v>45901</v>
      </c>
      <c r="AA17" s="735">
        <f t="shared" si="1"/>
        <v>45946</v>
      </c>
      <c r="AB17" s="573"/>
      <c r="AC17" s="573"/>
      <c r="AD17" s="573"/>
      <c r="AE17" s="573"/>
      <c r="AF17" s="573" t="str">
        <f t="shared" si="2"/>
        <v>Поставка окон ПВХ, дверей ПВХ</v>
      </c>
      <c r="AG17" s="573"/>
      <c r="AH17" s="732">
        <v>876</v>
      </c>
      <c r="AI17" s="732" t="s">
        <v>340</v>
      </c>
      <c r="AJ17" s="573">
        <v>1</v>
      </c>
      <c r="AK17" s="732">
        <v>93000000000</v>
      </c>
      <c r="AL17" s="732" t="s">
        <v>341</v>
      </c>
      <c r="AM17" s="735">
        <v>45966</v>
      </c>
      <c r="AN17" s="734">
        <v>46032</v>
      </c>
      <c r="AO17" s="734">
        <v>46387</v>
      </c>
      <c r="AP17" s="731">
        <v>2026</v>
      </c>
      <c r="AQ17" s="736"/>
      <c r="AR17" s="573"/>
      <c r="AS17" s="573"/>
      <c r="AT17" s="737"/>
      <c r="AU17" s="573"/>
      <c r="AV17" s="573"/>
      <c r="AW17" s="738"/>
      <c r="AX17" s="738"/>
      <c r="AY17" s="731"/>
      <c r="AZ17" s="739"/>
      <c r="BA17" s="740"/>
      <c r="BB17" s="731"/>
      <c r="BD17" s="741"/>
    </row>
    <row r="18" spans="1:56" ht="61.5" customHeight="1" outlineLevel="1">
      <c r="A18" s="725" t="s">
        <v>374</v>
      </c>
      <c r="B18" s="726"/>
      <c r="C18" s="727" t="s">
        <v>58</v>
      </c>
      <c r="D18" s="728" t="s">
        <v>336</v>
      </c>
      <c r="E18" s="725" t="s">
        <v>60</v>
      </c>
      <c r="F18" s="729"/>
      <c r="G18" s="727" t="s">
        <v>1783</v>
      </c>
      <c r="H18" s="730" t="s">
        <v>150</v>
      </c>
      <c r="I18" s="730" t="s">
        <v>381</v>
      </c>
      <c r="J18" s="573">
        <v>2</v>
      </c>
      <c r="K18" s="731"/>
      <c r="L18" s="731" t="s">
        <v>64</v>
      </c>
      <c r="M18" s="732"/>
      <c r="N18" s="20" t="s">
        <v>65</v>
      </c>
      <c r="O18" s="733">
        <v>6.4000500000000002</v>
      </c>
      <c r="P18" s="733">
        <f t="shared" si="3"/>
        <v>7.6800600000000001</v>
      </c>
      <c r="Q18" s="733"/>
      <c r="R18" s="733">
        <f t="shared" si="0"/>
        <v>7.6800600000000001</v>
      </c>
      <c r="S18" s="733"/>
      <c r="T18" s="733"/>
      <c r="U18" s="733"/>
      <c r="V18" s="733"/>
      <c r="W18" s="732" t="s">
        <v>1767</v>
      </c>
      <c r="X18" s="732" t="s">
        <v>58</v>
      </c>
      <c r="Y18" s="732" t="s">
        <v>639</v>
      </c>
      <c r="Z18" s="734">
        <v>45901</v>
      </c>
      <c r="AA18" s="735">
        <f t="shared" si="1"/>
        <v>45946</v>
      </c>
      <c r="AB18" s="573"/>
      <c r="AC18" s="573"/>
      <c r="AD18" s="573"/>
      <c r="AE18" s="573"/>
      <c r="AF18" s="573" t="str">
        <f t="shared" si="2"/>
        <v>Поставка кабельных наконечников и гильз</v>
      </c>
      <c r="AG18" s="573"/>
      <c r="AH18" s="732">
        <v>876</v>
      </c>
      <c r="AI18" s="732" t="s">
        <v>340</v>
      </c>
      <c r="AJ18" s="573">
        <v>1</v>
      </c>
      <c r="AK18" s="732">
        <v>93000000000</v>
      </c>
      <c r="AL18" s="732" t="s">
        <v>341</v>
      </c>
      <c r="AM18" s="735">
        <f t="shared" si="4"/>
        <v>45966</v>
      </c>
      <c r="AN18" s="734">
        <v>46032</v>
      </c>
      <c r="AO18" s="734">
        <v>46387</v>
      </c>
      <c r="AP18" s="731">
        <v>2026</v>
      </c>
      <c r="AQ18" s="736"/>
      <c r="AR18" s="573"/>
      <c r="AS18" s="573"/>
      <c r="AT18" s="737"/>
      <c r="AU18" s="573"/>
      <c r="AV18" s="573"/>
      <c r="AW18" s="738"/>
      <c r="AX18" s="738"/>
      <c r="AY18" s="731"/>
      <c r="AZ18" s="739"/>
      <c r="BA18" s="740"/>
      <c r="BB18" s="731"/>
      <c r="BD18" s="741"/>
    </row>
    <row r="19" spans="1:56" ht="61.5" customHeight="1" outlineLevel="1">
      <c r="A19" s="725" t="s">
        <v>374</v>
      </c>
      <c r="B19" s="726"/>
      <c r="C19" s="727" t="s">
        <v>58</v>
      </c>
      <c r="D19" s="728" t="s">
        <v>336</v>
      </c>
      <c r="E19" s="725" t="s">
        <v>60</v>
      </c>
      <c r="F19" s="729"/>
      <c r="G19" s="727" t="s">
        <v>1018</v>
      </c>
      <c r="H19" s="730" t="s">
        <v>1064</v>
      </c>
      <c r="I19" s="730" t="s">
        <v>1784</v>
      </c>
      <c r="J19" s="573">
        <v>2</v>
      </c>
      <c r="K19" s="731"/>
      <c r="L19" s="731" t="s">
        <v>64</v>
      </c>
      <c r="M19" s="732"/>
      <c r="N19" s="20" t="s">
        <v>65</v>
      </c>
      <c r="O19" s="733">
        <v>0.78817999999999999</v>
      </c>
      <c r="P19" s="733">
        <f t="shared" si="3"/>
        <v>0.94581599999999999</v>
      </c>
      <c r="Q19" s="733"/>
      <c r="R19" s="733">
        <f t="shared" si="0"/>
        <v>0.94581599999999999</v>
      </c>
      <c r="S19" s="733"/>
      <c r="T19" s="733"/>
      <c r="U19" s="733"/>
      <c r="V19" s="733"/>
      <c r="W19" s="732" t="s">
        <v>1767</v>
      </c>
      <c r="X19" s="732" t="s">
        <v>58</v>
      </c>
      <c r="Y19" s="732" t="s">
        <v>639</v>
      </c>
      <c r="Z19" s="734">
        <v>45901</v>
      </c>
      <c r="AA19" s="735">
        <f t="shared" si="1"/>
        <v>45946</v>
      </c>
      <c r="AB19" s="573"/>
      <c r="AC19" s="573"/>
      <c r="AD19" s="573"/>
      <c r="AE19" s="573"/>
      <c r="AF19" s="573" t="str">
        <f t="shared" si="2"/>
        <v>Поставка канцелярских товаров</v>
      </c>
      <c r="AG19" s="573"/>
      <c r="AH19" s="732">
        <v>876</v>
      </c>
      <c r="AI19" s="732" t="s">
        <v>340</v>
      </c>
      <c r="AJ19" s="573">
        <v>1</v>
      </c>
      <c r="AK19" s="732">
        <v>93000000000</v>
      </c>
      <c r="AL19" s="732" t="s">
        <v>341</v>
      </c>
      <c r="AM19" s="735">
        <v>45966</v>
      </c>
      <c r="AN19" s="734">
        <v>46032</v>
      </c>
      <c r="AO19" s="734">
        <v>46387</v>
      </c>
      <c r="AP19" s="731">
        <v>2026</v>
      </c>
      <c r="AQ19" s="736"/>
      <c r="AR19" s="573"/>
      <c r="AS19" s="573"/>
      <c r="AT19" s="737"/>
      <c r="AU19" s="573"/>
      <c r="AV19" s="573"/>
      <c r="AW19" s="738"/>
      <c r="AX19" s="738"/>
      <c r="AY19" s="731"/>
      <c r="AZ19" s="739"/>
      <c r="BA19" s="740"/>
      <c r="BB19" s="731"/>
      <c r="BD19" s="741"/>
    </row>
    <row r="20" spans="1:56" ht="61.5" customHeight="1" outlineLevel="1">
      <c r="A20" s="725" t="s">
        <v>374</v>
      </c>
      <c r="B20" s="726"/>
      <c r="C20" s="727" t="s">
        <v>58</v>
      </c>
      <c r="D20" s="728" t="s">
        <v>336</v>
      </c>
      <c r="E20" s="725" t="s">
        <v>60</v>
      </c>
      <c r="F20" s="729"/>
      <c r="G20" s="727" t="s">
        <v>1785</v>
      </c>
      <c r="H20" s="730" t="s">
        <v>106</v>
      </c>
      <c r="I20" s="730" t="s">
        <v>106</v>
      </c>
      <c r="J20" s="573">
        <v>2</v>
      </c>
      <c r="K20" s="731"/>
      <c r="L20" s="731" t="s">
        <v>64</v>
      </c>
      <c r="M20" s="732"/>
      <c r="N20" s="20" t="s">
        <v>65</v>
      </c>
      <c r="O20" s="733">
        <v>40.341389999999997</v>
      </c>
      <c r="P20" s="733">
        <f t="shared" si="3"/>
        <v>48.409667999999996</v>
      </c>
      <c r="Q20" s="733"/>
      <c r="R20" s="733">
        <f t="shared" si="0"/>
        <v>48.409667999999996</v>
      </c>
      <c r="S20" s="733"/>
      <c r="T20" s="733"/>
      <c r="U20" s="733"/>
      <c r="V20" s="733"/>
      <c r="W20" s="732" t="s">
        <v>1767</v>
      </c>
      <c r="X20" s="732" t="s">
        <v>58</v>
      </c>
      <c r="Y20" s="732" t="s">
        <v>639</v>
      </c>
      <c r="Z20" s="734">
        <v>45901</v>
      </c>
      <c r="AA20" s="735">
        <f t="shared" si="1"/>
        <v>45946</v>
      </c>
      <c r="AB20" s="573"/>
      <c r="AC20" s="573"/>
      <c r="AD20" s="573"/>
      <c r="AE20" s="573"/>
      <c r="AF20" s="573" t="str">
        <f t="shared" si="2"/>
        <v>Поставка материалов электроизоляционных</v>
      </c>
      <c r="AG20" s="573"/>
      <c r="AH20" s="732">
        <v>876</v>
      </c>
      <c r="AI20" s="732" t="s">
        <v>340</v>
      </c>
      <c r="AJ20" s="573">
        <v>1</v>
      </c>
      <c r="AK20" s="732">
        <v>93000000000</v>
      </c>
      <c r="AL20" s="732" t="s">
        <v>341</v>
      </c>
      <c r="AM20" s="735">
        <f t="shared" si="4"/>
        <v>45966</v>
      </c>
      <c r="AN20" s="734">
        <v>46032</v>
      </c>
      <c r="AO20" s="734">
        <v>46387</v>
      </c>
      <c r="AP20" s="731">
        <v>2026</v>
      </c>
      <c r="AQ20" s="736"/>
      <c r="AR20" s="573"/>
      <c r="AS20" s="573"/>
      <c r="AT20" s="737"/>
      <c r="AU20" s="573"/>
      <c r="AV20" s="573"/>
      <c r="AW20" s="738"/>
      <c r="AX20" s="738"/>
      <c r="AY20" s="731"/>
      <c r="AZ20" s="739"/>
      <c r="BA20" s="740"/>
      <c r="BB20" s="731"/>
      <c r="BD20" s="741"/>
    </row>
    <row r="21" spans="1:56" ht="61.5" customHeight="1" outlineLevel="1">
      <c r="A21" s="725" t="s">
        <v>374</v>
      </c>
      <c r="B21" s="726"/>
      <c r="C21" s="727" t="s">
        <v>58</v>
      </c>
      <c r="D21" s="728" t="s">
        <v>336</v>
      </c>
      <c r="E21" s="725" t="s">
        <v>60</v>
      </c>
      <c r="F21" s="729"/>
      <c r="G21" s="727" t="s">
        <v>1786</v>
      </c>
      <c r="H21" s="730" t="s">
        <v>1787</v>
      </c>
      <c r="I21" s="730" t="s">
        <v>1788</v>
      </c>
      <c r="J21" s="573">
        <v>2</v>
      </c>
      <c r="K21" s="731"/>
      <c r="L21" s="731" t="s">
        <v>64</v>
      </c>
      <c r="M21" s="732"/>
      <c r="N21" s="20" t="s">
        <v>65</v>
      </c>
      <c r="O21" s="733">
        <v>25.471969999999999</v>
      </c>
      <c r="P21" s="733">
        <f t="shared" si="3"/>
        <v>30.566363999999997</v>
      </c>
      <c r="Q21" s="733"/>
      <c r="R21" s="733">
        <f t="shared" si="0"/>
        <v>30.566363999999997</v>
      </c>
      <c r="S21" s="733"/>
      <c r="T21" s="733"/>
      <c r="U21" s="733"/>
      <c r="V21" s="733"/>
      <c r="W21" s="732" t="s">
        <v>1767</v>
      </c>
      <c r="X21" s="732" t="s">
        <v>58</v>
      </c>
      <c r="Y21" s="732" t="s">
        <v>639</v>
      </c>
      <c r="Z21" s="734">
        <v>45901</v>
      </c>
      <c r="AA21" s="735">
        <f t="shared" si="1"/>
        <v>45946</v>
      </c>
      <c r="AB21" s="573"/>
      <c r="AC21" s="573"/>
      <c r="AD21" s="573"/>
      <c r="AE21" s="573"/>
      <c r="AF21" s="573" t="str">
        <f t="shared" si="2"/>
        <v>Поставка метизов, крепежа</v>
      </c>
      <c r="AG21" s="573"/>
      <c r="AH21" s="732">
        <v>876</v>
      </c>
      <c r="AI21" s="732" t="s">
        <v>340</v>
      </c>
      <c r="AJ21" s="573">
        <v>1</v>
      </c>
      <c r="AK21" s="732">
        <v>93000000000</v>
      </c>
      <c r="AL21" s="732" t="s">
        <v>341</v>
      </c>
      <c r="AM21" s="735">
        <v>45966</v>
      </c>
      <c r="AN21" s="734">
        <v>46032</v>
      </c>
      <c r="AO21" s="734">
        <v>46387</v>
      </c>
      <c r="AP21" s="731">
        <v>2026</v>
      </c>
      <c r="AQ21" s="736"/>
      <c r="AR21" s="573"/>
      <c r="AS21" s="573"/>
      <c r="AT21" s="737"/>
      <c r="AU21" s="573"/>
      <c r="AV21" s="573"/>
      <c r="AW21" s="738"/>
      <c r="AX21" s="738"/>
      <c r="AY21" s="731"/>
      <c r="AZ21" s="739"/>
      <c r="BA21" s="740"/>
      <c r="BB21" s="731"/>
      <c r="BD21" s="741"/>
    </row>
    <row r="22" spans="1:56" ht="61.5" customHeight="1" outlineLevel="1">
      <c r="A22" s="573" t="s">
        <v>374</v>
      </c>
      <c r="B22" s="731"/>
      <c r="C22" s="732" t="s">
        <v>58</v>
      </c>
      <c r="D22" s="742" t="s">
        <v>336</v>
      </c>
      <c r="E22" s="573" t="s">
        <v>60</v>
      </c>
      <c r="F22" s="736"/>
      <c r="G22" s="732" t="s">
        <v>1789</v>
      </c>
      <c r="H22" s="730" t="s">
        <v>106</v>
      </c>
      <c r="I22" s="730" t="s">
        <v>120</v>
      </c>
      <c r="J22" s="573">
        <v>2</v>
      </c>
      <c r="K22" s="731"/>
      <c r="L22" s="731" t="s">
        <v>64</v>
      </c>
      <c r="M22" s="732"/>
      <c r="N22" s="20" t="s">
        <v>65</v>
      </c>
      <c r="O22" s="733">
        <f>30.27075*1.040362</f>
        <v>31.492538011499999</v>
      </c>
      <c r="P22" s="733">
        <f t="shared" si="3"/>
        <v>37.791045613799994</v>
      </c>
      <c r="Q22" s="733"/>
      <c r="R22" s="733">
        <f t="shared" si="0"/>
        <v>37.791045613799994</v>
      </c>
      <c r="S22" s="733"/>
      <c r="T22" s="733"/>
      <c r="U22" s="733"/>
      <c r="V22" s="733"/>
      <c r="W22" s="732" t="s">
        <v>1767</v>
      </c>
      <c r="X22" s="732" t="s">
        <v>58</v>
      </c>
      <c r="Y22" s="732" t="s">
        <v>639</v>
      </c>
      <c r="Z22" s="734">
        <v>45901</v>
      </c>
      <c r="AA22" s="735">
        <f t="shared" si="1"/>
        <v>45946</v>
      </c>
      <c r="AB22" s="573"/>
      <c r="AC22" s="573"/>
      <c r="AD22" s="573"/>
      <c r="AE22" s="573"/>
      <c r="AF22" s="573" t="str">
        <f t="shared" si="2"/>
        <v>Поставка неизолированного провода</v>
      </c>
      <c r="AG22" s="573"/>
      <c r="AH22" s="732">
        <v>876</v>
      </c>
      <c r="AI22" s="732" t="s">
        <v>340</v>
      </c>
      <c r="AJ22" s="573">
        <v>1</v>
      </c>
      <c r="AK22" s="732">
        <v>93000000000</v>
      </c>
      <c r="AL22" s="732" t="s">
        <v>341</v>
      </c>
      <c r="AM22" s="735">
        <f t="shared" si="4"/>
        <v>45966</v>
      </c>
      <c r="AN22" s="734">
        <v>46032</v>
      </c>
      <c r="AO22" s="734">
        <v>46387</v>
      </c>
      <c r="AP22" s="731">
        <v>2026</v>
      </c>
      <c r="AQ22" s="736"/>
      <c r="AR22" s="573"/>
      <c r="AS22" s="573"/>
      <c r="AT22" s="737"/>
      <c r="AU22" s="573"/>
      <c r="AV22" s="573"/>
      <c r="AW22" s="738"/>
      <c r="AX22" s="738"/>
      <c r="AY22" s="731"/>
      <c r="AZ22" s="739"/>
      <c r="BA22" s="740"/>
      <c r="BB22" s="731"/>
      <c r="BD22" s="741"/>
    </row>
    <row r="23" spans="1:56" ht="61.5" customHeight="1" outlineLevel="1">
      <c r="A23" s="725" t="s">
        <v>374</v>
      </c>
      <c r="B23" s="726"/>
      <c r="C23" s="727" t="s">
        <v>58</v>
      </c>
      <c r="D23" s="728" t="s">
        <v>336</v>
      </c>
      <c r="E23" s="725" t="s">
        <v>60</v>
      </c>
      <c r="F23" s="729"/>
      <c r="G23" s="727" t="s">
        <v>1531</v>
      </c>
      <c r="H23" s="730" t="s">
        <v>174</v>
      </c>
      <c r="I23" s="730" t="s">
        <v>1790</v>
      </c>
      <c r="J23" s="573">
        <v>2</v>
      </c>
      <c r="K23" s="731"/>
      <c r="L23" s="731" t="s">
        <v>64</v>
      </c>
      <c r="M23" s="732"/>
      <c r="N23" s="20" t="s">
        <v>65</v>
      </c>
      <c r="O23" s="733">
        <v>74.473190000000002</v>
      </c>
      <c r="P23" s="733">
        <f t="shared" si="3"/>
        <v>89.367828000000003</v>
      </c>
      <c r="Q23" s="733"/>
      <c r="R23" s="733">
        <f t="shared" si="0"/>
        <v>89.367828000000003</v>
      </c>
      <c r="S23" s="733"/>
      <c r="T23" s="733"/>
      <c r="U23" s="733"/>
      <c r="V23" s="733"/>
      <c r="W23" s="732" t="s">
        <v>1767</v>
      </c>
      <c r="X23" s="732" t="s">
        <v>58</v>
      </c>
      <c r="Y23" s="732" t="s">
        <v>639</v>
      </c>
      <c r="Z23" s="734">
        <v>45901</v>
      </c>
      <c r="AA23" s="735">
        <f t="shared" si="1"/>
        <v>45946</v>
      </c>
      <c r="AB23" s="573"/>
      <c r="AC23" s="573"/>
      <c r="AD23" s="573"/>
      <c r="AE23" s="573"/>
      <c r="AF23" s="573" t="str">
        <f t="shared" si="2"/>
        <v>Поставка предохранителей</v>
      </c>
      <c r="AG23" s="573"/>
      <c r="AH23" s="732">
        <v>876</v>
      </c>
      <c r="AI23" s="732" t="s">
        <v>340</v>
      </c>
      <c r="AJ23" s="573">
        <v>1</v>
      </c>
      <c r="AK23" s="732">
        <v>93000000000</v>
      </c>
      <c r="AL23" s="732" t="s">
        <v>341</v>
      </c>
      <c r="AM23" s="735">
        <v>45966</v>
      </c>
      <c r="AN23" s="734">
        <v>46032</v>
      </c>
      <c r="AO23" s="734">
        <v>46387</v>
      </c>
      <c r="AP23" s="731">
        <v>2026</v>
      </c>
      <c r="AQ23" s="736"/>
      <c r="AR23" s="573"/>
      <c r="AS23" s="573"/>
      <c r="AT23" s="737"/>
      <c r="AU23" s="573"/>
      <c r="AV23" s="573"/>
      <c r="AW23" s="738"/>
      <c r="AX23" s="738"/>
      <c r="AY23" s="731"/>
      <c r="AZ23" s="739"/>
      <c r="BA23" s="740"/>
      <c r="BB23" s="731"/>
      <c r="BD23" s="741"/>
    </row>
    <row r="24" spans="1:56" ht="61.5" customHeight="1" outlineLevel="1">
      <c r="A24" s="573" t="s">
        <v>374</v>
      </c>
      <c r="B24" s="731"/>
      <c r="C24" s="732" t="s">
        <v>58</v>
      </c>
      <c r="D24" s="742" t="s">
        <v>336</v>
      </c>
      <c r="E24" s="573" t="s">
        <v>60</v>
      </c>
      <c r="F24" s="736"/>
      <c r="G24" s="732" t="s">
        <v>1791</v>
      </c>
      <c r="H24" s="730" t="s">
        <v>1792</v>
      </c>
      <c r="I24" s="730" t="s">
        <v>1792</v>
      </c>
      <c r="J24" s="573">
        <v>2</v>
      </c>
      <c r="K24" s="731"/>
      <c r="L24" s="731" t="s">
        <v>64</v>
      </c>
      <c r="M24" s="732"/>
      <c r="N24" s="20" t="s">
        <v>65</v>
      </c>
      <c r="O24" s="733">
        <f>41.86862*1.040362</f>
        <v>43.558521240440001</v>
      </c>
      <c r="P24" s="733">
        <f t="shared" si="3"/>
        <v>52.270225488527998</v>
      </c>
      <c r="Q24" s="733"/>
      <c r="R24" s="733">
        <f t="shared" si="0"/>
        <v>52.270225488527998</v>
      </c>
      <c r="S24" s="733"/>
      <c r="T24" s="733"/>
      <c r="U24" s="733"/>
      <c r="V24" s="733"/>
      <c r="W24" s="732" t="s">
        <v>1767</v>
      </c>
      <c r="X24" s="732" t="s">
        <v>58</v>
      </c>
      <c r="Y24" s="732" t="s">
        <v>639</v>
      </c>
      <c r="Z24" s="734">
        <v>45901</v>
      </c>
      <c r="AA24" s="735">
        <f t="shared" si="1"/>
        <v>45946</v>
      </c>
      <c r="AB24" s="573"/>
      <c r="AC24" s="573"/>
      <c r="AD24" s="573"/>
      <c r="AE24" s="573"/>
      <c r="AF24" s="573" t="str">
        <f t="shared" si="2"/>
        <v>Поставка резинотехнических и асботехнических изделий</v>
      </c>
      <c r="AG24" s="573"/>
      <c r="AH24" s="732">
        <v>876</v>
      </c>
      <c r="AI24" s="732" t="s">
        <v>340</v>
      </c>
      <c r="AJ24" s="573">
        <v>1</v>
      </c>
      <c r="AK24" s="732">
        <v>93000000000</v>
      </c>
      <c r="AL24" s="732" t="s">
        <v>341</v>
      </c>
      <c r="AM24" s="735">
        <f t="shared" si="4"/>
        <v>45966</v>
      </c>
      <c r="AN24" s="734">
        <v>46032</v>
      </c>
      <c r="AO24" s="734">
        <v>46387</v>
      </c>
      <c r="AP24" s="731">
        <v>2026</v>
      </c>
      <c r="AQ24" s="736"/>
      <c r="AR24" s="573"/>
      <c r="AS24" s="573"/>
      <c r="AT24" s="737"/>
      <c r="AU24" s="573"/>
      <c r="AV24" s="573"/>
      <c r="AW24" s="738"/>
      <c r="AX24" s="738"/>
      <c r="AY24" s="731"/>
      <c r="AZ24" s="739"/>
      <c r="BA24" s="740"/>
      <c r="BB24" s="731"/>
      <c r="BD24" s="741"/>
    </row>
    <row r="25" spans="1:56" ht="61.5" customHeight="1" outlineLevel="1">
      <c r="A25" s="573" t="s">
        <v>374</v>
      </c>
      <c r="B25" s="731"/>
      <c r="C25" s="732" t="s">
        <v>58</v>
      </c>
      <c r="D25" s="742" t="s">
        <v>336</v>
      </c>
      <c r="E25" s="573" t="s">
        <v>60</v>
      </c>
      <c r="F25" s="736"/>
      <c r="G25" s="732" t="s">
        <v>1793</v>
      </c>
      <c r="H25" s="730" t="s">
        <v>150</v>
      </c>
      <c r="I25" s="730" t="s">
        <v>1794</v>
      </c>
      <c r="J25" s="573">
        <v>2</v>
      </c>
      <c r="K25" s="731"/>
      <c r="L25" s="731" t="s">
        <v>64</v>
      </c>
      <c r="M25" s="732"/>
      <c r="N25" s="20" t="s">
        <v>65</v>
      </c>
      <c r="O25" s="733">
        <f>73.28101*1.040362</f>
        <v>76.238778125620001</v>
      </c>
      <c r="P25" s="733">
        <f t="shared" si="3"/>
        <v>91.486533750744002</v>
      </c>
      <c r="Q25" s="733"/>
      <c r="R25" s="733">
        <f t="shared" si="0"/>
        <v>91.486533750744002</v>
      </c>
      <c r="S25" s="733"/>
      <c r="T25" s="733"/>
      <c r="U25" s="733"/>
      <c r="V25" s="733"/>
      <c r="W25" s="732" t="s">
        <v>1767</v>
      </c>
      <c r="X25" s="732" t="s">
        <v>58</v>
      </c>
      <c r="Y25" s="732" t="s">
        <v>639</v>
      </c>
      <c r="Z25" s="734">
        <v>45901</v>
      </c>
      <c r="AA25" s="735">
        <f t="shared" si="1"/>
        <v>45946</v>
      </c>
      <c r="AB25" s="573"/>
      <c r="AC25" s="573"/>
      <c r="AD25" s="573"/>
      <c r="AE25" s="573"/>
      <c r="AF25" s="573" t="str">
        <f t="shared" si="2"/>
        <v>Поставка рубильников</v>
      </c>
      <c r="AG25" s="573"/>
      <c r="AH25" s="732">
        <v>876</v>
      </c>
      <c r="AI25" s="732" t="s">
        <v>340</v>
      </c>
      <c r="AJ25" s="573">
        <v>1</v>
      </c>
      <c r="AK25" s="732">
        <v>93000000000</v>
      </c>
      <c r="AL25" s="732" t="s">
        <v>341</v>
      </c>
      <c r="AM25" s="735">
        <v>45966</v>
      </c>
      <c r="AN25" s="734">
        <v>46032</v>
      </c>
      <c r="AO25" s="734">
        <v>46387</v>
      </c>
      <c r="AP25" s="731">
        <v>2026</v>
      </c>
      <c r="AQ25" s="736"/>
      <c r="AR25" s="573"/>
      <c r="AS25" s="573"/>
      <c r="AT25" s="737"/>
      <c r="AU25" s="573"/>
      <c r="AV25" s="573"/>
      <c r="AW25" s="738"/>
      <c r="AX25" s="738"/>
      <c r="AY25" s="731"/>
      <c r="AZ25" s="739"/>
      <c r="BA25" s="740"/>
      <c r="BB25" s="731"/>
      <c r="BD25" s="741"/>
    </row>
    <row r="26" spans="1:56" ht="61.5" customHeight="1" outlineLevel="1">
      <c r="A26" s="725" t="s">
        <v>374</v>
      </c>
      <c r="B26" s="726"/>
      <c r="C26" s="727" t="s">
        <v>58</v>
      </c>
      <c r="D26" s="728" t="s">
        <v>336</v>
      </c>
      <c r="E26" s="725" t="s">
        <v>60</v>
      </c>
      <c r="F26" s="729"/>
      <c r="G26" s="727" t="s">
        <v>1795</v>
      </c>
      <c r="H26" s="730" t="s">
        <v>106</v>
      </c>
      <c r="I26" s="730" t="s">
        <v>1796</v>
      </c>
      <c r="J26" s="573">
        <v>2</v>
      </c>
      <c r="K26" s="731"/>
      <c r="L26" s="731" t="s">
        <v>64</v>
      </c>
      <c r="M26" s="732"/>
      <c r="N26" s="20" t="s">
        <v>65</v>
      </c>
      <c r="O26" s="733">
        <v>86.685149999999993</v>
      </c>
      <c r="P26" s="733">
        <f t="shared" si="3"/>
        <v>104.02217999999999</v>
      </c>
      <c r="Q26" s="733"/>
      <c r="R26" s="733">
        <f t="shared" si="0"/>
        <v>104.02217999999999</v>
      </c>
      <c r="S26" s="733"/>
      <c r="T26" s="733"/>
      <c r="U26" s="733"/>
      <c r="V26" s="733"/>
      <c r="W26" s="732" t="s">
        <v>1767</v>
      </c>
      <c r="X26" s="732" t="s">
        <v>58</v>
      </c>
      <c r="Y26" s="732" t="s">
        <v>639</v>
      </c>
      <c r="Z26" s="734">
        <v>45901</v>
      </c>
      <c r="AA26" s="735">
        <f t="shared" si="1"/>
        <v>45946</v>
      </c>
      <c r="AB26" s="573"/>
      <c r="AC26" s="573"/>
      <c r="AD26" s="573"/>
      <c r="AE26" s="573"/>
      <c r="AF26" s="573" t="str">
        <f t="shared" si="2"/>
        <v>Поставка кабельно-проводниковой продукции до 1кв</v>
      </c>
      <c r="AG26" s="573"/>
      <c r="AH26" s="732">
        <v>876</v>
      </c>
      <c r="AI26" s="732" t="s">
        <v>340</v>
      </c>
      <c r="AJ26" s="573">
        <v>1</v>
      </c>
      <c r="AK26" s="732">
        <v>93000000000</v>
      </c>
      <c r="AL26" s="732" t="s">
        <v>341</v>
      </c>
      <c r="AM26" s="735">
        <f t="shared" si="4"/>
        <v>45966</v>
      </c>
      <c r="AN26" s="734">
        <v>46032</v>
      </c>
      <c r="AO26" s="734">
        <v>46387</v>
      </c>
      <c r="AP26" s="731">
        <v>2026</v>
      </c>
      <c r="AQ26" s="736"/>
      <c r="AR26" s="573"/>
      <c r="AS26" s="573"/>
      <c r="AT26" s="737"/>
      <c r="AU26" s="573"/>
      <c r="AV26" s="573"/>
      <c r="AW26" s="738"/>
      <c r="AX26" s="738"/>
      <c r="AY26" s="731"/>
      <c r="AZ26" s="739"/>
      <c r="BA26" s="740"/>
      <c r="BB26" s="731"/>
      <c r="BD26" s="741"/>
    </row>
    <row r="27" spans="1:56" ht="61.5" customHeight="1" outlineLevel="1">
      <c r="A27" s="725" t="s">
        <v>374</v>
      </c>
      <c r="B27" s="726"/>
      <c r="C27" s="727" t="s">
        <v>58</v>
      </c>
      <c r="D27" s="728" t="s">
        <v>336</v>
      </c>
      <c r="E27" s="725" t="s">
        <v>60</v>
      </c>
      <c r="F27" s="729"/>
      <c r="G27" s="727" t="s">
        <v>1797</v>
      </c>
      <c r="H27" s="730" t="s">
        <v>1798</v>
      </c>
      <c r="I27" s="730" t="s">
        <v>1799</v>
      </c>
      <c r="J27" s="573">
        <v>2</v>
      </c>
      <c r="K27" s="731"/>
      <c r="L27" s="731" t="s">
        <v>64</v>
      </c>
      <c r="M27" s="732"/>
      <c r="N27" s="20" t="s">
        <v>65</v>
      </c>
      <c r="O27" s="733">
        <v>19.783000000000001</v>
      </c>
      <c r="P27" s="733">
        <f t="shared" si="3"/>
        <v>23.739599999999999</v>
      </c>
      <c r="Q27" s="733"/>
      <c r="R27" s="733">
        <f t="shared" si="0"/>
        <v>23.739599999999999</v>
      </c>
      <c r="S27" s="733"/>
      <c r="T27" s="733"/>
      <c r="U27" s="733"/>
      <c r="V27" s="733"/>
      <c r="W27" s="732" t="s">
        <v>1767</v>
      </c>
      <c r="X27" s="732" t="s">
        <v>58</v>
      </c>
      <c r="Y27" s="732" t="s">
        <v>639</v>
      </c>
      <c r="Z27" s="734">
        <v>45901</v>
      </c>
      <c r="AA27" s="735">
        <f t="shared" si="1"/>
        <v>45946</v>
      </c>
      <c r="AB27" s="573"/>
      <c r="AC27" s="573"/>
      <c r="AD27" s="573"/>
      <c r="AE27" s="573"/>
      <c r="AF27" s="573" t="str">
        <f t="shared" si="2"/>
        <v>Поставка спирта</v>
      </c>
      <c r="AG27" s="573"/>
      <c r="AH27" s="732">
        <v>876</v>
      </c>
      <c r="AI27" s="732" t="s">
        <v>340</v>
      </c>
      <c r="AJ27" s="573">
        <v>1</v>
      </c>
      <c r="AK27" s="732">
        <v>93000000000</v>
      </c>
      <c r="AL27" s="732" t="s">
        <v>341</v>
      </c>
      <c r="AM27" s="735">
        <v>45966</v>
      </c>
      <c r="AN27" s="734">
        <v>46032</v>
      </c>
      <c r="AO27" s="734">
        <v>46387</v>
      </c>
      <c r="AP27" s="731">
        <v>2026</v>
      </c>
      <c r="AQ27" s="736"/>
      <c r="AR27" s="573"/>
      <c r="AS27" s="573"/>
      <c r="AT27" s="737"/>
      <c r="AU27" s="573"/>
      <c r="AV27" s="573"/>
      <c r="AW27" s="738"/>
      <c r="AX27" s="738"/>
      <c r="AY27" s="731"/>
      <c r="AZ27" s="739"/>
      <c r="BA27" s="740"/>
      <c r="BB27" s="731"/>
      <c r="BD27" s="741"/>
    </row>
    <row r="28" spans="1:56" ht="61.5" customHeight="1" outlineLevel="1">
      <c r="A28" s="573" t="s">
        <v>374</v>
      </c>
      <c r="B28" s="731"/>
      <c r="C28" s="732" t="s">
        <v>58</v>
      </c>
      <c r="D28" s="742" t="s">
        <v>336</v>
      </c>
      <c r="E28" s="573" t="s">
        <v>60</v>
      </c>
      <c r="F28" s="736"/>
      <c r="G28" s="732" t="s">
        <v>1800</v>
      </c>
      <c r="H28" s="730" t="s">
        <v>1313</v>
      </c>
      <c r="I28" s="730" t="s">
        <v>1801</v>
      </c>
      <c r="J28" s="573">
        <v>2</v>
      </c>
      <c r="K28" s="731"/>
      <c r="L28" s="731" t="s">
        <v>64</v>
      </c>
      <c r="M28" s="732"/>
      <c r="N28" s="20" t="s">
        <v>65</v>
      </c>
      <c r="O28" s="733">
        <f>9.45065*1.040362</f>
        <v>9.8320971352999997</v>
      </c>
      <c r="P28" s="733">
        <f t="shared" si="3"/>
        <v>11.79851656236</v>
      </c>
      <c r="Q28" s="733"/>
      <c r="R28" s="733">
        <f t="shared" si="0"/>
        <v>11.79851656236</v>
      </c>
      <c r="S28" s="733"/>
      <c r="T28" s="733"/>
      <c r="U28" s="733"/>
      <c r="V28" s="733"/>
      <c r="W28" s="732" t="s">
        <v>1767</v>
      </c>
      <c r="X28" s="732" t="s">
        <v>58</v>
      </c>
      <c r="Y28" s="732" t="s">
        <v>639</v>
      </c>
      <c r="Z28" s="734">
        <v>45901</v>
      </c>
      <c r="AA28" s="735">
        <f t="shared" si="1"/>
        <v>45946</v>
      </c>
      <c r="AB28" s="573"/>
      <c r="AC28" s="573"/>
      <c r="AD28" s="573"/>
      <c r="AE28" s="573"/>
      <c r="AF28" s="573" t="str">
        <f t="shared" si="2"/>
        <v>Поставка стальных канатов, проводов</v>
      </c>
      <c r="AG28" s="573"/>
      <c r="AH28" s="732">
        <v>876</v>
      </c>
      <c r="AI28" s="732" t="s">
        <v>340</v>
      </c>
      <c r="AJ28" s="573">
        <v>1</v>
      </c>
      <c r="AK28" s="732">
        <v>93000000000</v>
      </c>
      <c r="AL28" s="732" t="s">
        <v>341</v>
      </c>
      <c r="AM28" s="735">
        <f t="shared" si="4"/>
        <v>45966</v>
      </c>
      <c r="AN28" s="734">
        <v>46032</v>
      </c>
      <c r="AO28" s="734">
        <v>46387</v>
      </c>
      <c r="AP28" s="731">
        <v>2026</v>
      </c>
      <c r="AQ28" s="736"/>
      <c r="AR28" s="573"/>
      <c r="AS28" s="573"/>
      <c r="AT28" s="737"/>
      <c r="AU28" s="573"/>
      <c r="AV28" s="573"/>
      <c r="AW28" s="738"/>
      <c r="AX28" s="738"/>
      <c r="AY28" s="731"/>
      <c r="AZ28" s="739"/>
      <c r="BA28" s="740"/>
      <c r="BB28" s="731"/>
      <c r="BD28" s="741"/>
    </row>
    <row r="29" spans="1:56" ht="61.5" customHeight="1" outlineLevel="1">
      <c r="A29" s="573" t="s">
        <v>374</v>
      </c>
      <c r="B29" s="731"/>
      <c r="C29" s="732" t="s">
        <v>58</v>
      </c>
      <c r="D29" s="742" t="s">
        <v>336</v>
      </c>
      <c r="E29" s="573" t="s">
        <v>60</v>
      </c>
      <c r="F29" s="736"/>
      <c r="G29" s="732" t="s">
        <v>694</v>
      </c>
      <c r="H29" s="730" t="s">
        <v>1802</v>
      </c>
      <c r="I29" s="730" t="s">
        <v>1803</v>
      </c>
      <c r="J29" s="573">
        <v>2</v>
      </c>
      <c r="K29" s="731"/>
      <c r="L29" s="731" t="s">
        <v>64</v>
      </c>
      <c r="M29" s="732"/>
      <c r="N29" s="20" t="s">
        <v>65</v>
      </c>
      <c r="O29" s="733">
        <f>1.302*1.040362</f>
        <v>1.354551324</v>
      </c>
      <c r="P29" s="733">
        <f t="shared" si="3"/>
        <v>1.6254615887999999</v>
      </c>
      <c r="Q29" s="733"/>
      <c r="R29" s="733">
        <f t="shared" si="0"/>
        <v>1.6254615887999999</v>
      </c>
      <c r="S29" s="733"/>
      <c r="T29" s="733"/>
      <c r="U29" s="733"/>
      <c r="V29" s="733"/>
      <c r="W29" s="732" t="s">
        <v>1767</v>
      </c>
      <c r="X29" s="732" t="s">
        <v>58</v>
      </c>
      <c r="Y29" s="732" t="s">
        <v>639</v>
      </c>
      <c r="Z29" s="734">
        <v>45901</v>
      </c>
      <c r="AA29" s="735">
        <f t="shared" si="1"/>
        <v>45946</v>
      </c>
      <c r="AB29" s="573"/>
      <c r="AC29" s="573"/>
      <c r="AD29" s="573"/>
      <c r="AE29" s="573"/>
      <c r="AF29" s="573" t="str">
        <f t="shared" si="2"/>
        <v>Поставка расходных материалов для оргтехники</v>
      </c>
      <c r="AG29" s="573"/>
      <c r="AH29" s="732">
        <v>876</v>
      </c>
      <c r="AI29" s="732" t="s">
        <v>340</v>
      </c>
      <c r="AJ29" s="573">
        <v>1</v>
      </c>
      <c r="AK29" s="732">
        <v>93000000000</v>
      </c>
      <c r="AL29" s="732" t="s">
        <v>341</v>
      </c>
      <c r="AM29" s="735">
        <v>45966</v>
      </c>
      <c r="AN29" s="734">
        <v>46032</v>
      </c>
      <c r="AO29" s="734">
        <v>46387</v>
      </c>
      <c r="AP29" s="731">
        <v>2026</v>
      </c>
      <c r="AQ29" s="736"/>
      <c r="AR29" s="573"/>
      <c r="AS29" s="573"/>
      <c r="AT29" s="737"/>
      <c r="AU29" s="573"/>
      <c r="AV29" s="573"/>
      <c r="AW29" s="738"/>
      <c r="AX29" s="738"/>
      <c r="AY29" s="731"/>
      <c r="AZ29" s="739"/>
      <c r="BA29" s="740"/>
      <c r="BB29" s="731"/>
      <c r="BD29" s="741"/>
    </row>
    <row r="30" spans="1:56" ht="61.5" customHeight="1" outlineLevel="1">
      <c r="A30" s="573" t="s">
        <v>374</v>
      </c>
      <c r="B30" s="731"/>
      <c r="C30" s="732" t="s">
        <v>58</v>
      </c>
      <c r="D30" s="742" t="s">
        <v>336</v>
      </c>
      <c r="E30" s="573" t="s">
        <v>60</v>
      </c>
      <c r="F30" s="736"/>
      <c r="G30" s="732" t="s">
        <v>1557</v>
      </c>
      <c r="H30" s="730" t="s">
        <v>134</v>
      </c>
      <c r="I30" s="730" t="s">
        <v>135</v>
      </c>
      <c r="J30" s="573">
        <v>2</v>
      </c>
      <c r="K30" s="731"/>
      <c r="L30" s="731" t="s">
        <v>64</v>
      </c>
      <c r="M30" s="732"/>
      <c r="N30" s="20" t="s">
        <v>65</v>
      </c>
      <c r="O30" s="733">
        <f>11.85003*1.040362</f>
        <v>12.32832091086</v>
      </c>
      <c r="P30" s="733">
        <f t="shared" si="3"/>
        <v>14.793985093031999</v>
      </c>
      <c r="Q30" s="733"/>
      <c r="R30" s="733">
        <f t="shared" si="0"/>
        <v>14.793985093031999</v>
      </c>
      <c r="S30" s="733"/>
      <c r="T30" s="733"/>
      <c r="U30" s="733"/>
      <c r="V30" s="733"/>
      <c r="W30" s="732" t="s">
        <v>1767</v>
      </c>
      <c r="X30" s="732" t="s">
        <v>58</v>
      </c>
      <c r="Y30" s="732" t="s">
        <v>639</v>
      </c>
      <c r="Z30" s="734">
        <v>45901</v>
      </c>
      <c r="AA30" s="735">
        <f t="shared" si="1"/>
        <v>45946</v>
      </c>
      <c r="AB30" s="573"/>
      <c r="AC30" s="573"/>
      <c r="AD30" s="573"/>
      <c r="AE30" s="573"/>
      <c r="AF30" s="573" t="str">
        <f t="shared" si="2"/>
        <v>Поставка изоляторов линейных фарфоровых (штыревых) до 20 кВ</v>
      </c>
      <c r="AG30" s="573"/>
      <c r="AH30" s="732">
        <v>876</v>
      </c>
      <c r="AI30" s="732" t="s">
        <v>340</v>
      </c>
      <c r="AJ30" s="573">
        <v>1</v>
      </c>
      <c r="AK30" s="732">
        <v>93000000000</v>
      </c>
      <c r="AL30" s="732" t="s">
        <v>341</v>
      </c>
      <c r="AM30" s="735">
        <f t="shared" si="4"/>
        <v>45966</v>
      </c>
      <c r="AN30" s="734">
        <v>46032</v>
      </c>
      <c r="AO30" s="734">
        <v>46387</v>
      </c>
      <c r="AP30" s="731">
        <v>2026</v>
      </c>
      <c r="AQ30" s="736"/>
      <c r="AR30" s="573"/>
      <c r="AS30" s="573"/>
      <c r="AT30" s="737"/>
      <c r="AU30" s="573"/>
      <c r="AV30" s="573"/>
      <c r="AW30" s="738"/>
      <c r="AX30" s="738"/>
      <c r="AY30" s="731"/>
      <c r="AZ30" s="739"/>
      <c r="BA30" s="740"/>
      <c r="BB30" s="731"/>
      <c r="BD30" s="741"/>
    </row>
    <row r="31" spans="1:56" ht="61.5" customHeight="1" outlineLevel="1">
      <c r="A31" s="573" t="s">
        <v>374</v>
      </c>
      <c r="B31" s="731"/>
      <c r="C31" s="732" t="s">
        <v>58</v>
      </c>
      <c r="D31" s="742" t="s">
        <v>336</v>
      </c>
      <c r="E31" s="573" t="s">
        <v>60</v>
      </c>
      <c r="F31" s="736"/>
      <c r="G31" s="732" t="s">
        <v>1804</v>
      </c>
      <c r="H31" s="730" t="s">
        <v>1805</v>
      </c>
      <c r="I31" s="730" t="s">
        <v>1806</v>
      </c>
      <c r="J31" s="573">
        <v>2</v>
      </c>
      <c r="K31" s="731"/>
      <c r="L31" s="731" t="s">
        <v>64</v>
      </c>
      <c r="M31" s="732"/>
      <c r="N31" s="20" t="s">
        <v>65</v>
      </c>
      <c r="O31" s="733">
        <f>2.51784*1.040362</f>
        <v>2.6194650580800003</v>
      </c>
      <c r="P31" s="733">
        <f t="shared" si="3"/>
        <v>3.1433580696960002</v>
      </c>
      <c r="Q31" s="733"/>
      <c r="R31" s="733">
        <f t="shared" si="0"/>
        <v>3.1433580696960002</v>
      </c>
      <c r="S31" s="733"/>
      <c r="T31" s="733"/>
      <c r="U31" s="733"/>
      <c r="V31" s="733"/>
      <c r="W31" s="732" t="s">
        <v>1767</v>
      </c>
      <c r="X31" s="732" t="s">
        <v>58</v>
      </c>
      <c r="Y31" s="732" t="s">
        <v>639</v>
      </c>
      <c r="Z31" s="734">
        <v>45901</v>
      </c>
      <c r="AA31" s="735">
        <f t="shared" si="1"/>
        <v>45946</v>
      </c>
      <c r="AB31" s="573"/>
      <c r="AC31" s="573"/>
      <c r="AD31" s="573"/>
      <c r="AE31" s="573"/>
      <c r="AF31" s="573" t="str">
        <f t="shared" si="2"/>
        <v>Поставка грузоподъемных механизмов, такелажа</v>
      </c>
      <c r="AG31" s="573"/>
      <c r="AH31" s="732">
        <v>876</v>
      </c>
      <c r="AI31" s="732" t="s">
        <v>340</v>
      </c>
      <c r="AJ31" s="573">
        <v>1</v>
      </c>
      <c r="AK31" s="732">
        <v>93000000000</v>
      </c>
      <c r="AL31" s="732" t="s">
        <v>341</v>
      </c>
      <c r="AM31" s="735">
        <v>45966</v>
      </c>
      <c r="AN31" s="734">
        <v>46032</v>
      </c>
      <c r="AO31" s="734">
        <v>46387</v>
      </c>
      <c r="AP31" s="731">
        <v>2026</v>
      </c>
      <c r="AQ31" s="736"/>
      <c r="AR31" s="573"/>
      <c r="AS31" s="573"/>
      <c r="AT31" s="737"/>
      <c r="AU31" s="573"/>
      <c r="AV31" s="573"/>
      <c r="AW31" s="738"/>
      <c r="AX31" s="738"/>
      <c r="AY31" s="731"/>
      <c r="AZ31" s="739"/>
      <c r="BA31" s="740"/>
      <c r="BB31" s="731"/>
      <c r="BD31" s="741"/>
    </row>
    <row r="32" spans="1:56" ht="61.5" customHeight="1" outlineLevel="1">
      <c r="A32" s="573" t="s">
        <v>374</v>
      </c>
      <c r="B32" s="731"/>
      <c r="C32" s="732" t="s">
        <v>58</v>
      </c>
      <c r="D32" s="742" t="s">
        <v>336</v>
      </c>
      <c r="E32" s="573" t="s">
        <v>60</v>
      </c>
      <c r="F32" s="736"/>
      <c r="G32" s="732" t="s">
        <v>1807</v>
      </c>
      <c r="H32" s="730" t="s">
        <v>174</v>
      </c>
      <c r="I32" s="730" t="s">
        <v>1778</v>
      </c>
      <c r="J32" s="573">
        <v>2</v>
      </c>
      <c r="K32" s="731"/>
      <c r="L32" s="731" t="s">
        <v>64</v>
      </c>
      <c r="M32" s="732"/>
      <c r="N32" s="20" t="s">
        <v>65</v>
      </c>
      <c r="O32" s="733">
        <f>64.15035*1.040362</f>
        <v>66.739586426700001</v>
      </c>
      <c r="P32" s="733">
        <f t="shared" si="3"/>
        <v>80.087503712040004</v>
      </c>
      <c r="Q32" s="733"/>
      <c r="R32" s="733">
        <f t="shared" si="0"/>
        <v>80.087503712040004</v>
      </c>
      <c r="S32" s="733"/>
      <c r="T32" s="733"/>
      <c r="U32" s="733"/>
      <c r="V32" s="733"/>
      <c r="W32" s="732" t="s">
        <v>1767</v>
      </c>
      <c r="X32" s="732" t="s">
        <v>58</v>
      </c>
      <c r="Y32" s="732" t="s">
        <v>639</v>
      </c>
      <c r="Z32" s="734">
        <v>45901</v>
      </c>
      <c r="AA32" s="735">
        <f t="shared" si="1"/>
        <v>45946</v>
      </c>
      <c r="AB32" s="573"/>
      <c r="AC32" s="573"/>
      <c r="AD32" s="573"/>
      <c r="AE32" s="573"/>
      <c r="AF32" s="573" t="str">
        <f t="shared" si="2"/>
        <v>Поставка вводов 0,4-20 кВ</v>
      </c>
      <c r="AG32" s="573"/>
      <c r="AH32" s="732">
        <v>876</v>
      </c>
      <c r="AI32" s="732" t="s">
        <v>340</v>
      </c>
      <c r="AJ32" s="573">
        <v>1</v>
      </c>
      <c r="AK32" s="732">
        <v>93000000000</v>
      </c>
      <c r="AL32" s="732" t="s">
        <v>341</v>
      </c>
      <c r="AM32" s="735">
        <f t="shared" si="4"/>
        <v>45966</v>
      </c>
      <c r="AN32" s="734">
        <v>46032</v>
      </c>
      <c r="AO32" s="734">
        <v>46387</v>
      </c>
      <c r="AP32" s="731">
        <v>2026</v>
      </c>
      <c r="AQ32" s="736"/>
      <c r="AR32" s="573"/>
      <c r="AS32" s="573"/>
      <c r="AT32" s="737"/>
      <c r="AU32" s="573"/>
      <c r="AV32" s="573"/>
      <c r="AW32" s="738"/>
      <c r="AX32" s="738"/>
      <c r="AY32" s="731"/>
      <c r="AZ32" s="739"/>
      <c r="BA32" s="740"/>
      <c r="BB32" s="731"/>
      <c r="BD32" s="741"/>
    </row>
    <row r="33" spans="1:56" ht="70.5" customHeight="1" outlineLevel="1">
      <c r="A33" s="725" t="s">
        <v>374</v>
      </c>
      <c r="B33" s="726"/>
      <c r="C33" s="727" t="s">
        <v>58</v>
      </c>
      <c r="D33" s="728" t="s">
        <v>336</v>
      </c>
      <c r="E33" s="725" t="s">
        <v>60</v>
      </c>
      <c r="F33" s="729"/>
      <c r="G33" s="727" t="s">
        <v>1808</v>
      </c>
      <c r="H33" s="730" t="s">
        <v>150</v>
      </c>
      <c r="I33" s="730" t="s">
        <v>1809</v>
      </c>
      <c r="J33" s="573">
        <v>2</v>
      </c>
      <c r="K33" s="731"/>
      <c r="L33" s="731" t="s">
        <v>64</v>
      </c>
      <c r="M33" s="732"/>
      <c r="N33" s="20" t="s">
        <v>65</v>
      </c>
      <c r="O33" s="733">
        <v>45.332090000000001</v>
      </c>
      <c r="P33" s="733">
        <f t="shared" si="3"/>
        <v>54.398508</v>
      </c>
      <c r="Q33" s="733"/>
      <c r="R33" s="733">
        <f t="shared" si="0"/>
        <v>54.398508</v>
      </c>
      <c r="S33" s="733"/>
      <c r="T33" s="733"/>
      <c r="U33" s="733"/>
      <c r="V33" s="733"/>
      <c r="W33" s="732" t="s">
        <v>1767</v>
      </c>
      <c r="X33" s="732" t="s">
        <v>58</v>
      </c>
      <c r="Y33" s="732" t="s">
        <v>639</v>
      </c>
      <c r="Z33" s="734">
        <v>45901</v>
      </c>
      <c r="AA33" s="735">
        <f t="shared" si="1"/>
        <v>45946</v>
      </c>
      <c r="AB33" s="573"/>
      <c r="AC33" s="573"/>
      <c r="AD33" s="573"/>
      <c r="AE33" s="573"/>
      <c r="AF33" s="573" t="str">
        <f t="shared" si="2"/>
        <v>Поставка электротехнических вспомогательных материалов и оборудования</v>
      </c>
      <c r="AG33" s="573"/>
      <c r="AH33" s="732">
        <v>876</v>
      </c>
      <c r="AI33" s="732" t="s">
        <v>340</v>
      </c>
      <c r="AJ33" s="573">
        <v>1</v>
      </c>
      <c r="AK33" s="732">
        <v>93000000000</v>
      </c>
      <c r="AL33" s="732" t="s">
        <v>341</v>
      </c>
      <c r="AM33" s="735">
        <v>45966</v>
      </c>
      <c r="AN33" s="734">
        <v>46032</v>
      </c>
      <c r="AO33" s="734">
        <v>46387</v>
      </c>
      <c r="AP33" s="731">
        <v>2026</v>
      </c>
      <c r="AQ33" s="736"/>
      <c r="AR33" s="573"/>
      <c r="AS33" s="573"/>
      <c r="AT33" s="737"/>
      <c r="AU33" s="573"/>
      <c r="AV33" s="573"/>
      <c r="AW33" s="738"/>
      <c r="AX33" s="738"/>
      <c r="AY33" s="731"/>
      <c r="AZ33" s="739"/>
      <c r="BA33" s="740"/>
      <c r="BB33" s="731"/>
      <c r="BD33" s="741"/>
    </row>
    <row r="34" spans="1:56" ht="61.5" customHeight="1" outlineLevel="1">
      <c r="A34" s="573" t="s">
        <v>374</v>
      </c>
      <c r="B34" s="731"/>
      <c r="C34" s="732" t="s">
        <v>58</v>
      </c>
      <c r="D34" s="742" t="s">
        <v>336</v>
      </c>
      <c r="E34" s="573" t="s">
        <v>60</v>
      </c>
      <c r="F34" s="736"/>
      <c r="G34" s="732" t="s">
        <v>1810</v>
      </c>
      <c r="H34" s="730" t="s">
        <v>519</v>
      </c>
      <c r="I34" s="730" t="s">
        <v>1811</v>
      </c>
      <c r="J34" s="573">
        <v>2</v>
      </c>
      <c r="K34" s="731"/>
      <c r="L34" s="731" t="s">
        <v>64</v>
      </c>
      <c r="M34" s="732"/>
      <c r="N34" s="20" t="s">
        <v>65</v>
      </c>
      <c r="O34" s="733">
        <f>19.5114*1.040362</f>
        <v>20.298919126799998</v>
      </c>
      <c r="P34" s="733">
        <f t="shared" si="3"/>
        <v>24.358702952159998</v>
      </c>
      <c r="Q34" s="733"/>
      <c r="R34" s="733">
        <f t="shared" si="0"/>
        <v>24.358702952159998</v>
      </c>
      <c r="S34" s="733"/>
      <c r="T34" s="733"/>
      <c r="U34" s="733"/>
      <c r="V34" s="733"/>
      <c r="W34" s="732" t="s">
        <v>1767</v>
      </c>
      <c r="X34" s="732" t="s">
        <v>58</v>
      </c>
      <c r="Y34" s="732" t="s">
        <v>639</v>
      </c>
      <c r="Z34" s="734">
        <v>45901</v>
      </c>
      <c r="AA34" s="735">
        <f t="shared" si="1"/>
        <v>45946</v>
      </c>
      <c r="AB34" s="573"/>
      <c r="AC34" s="573"/>
      <c r="AD34" s="573"/>
      <c r="AE34" s="573"/>
      <c r="AF34" s="573" t="str">
        <f t="shared" si="2"/>
        <v>Поставка комплектующих для волоконно–оптических линий связи</v>
      </c>
      <c r="AG34" s="573"/>
      <c r="AH34" s="732">
        <v>876</v>
      </c>
      <c r="AI34" s="732" t="s">
        <v>340</v>
      </c>
      <c r="AJ34" s="573">
        <v>1</v>
      </c>
      <c r="AK34" s="732">
        <v>93000000000</v>
      </c>
      <c r="AL34" s="732" t="s">
        <v>341</v>
      </c>
      <c r="AM34" s="735">
        <f t="shared" si="4"/>
        <v>45966</v>
      </c>
      <c r="AN34" s="734">
        <v>46032</v>
      </c>
      <c r="AO34" s="734">
        <v>46387</v>
      </c>
      <c r="AP34" s="731">
        <v>2026</v>
      </c>
      <c r="AQ34" s="736"/>
      <c r="AR34" s="573"/>
      <c r="AS34" s="573"/>
      <c r="AT34" s="737"/>
      <c r="AU34" s="573"/>
      <c r="AV34" s="573"/>
      <c r="AW34" s="738"/>
      <c r="AX34" s="738"/>
      <c r="AY34" s="731"/>
      <c r="AZ34" s="739"/>
      <c r="BA34" s="740"/>
      <c r="BB34" s="731"/>
      <c r="BD34" s="741"/>
    </row>
    <row r="35" spans="1:56" ht="45" outlineLevel="1">
      <c r="A35" s="573" t="s">
        <v>374</v>
      </c>
      <c r="B35" s="731"/>
      <c r="C35" s="732" t="s">
        <v>58</v>
      </c>
      <c r="D35" s="742" t="s">
        <v>336</v>
      </c>
      <c r="E35" s="573" t="s">
        <v>60</v>
      </c>
      <c r="F35" s="736"/>
      <c r="G35" s="732" t="s">
        <v>1591</v>
      </c>
      <c r="H35" s="730" t="s">
        <v>457</v>
      </c>
      <c r="I35" s="730" t="s">
        <v>1812</v>
      </c>
      <c r="J35" s="573">
        <v>1</v>
      </c>
      <c r="K35" s="731"/>
      <c r="L35" s="731" t="s">
        <v>64</v>
      </c>
      <c r="M35" s="732"/>
      <c r="N35" s="20" t="s">
        <v>65</v>
      </c>
      <c r="O35" s="733">
        <f>72.44082*1.040362</f>
        <v>75.364676376840009</v>
      </c>
      <c r="P35" s="733">
        <f t="shared" si="3"/>
        <v>90.437611652208005</v>
      </c>
      <c r="Q35" s="733"/>
      <c r="R35" s="733">
        <f t="shared" si="0"/>
        <v>90.437611652208005</v>
      </c>
      <c r="S35" s="733"/>
      <c r="T35" s="733"/>
      <c r="U35" s="733"/>
      <c r="V35" s="733"/>
      <c r="W35" s="732" t="s">
        <v>1767</v>
      </c>
      <c r="X35" s="732" t="s">
        <v>58</v>
      </c>
      <c r="Y35" s="732" t="s">
        <v>639</v>
      </c>
      <c r="Z35" s="734">
        <v>45901</v>
      </c>
      <c r="AA35" s="735">
        <f t="shared" si="1"/>
        <v>45946</v>
      </c>
      <c r="AB35" s="573"/>
      <c r="AC35" s="573"/>
      <c r="AD35" s="573"/>
      <c r="AE35" s="573"/>
      <c r="AF35" s="573" t="str">
        <f t="shared" si="2"/>
        <v>Поставка конструкций металлических</v>
      </c>
      <c r="AG35" s="573"/>
      <c r="AH35" s="732">
        <v>876</v>
      </c>
      <c r="AI35" s="732" t="s">
        <v>340</v>
      </c>
      <c r="AJ35" s="573">
        <v>1</v>
      </c>
      <c r="AK35" s="732">
        <v>93000000000</v>
      </c>
      <c r="AL35" s="732" t="s">
        <v>341</v>
      </c>
      <c r="AM35" s="735">
        <v>45966</v>
      </c>
      <c r="AN35" s="734">
        <v>46032</v>
      </c>
      <c r="AO35" s="734">
        <v>46387</v>
      </c>
      <c r="AP35" s="731">
        <v>2026</v>
      </c>
      <c r="AQ35" s="736"/>
      <c r="AR35" s="573"/>
      <c r="AS35" s="573"/>
      <c r="AT35" s="737"/>
      <c r="AU35" s="573"/>
      <c r="AV35" s="573"/>
      <c r="AW35" s="738"/>
      <c r="AX35" s="738"/>
      <c r="AY35" s="731"/>
      <c r="AZ35" s="739"/>
      <c r="BA35" s="740"/>
      <c r="BB35" s="731"/>
      <c r="BD35" s="741"/>
    </row>
    <row r="36" spans="1:56" ht="51" customHeight="1" outlineLevel="1">
      <c r="A36" s="573" t="s">
        <v>374</v>
      </c>
      <c r="B36" s="731"/>
      <c r="C36" s="732" t="s">
        <v>58</v>
      </c>
      <c r="D36" s="742" t="s">
        <v>336</v>
      </c>
      <c r="E36" s="573" t="s">
        <v>60</v>
      </c>
      <c r="F36" s="736"/>
      <c r="G36" s="732" t="s">
        <v>1813</v>
      </c>
      <c r="H36" s="730" t="s">
        <v>1814</v>
      </c>
      <c r="I36" s="730" t="s">
        <v>1815</v>
      </c>
      <c r="J36" s="573">
        <v>2</v>
      </c>
      <c r="K36" s="731"/>
      <c r="L36" s="731" t="s">
        <v>64</v>
      </c>
      <c r="M36" s="732"/>
      <c r="N36" s="20" t="s">
        <v>65</v>
      </c>
      <c r="O36" s="733">
        <f>17.10195*1.040362</f>
        <v>17.7922189059</v>
      </c>
      <c r="P36" s="733">
        <f t="shared" si="3"/>
        <v>21.35066268708</v>
      </c>
      <c r="Q36" s="733"/>
      <c r="R36" s="733">
        <f t="shared" si="0"/>
        <v>21.35066268708</v>
      </c>
      <c r="S36" s="733"/>
      <c r="T36" s="733"/>
      <c r="U36" s="733"/>
      <c r="V36" s="733"/>
      <c r="W36" s="732" t="s">
        <v>1767</v>
      </c>
      <c r="X36" s="732" t="s">
        <v>58</v>
      </c>
      <c r="Y36" s="732" t="s">
        <v>639</v>
      </c>
      <c r="Z36" s="734">
        <v>45901</v>
      </c>
      <c r="AA36" s="735">
        <f t="shared" si="1"/>
        <v>45946</v>
      </c>
      <c r="AB36" s="573"/>
      <c r="AC36" s="573"/>
      <c r="AD36" s="573"/>
      <c r="AE36" s="573"/>
      <c r="AF36" s="573" t="str">
        <f t="shared" si="2"/>
        <v>Поставка котлов, водонагревателей, ТЭН</v>
      </c>
      <c r="AG36" s="573"/>
      <c r="AH36" s="732">
        <v>876</v>
      </c>
      <c r="AI36" s="732" t="s">
        <v>340</v>
      </c>
      <c r="AJ36" s="573">
        <v>1</v>
      </c>
      <c r="AK36" s="732">
        <v>93000000000</v>
      </c>
      <c r="AL36" s="732" t="s">
        <v>341</v>
      </c>
      <c r="AM36" s="735">
        <f t="shared" si="4"/>
        <v>45966</v>
      </c>
      <c r="AN36" s="734">
        <v>46032</v>
      </c>
      <c r="AO36" s="734">
        <v>46387</v>
      </c>
      <c r="AP36" s="731">
        <v>2026</v>
      </c>
      <c r="AQ36" s="736"/>
      <c r="AR36" s="573"/>
      <c r="AS36" s="573"/>
      <c r="AT36" s="737"/>
      <c r="AU36" s="573"/>
      <c r="AV36" s="573"/>
      <c r="AW36" s="738"/>
      <c r="AX36" s="738"/>
      <c r="AY36" s="731"/>
      <c r="AZ36" s="739"/>
      <c r="BA36" s="740"/>
      <c r="BB36" s="731"/>
      <c r="BD36" s="741"/>
    </row>
    <row r="37" spans="1:56" ht="51" customHeight="1" outlineLevel="1">
      <c r="A37" s="573" t="s">
        <v>374</v>
      </c>
      <c r="B37" s="731"/>
      <c r="C37" s="732" t="s">
        <v>58</v>
      </c>
      <c r="D37" s="742" t="s">
        <v>336</v>
      </c>
      <c r="E37" s="573" t="s">
        <v>60</v>
      </c>
      <c r="F37" s="736"/>
      <c r="G37" s="732" t="s">
        <v>1816</v>
      </c>
      <c r="H37" s="730" t="s">
        <v>150</v>
      </c>
      <c r="I37" s="730" t="s">
        <v>1817</v>
      </c>
      <c r="J37" s="573">
        <v>2</v>
      </c>
      <c r="K37" s="731"/>
      <c r="L37" s="731" t="s">
        <v>64</v>
      </c>
      <c r="M37" s="732"/>
      <c r="N37" s="20" t="s">
        <v>65</v>
      </c>
      <c r="O37" s="733">
        <f>6.43302*1.040362</f>
        <v>6.69266955324</v>
      </c>
      <c r="P37" s="733">
        <f t="shared" si="3"/>
        <v>8.0312034638879997</v>
      </c>
      <c r="Q37" s="733"/>
      <c r="R37" s="733">
        <f t="shared" si="0"/>
        <v>8.0312034638879997</v>
      </c>
      <c r="S37" s="733"/>
      <c r="T37" s="733"/>
      <c r="U37" s="733"/>
      <c r="V37" s="733"/>
      <c r="W37" s="732" t="s">
        <v>1767</v>
      </c>
      <c r="X37" s="732" t="s">
        <v>58</v>
      </c>
      <c r="Y37" s="732" t="s">
        <v>639</v>
      </c>
      <c r="Z37" s="734">
        <v>45901</v>
      </c>
      <c r="AA37" s="735">
        <f t="shared" si="1"/>
        <v>45946</v>
      </c>
      <c r="AB37" s="573"/>
      <c r="AC37" s="573"/>
      <c r="AD37" s="573"/>
      <c r="AE37" s="573"/>
      <c r="AF37" s="573" t="str">
        <f t="shared" si="2"/>
        <v>Поставка устройств птицезащитных</v>
      </c>
      <c r="AG37" s="573"/>
      <c r="AH37" s="732">
        <v>876</v>
      </c>
      <c r="AI37" s="732" t="s">
        <v>340</v>
      </c>
      <c r="AJ37" s="573">
        <v>1</v>
      </c>
      <c r="AK37" s="732">
        <v>93000000000</v>
      </c>
      <c r="AL37" s="732" t="s">
        <v>341</v>
      </c>
      <c r="AM37" s="735">
        <v>45966</v>
      </c>
      <c r="AN37" s="734">
        <v>46032</v>
      </c>
      <c r="AO37" s="734">
        <v>46387</v>
      </c>
      <c r="AP37" s="731">
        <v>2026</v>
      </c>
      <c r="AQ37" s="736"/>
      <c r="AR37" s="573"/>
      <c r="AS37" s="573"/>
      <c r="AT37" s="737"/>
      <c r="AU37" s="573"/>
      <c r="AV37" s="573"/>
      <c r="AW37" s="738"/>
      <c r="AX37" s="738"/>
      <c r="AY37" s="731"/>
      <c r="AZ37" s="739"/>
      <c r="BA37" s="740"/>
      <c r="BB37" s="731"/>
      <c r="BD37" s="741"/>
    </row>
    <row r="38" spans="1:56" ht="51" customHeight="1" outlineLevel="1">
      <c r="A38" s="573" t="s">
        <v>374</v>
      </c>
      <c r="B38" s="731"/>
      <c r="C38" s="732" t="s">
        <v>58</v>
      </c>
      <c r="D38" s="742" t="s">
        <v>336</v>
      </c>
      <c r="E38" s="573" t="s">
        <v>60</v>
      </c>
      <c r="F38" s="736"/>
      <c r="G38" s="732" t="s">
        <v>1818</v>
      </c>
      <c r="H38" s="730" t="s">
        <v>1819</v>
      </c>
      <c r="I38" s="730" t="s">
        <v>1819</v>
      </c>
      <c r="J38" s="573">
        <v>2</v>
      </c>
      <c r="K38" s="731"/>
      <c r="L38" s="731" t="s">
        <v>64</v>
      </c>
      <c r="M38" s="732"/>
      <c r="N38" s="20" t="s">
        <v>65</v>
      </c>
      <c r="O38" s="733">
        <f>24.17961*1.040362</f>
        <v>25.155547418819999</v>
      </c>
      <c r="P38" s="733">
        <f t="shared" si="3"/>
        <v>30.186656902583998</v>
      </c>
      <c r="Q38" s="733"/>
      <c r="R38" s="733">
        <f t="shared" si="0"/>
        <v>30.186656902583998</v>
      </c>
      <c r="S38" s="733"/>
      <c r="T38" s="733"/>
      <c r="U38" s="733"/>
      <c r="V38" s="733"/>
      <c r="W38" s="732" t="s">
        <v>1767</v>
      </c>
      <c r="X38" s="732" t="s">
        <v>58</v>
      </c>
      <c r="Y38" s="732" t="s">
        <v>639</v>
      </c>
      <c r="Z38" s="734">
        <v>45902</v>
      </c>
      <c r="AA38" s="735">
        <f t="shared" si="1"/>
        <v>45947</v>
      </c>
      <c r="AB38" s="573"/>
      <c r="AC38" s="573"/>
      <c r="AD38" s="573"/>
      <c r="AE38" s="573"/>
      <c r="AF38" s="573" t="str">
        <f t="shared" si="2"/>
        <v>Поставка пиломатериалов</v>
      </c>
      <c r="AG38" s="573"/>
      <c r="AH38" s="732">
        <v>876</v>
      </c>
      <c r="AI38" s="732" t="s">
        <v>340</v>
      </c>
      <c r="AJ38" s="573">
        <v>1</v>
      </c>
      <c r="AK38" s="732">
        <v>93000000000</v>
      </c>
      <c r="AL38" s="732" t="s">
        <v>341</v>
      </c>
      <c r="AM38" s="735">
        <f t="shared" si="4"/>
        <v>45967</v>
      </c>
      <c r="AN38" s="734">
        <v>46032</v>
      </c>
      <c r="AO38" s="734">
        <v>46387</v>
      </c>
      <c r="AP38" s="731">
        <v>2026</v>
      </c>
      <c r="AQ38" s="736"/>
      <c r="AR38" s="573"/>
      <c r="AS38" s="573"/>
      <c r="AT38" s="737"/>
      <c r="AU38" s="573"/>
      <c r="AV38" s="573"/>
      <c r="AW38" s="738"/>
      <c r="AX38" s="738"/>
      <c r="AY38" s="731"/>
      <c r="AZ38" s="739"/>
      <c r="BA38" s="740"/>
      <c r="BB38" s="731"/>
      <c r="BD38" s="741"/>
    </row>
    <row r="39" spans="1:56" s="743" customFormat="1" ht="63">
      <c r="A39" s="565" t="s">
        <v>613</v>
      </c>
      <c r="B39" s="565"/>
      <c r="C39" s="133" t="s">
        <v>58</v>
      </c>
      <c r="D39" s="332" t="s">
        <v>615</v>
      </c>
      <c r="E39" s="565" t="s">
        <v>622</v>
      </c>
      <c r="F39" s="744"/>
      <c r="G39" s="745" t="s">
        <v>1820</v>
      </c>
      <c r="H39" s="565" t="s">
        <v>624</v>
      </c>
      <c r="I39" s="565" t="s">
        <v>625</v>
      </c>
      <c r="J39" s="565">
        <v>1</v>
      </c>
      <c r="K39" s="746" t="s">
        <v>1821</v>
      </c>
      <c r="L39" s="565" t="s">
        <v>75</v>
      </c>
      <c r="M39" s="565"/>
      <c r="N39" s="89" t="s">
        <v>225</v>
      </c>
      <c r="O39" s="747">
        <v>99</v>
      </c>
      <c r="P39" s="748">
        <v>99</v>
      </c>
      <c r="Q39" s="747">
        <f>P39/2</f>
        <v>49.5</v>
      </c>
      <c r="R39" s="747">
        <f>P39/2</f>
        <v>49.5</v>
      </c>
      <c r="S39" s="749"/>
      <c r="T39" s="749"/>
      <c r="U39" s="680"/>
      <c r="V39" s="680"/>
      <c r="W39" s="750" t="s">
        <v>1767</v>
      </c>
      <c r="X39" s="89" t="s">
        <v>58</v>
      </c>
      <c r="Y39" s="89" t="s">
        <v>639</v>
      </c>
      <c r="Z39" s="574">
        <v>45824</v>
      </c>
      <c r="AA39" s="574">
        <v>45824</v>
      </c>
      <c r="AB39" s="89"/>
      <c r="AC39" s="89"/>
      <c r="AD39" s="89"/>
      <c r="AE39" s="89"/>
      <c r="AF39" s="89" t="str">
        <f t="shared" ref="AF39:AF102" si="5">G39</f>
        <v>Право использования программы для ЭВМ "Контур.Диадок", модуль "Коннектор", по тарифному плану "Доставка" сроком на 1 год</v>
      </c>
      <c r="AG39" s="565"/>
      <c r="AH39" s="751">
        <v>876</v>
      </c>
      <c r="AI39" s="752" t="s">
        <v>226</v>
      </c>
      <c r="AJ39" s="565">
        <v>1</v>
      </c>
      <c r="AK39" s="12">
        <v>93000000000</v>
      </c>
      <c r="AL39" s="724" t="s">
        <v>70</v>
      </c>
      <c r="AM39" s="574">
        <v>45824</v>
      </c>
      <c r="AN39" s="753">
        <f t="shared" ref="AN39:AN102" si="6">AM39</f>
        <v>45824</v>
      </c>
      <c r="AO39" s="753">
        <f t="shared" ref="AO39:AO44" si="7">AN39+365</f>
        <v>46189</v>
      </c>
      <c r="AP39" s="89" t="s">
        <v>619</v>
      </c>
      <c r="AQ39" s="89" t="s">
        <v>75</v>
      </c>
      <c r="AR39" s="565"/>
      <c r="AS39" s="565"/>
      <c r="AT39" s="565"/>
      <c r="AU39" s="574"/>
      <c r="AV39" s="754"/>
      <c r="AW39" s="576"/>
      <c r="AX39" s="565"/>
      <c r="AY39" s="565" t="s">
        <v>64</v>
      </c>
      <c r="AZ39" s="565"/>
      <c r="BA39" s="565"/>
      <c r="BB39" s="565"/>
    </row>
    <row r="40" spans="1:56" s="743" customFormat="1" ht="47.25">
      <c r="A40" s="565" t="s">
        <v>613</v>
      </c>
      <c r="B40" s="565"/>
      <c r="C40" s="133" t="s">
        <v>58</v>
      </c>
      <c r="D40" s="332" t="s">
        <v>615</v>
      </c>
      <c r="E40" s="565" t="s">
        <v>622</v>
      </c>
      <c r="F40" s="744"/>
      <c r="G40" s="745" t="s">
        <v>1822</v>
      </c>
      <c r="H40" s="565" t="s">
        <v>624</v>
      </c>
      <c r="I40" s="565" t="s">
        <v>625</v>
      </c>
      <c r="J40" s="565">
        <v>1</v>
      </c>
      <c r="K40" s="746" t="s">
        <v>1821</v>
      </c>
      <c r="L40" s="565" t="s">
        <v>75</v>
      </c>
      <c r="M40" s="565"/>
      <c r="N40" s="89" t="s">
        <v>225</v>
      </c>
      <c r="O40" s="747">
        <v>99.9</v>
      </c>
      <c r="P40" s="748">
        <v>99.9</v>
      </c>
      <c r="Q40" s="747">
        <v>99.9</v>
      </c>
      <c r="R40" s="747"/>
      <c r="S40" s="749"/>
      <c r="T40" s="749"/>
      <c r="U40" s="680"/>
      <c r="V40" s="680"/>
      <c r="W40" s="750" t="s">
        <v>1767</v>
      </c>
      <c r="X40" s="89" t="s">
        <v>58</v>
      </c>
      <c r="Y40" s="89" t="s">
        <v>639</v>
      </c>
      <c r="Z40" s="574">
        <v>45852</v>
      </c>
      <c r="AA40" s="574">
        <v>45852</v>
      </c>
      <c r="AB40" s="89"/>
      <c r="AC40" s="89"/>
      <c r="AD40" s="89"/>
      <c r="AE40" s="89"/>
      <c r="AF40" s="89" t="str">
        <f t="shared" si="5"/>
        <v>Право использования программы для ЭВМ "Контур.Диадок", тарифный план "16000" документов</v>
      </c>
      <c r="AG40" s="565"/>
      <c r="AH40" s="751">
        <v>876</v>
      </c>
      <c r="AI40" s="752" t="s">
        <v>226</v>
      </c>
      <c r="AJ40" s="565">
        <v>1</v>
      </c>
      <c r="AK40" s="12">
        <v>93000000000</v>
      </c>
      <c r="AL40" s="724" t="s">
        <v>70</v>
      </c>
      <c r="AM40" s="574">
        <v>45852</v>
      </c>
      <c r="AN40" s="753">
        <f t="shared" si="6"/>
        <v>45852</v>
      </c>
      <c r="AO40" s="753">
        <f t="shared" si="7"/>
        <v>46217</v>
      </c>
      <c r="AP40" s="89" t="s">
        <v>619</v>
      </c>
      <c r="AQ40" s="89" t="s">
        <v>75</v>
      </c>
      <c r="AR40" s="565"/>
      <c r="AS40" s="565"/>
      <c r="AT40" s="565"/>
      <c r="AU40" s="574"/>
      <c r="AV40" s="754"/>
      <c r="AW40" s="576"/>
      <c r="AX40" s="565"/>
      <c r="AY40" s="565" t="s">
        <v>64</v>
      </c>
      <c r="AZ40" s="565"/>
      <c r="BA40" s="565"/>
      <c r="BB40" s="565"/>
    </row>
    <row r="41" spans="1:56" s="743" customFormat="1" ht="78.75">
      <c r="A41" s="565" t="s">
        <v>613</v>
      </c>
      <c r="B41" s="565"/>
      <c r="C41" s="133" t="s">
        <v>58</v>
      </c>
      <c r="D41" s="332" t="s">
        <v>615</v>
      </c>
      <c r="E41" s="565" t="s">
        <v>622</v>
      </c>
      <c r="F41" s="744"/>
      <c r="G41" s="745" t="s">
        <v>1823</v>
      </c>
      <c r="H41" s="565" t="s">
        <v>624</v>
      </c>
      <c r="I41" s="565" t="s">
        <v>625</v>
      </c>
      <c r="J41" s="565">
        <v>1</v>
      </c>
      <c r="K41" s="746" t="s">
        <v>1821</v>
      </c>
      <c r="L41" s="565" t="s">
        <v>75</v>
      </c>
      <c r="M41" s="565"/>
      <c r="N41" s="89" t="s">
        <v>225</v>
      </c>
      <c r="O41" s="747">
        <v>99</v>
      </c>
      <c r="P41" s="748">
        <v>99</v>
      </c>
      <c r="Q41" s="747">
        <v>99</v>
      </c>
      <c r="R41" s="747"/>
      <c r="S41" s="749"/>
      <c r="T41" s="749"/>
      <c r="U41" s="680"/>
      <c r="V41" s="680"/>
      <c r="W41" s="750" t="s">
        <v>1767</v>
      </c>
      <c r="X41" s="89" t="s">
        <v>58</v>
      </c>
      <c r="Y41" s="89" t="s">
        <v>639</v>
      </c>
      <c r="Z41" s="574">
        <v>45670</v>
      </c>
      <c r="AA41" s="574">
        <f>Z41</f>
        <v>45670</v>
      </c>
      <c r="AB41" s="89"/>
      <c r="AC41" s="89"/>
      <c r="AD41" s="89"/>
      <c r="AE41" s="89"/>
      <c r="AF41" s="89" t="str">
        <f t="shared" si="5"/>
        <v>Право использование лицензий «1С:Предприятие 8 ПРОФ. Клиентская лицензия на 20 рабочих мест» для нужд ПО «Тываэнергосбыт»</v>
      </c>
      <c r="AG41" s="565"/>
      <c r="AH41" s="751">
        <v>876</v>
      </c>
      <c r="AI41" s="752" t="s">
        <v>226</v>
      </c>
      <c r="AJ41" s="565">
        <v>1</v>
      </c>
      <c r="AK41" s="12">
        <v>93000000000</v>
      </c>
      <c r="AL41" s="724" t="s">
        <v>70</v>
      </c>
      <c r="AM41" s="574">
        <f>AA41</f>
        <v>45670</v>
      </c>
      <c r="AN41" s="753">
        <f t="shared" si="6"/>
        <v>45670</v>
      </c>
      <c r="AO41" s="753">
        <f t="shared" si="7"/>
        <v>46035</v>
      </c>
      <c r="AP41" s="89" t="s">
        <v>619</v>
      </c>
      <c r="AQ41" s="89" t="s">
        <v>75</v>
      </c>
      <c r="AR41" s="565"/>
      <c r="AS41" s="565"/>
      <c r="AT41" s="565"/>
      <c r="AU41" s="574"/>
      <c r="AV41" s="754"/>
      <c r="AW41" s="576"/>
      <c r="AX41" s="565"/>
      <c r="AY41" s="565" t="s">
        <v>64</v>
      </c>
      <c r="AZ41" s="565"/>
      <c r="BA41" s="565"/>
      <c r="BB41" s="565"/>
    </row>
    <row r="42" spans="1:56" s="743" customFormat="1" ht="63">
      <c r="A42" s="565" t="s">
        <v>613</v>
      </c>
      <c r="B42" s="89"/>
      <c r="C42" s="133" t="s">
        <v>58</v>
      </c>
      <c r="D42" s="332" t="s">
        <v>615</v>
      </c>
      <c r="E42" s="565" t="s">
        <v>622</v>
      </c>
      <c r="F42" s="744"/>
      <c r="G42" s="745" t="s">
        <v>1820</v>
      </c>
      <c r="H42" s="565" t="s">
        <v>624</v>
      </c>
      <c r="I42" s="565" t="s">
        <v>625</v>
      </c>
      <c r="J42" s="755">
        <v>1</v>
      </c>
      <c r="K42" s="746" t="s">
        <v>1821</v>
      </c>
      <c r="L42" s="565" t="s">
        <v>75</v>
      </c>
      <c r="M42" s="565"/>
      <c r="N42" s="89" t="s">
        <v>225</v>
      </c>
      <c r="O42" s="756">
        <v>99</v>
      </c>
      <c r="P42" s="748">
        <v>99</v>
      </c>
      <c r="Q42" s="757">
        <f>P42/2</f>
        <v>49.5</v>
      </c>
      <c r="R42" s="758">
        <f>P42/2</f>
        <v>49.5</v>
      </c>
      <c r="S42" s="759"/>
      <c r="T42" s="759"/>
      <c r="U42" s="680"/>
      <c r="V42" s="680"/>
      <c r="W42" s="750" t="s">
        <v>1767</v>
      </c>
      <c r="X42" s="89" t="s">
        <v>58</v>
      </c>
      <c r="Y42" s="89" t="s">
        <v>639</v>
      </c>
      <c r="Z42" s="574">
        <v>45824</v>
      </c>
      <c r="AA42" s="574">
        <v>45824</v>
      </c>
      <c r="AB42" s="89"/>
      <c r="AC42" s="89"/>
      <c r="AD42" s="89"/>
      <c r="AE42" s="89"/>
      <c r="AF42" s="89" t="str">
        <f t="shared" si="5"/>
        <v>Право использования программы для ЭВМ "Контур.Диадок", модуль "Коннектор", по тарифному плану "Доставка" сроком на 1 год</v>
      </c>
      <c r="AG42" s="565"/>
      <c r="AH42" s="751">
        <v>876</v>
      </c>
      <c r="AI42" s="752" t="s">
        <v>226</v>
      </c>
      <c r="AJ42" s="565">
        <v>1</v>
      </c>
      <c r="AK42" s="12">
        <v>93000000000</v>
      </c>
      <c r="AL42" s="724" t="s">
        <v>70</v>
      </c>
      <c r="AM42" s="574">
        <v>45824</v>
      </c>
      <c r="AN42" s="753">
        <f t="shared" si="6"/>
        <v>45824</v>
      </c>
      <c r="AO42" s="753">
        <f t="shared" si="7"/>
        <v>46189</v>
      </c>
      <c r="AP42" s="89" t="s">
        <v>619</v>
      </c>
      <c r="AQ42" s="89" t="s">
        <v>75</v>
      </c>
      <c r="AR42" s="565"/>
      <c r="AS42" s="565"/>
      <c r="AT42" s="565"/>
      <c r="AU42" s="574"/>
      <c r="AV42" s="754"/>
      <c r="AW42" s="576"/>
      <c r="AX42" s="565"/>
      <c r="AY42" s="565" t="s">
        <v>64</v>
      </c>
      <c r="AZ42" s="565"/>
      <c r="BA42" s="760"/>
      <c r="BB42" s="761"/>
    </row>
    <row r="43" spans="1:56" s="743" customFormat="1" ht="47.25">
      <c r="A43" s="565" t="s">
        <v>613</v>
      </c>
      <c r="B43" s="89"/>
      <c r="C43" s="133" t="s">
        <v>58</v>
      </c>
      <c r="D43" s="332" t="s">
        <v>615</v>
      </c>
      <c r="E43" s="565" t="s">
        <v>622</v>
      </c>
      <c r="F43" s="744"/>
      <c r="G43" s="745" t="s">
        <v>1822</v>
      </c>
      <c r="H43" s="565" t="s">
        <v>624</v>
      </c>
      <c r="I43" s="565" t="s">
        <v>625</v>
      </c>
      <c r="J43" s="755">
        <v>1</v>
      </c>
      <c r="K43" s="746" t="s">
        <v>1821</v>
      </c>
      <c r="L43" s="565" t="s">
        <v>75</v>
      </c>
      <c r="M43" s="565"/>
      <c r="N43" s="89" t="s">
        <v>225</v>
      </c>
      <c r="O43" s="756">
        <v>99.9</v>
      </c>
      <c r="P43" s="748">
        <v>99.9</v>
      </c>
      <c r="Q43" s="757">
        <v>99.9</v>
      </c>
      <c r="R43" s="758"/>
      <c r="S43" s="759"/>
      <c r="T43" s="759"/>
      <c r="U43" s="680"/>
      <c r="V43" s="680"/>
      <c r="W43" s="750" t="s">
        <v>1767</v>
      </c>
      <c r="X43" s="89" t="s">
        <v>58</v>
      </c>
      <c r="Y43" s="89" t="s">
        <v>639</v>
      </c>
      <c r="Z43" s="574">
        <v>45852</v>
      </c>
      <c r="AA43" s="574">
        <v>45852</v>
      </c>
      <c r="AB43" s="89"/>
      <c r="AC43" s="89"/>
      <c r="AD43" s="89"/>
      <c r="AE43" s="89"/>
      <c r="AF43" s="89" t="str">
        <f t="shared" si="5"/>
        <v>Право использования программы для ЭВМ "Контур.Диадок", тарифный план "16000" документов</v>
      </c>
      <c r="AG43" s="565"/>
      <c r="AH43" s="751">
        <v>876</v>
      </c>
      <c r="AI43" s="752" t="s">
        <v>226</v>
      </c>
      <c r="AJ43" s="565">
        <v>1</v>
      </c>
      <c r="AK43" s="12">
        <v>93000000000</v>
      </c>
      <c r="AL43" s="724" t="s">
        <v>70</v>
      </c>
      <c r="AM43" s="574">
        <v>45852</v>
      </c>
      <c r="AN43" s="753">
        <f t="shared" si="6"/>
        <v>45852</v>
      </c>
      <c r="AO43" s="753">
        <f t="shared" si="7"/>
        <v>46217</v>
      </c>
      <c r="AP43" s="89" t="s">
        <v>619</v>
      </c>
      <c r="AQ43" s="89" t="s">
        <v>75</v>
      </c>
      <c r="AR43" s="565"/>
      <c r="AS43" s="565"/>
      <c r="AT43" s="565"/>
      <c r="AU43" s="574"/>
      <c r="AV43" s="754"/>
      <c r="AW43" s="576"/>
      <c r="AX43" s="565"/>
      <c r="AY43" s="565" t="s">
        <v>64</v>
      </c>
      <c r="AZ43" s="565"/>
      <c r="BA43" s="760"/>
      <c r="BB43" s="761"/>
    </row>
    <row r="44" spans="1:56" s="743" customFormat="1" ht="78.75">
      <c r="A44" s="565" t="s">
        <v>613</v>
      </c>
      <c r="B44" s="89"/>
      <c r="C44" s="133" t="s">
        <v>58</v>
      </c>
      <c r="D44" s="332" t="s">
        <v>615</v>
      </c>
      <c r="E44" s="565" t="s">
        <v>622</v>
      </c>
      <c r="F44" s="744"/>
      <c r="G44" s="745" t="s">
        <v>1823</v>
      </c>
      <c r="H44" s="565" t="s">
        <v>624</v>
      </c>
      <c r="I44" s="565" t="s">
        <v>625</v>
      </c>
      <c r="J44" s="755">
        <v>1</v>
      </c>
      <c r="K44" s="746" t="s">
        <v>1821</v>
      </c>
      <c r="L44" s="565" t="s">
        <v>75</v>
      </c>
      <c r="M44" s="565"/>
      <c r="N44" s="89" t="s">
        <v>225</v>
      </c>
      <c r="O44" s="756">
        <v>99</v>
      </c>
      <c r="P44" s="748">
        <v>99</v>
      </c>
      <c r="Q44" s="757">
        <v>99</v>
      </c>
      <c r="R44" s="758"/>
      <c r="S44" s="759"/>
      <c r="T44" s="759"/>
      <c r="U44" s="680"/>
      <c r="V44" s="680"/>
      <c r="W44" s="750" t="s">
        <v>1767</v>
      </c>
      <c r="X44" s="89" t="s">
        <v>58</v>
      </c>
      <c r="Y44" s="89" t="s">
        <v>639</v>
      </c>
      <c r="Z44" s="574">
        <v>45670</v>
      </c>
      <c r="AA44" s="574">
        <f>Z44</f>
        <v>45670</v>
      </c>
      <c r="AB44" s="89"/>
      <c r="AC44" s="89"/>
      <c r="AD44" s="89"/>
      <c r="AE44" s="89"/>
      <c r="AF44" s="89" t="str">
        <f t="shared" si="5"/>
        <v>Право использование лицензий «1С:Предприятие 8 ПРОФ. Клиентская лицензия на 20 рабочих мест» для нужд ПО «Тываэнергосбыт»</v>
      </c>
      <c r="AG44" s="565"/>
      <c r="AH44" s="751">
        <v>876</v>
      </c>
      <c r="AI44" s="752" t="s">
        <v>226</v>
      </c>
      <c r="AJ44" s="565">
        <v>1</v>
      </c>
      <c r="AK44" s="12">
        <v>93000000000</v>
      </c>
      <c r="AL44" s="724" t="s">
        <v>70</v>
      </c>
      <c r="AM44" s="574">
        <f>AA44</f>
        <v>45670</v>
      </c>
      <c r="AN44" s="753">
        <f t="shared" si="6"/>
        <v>45670</v>
      </c>
      <c r="AO44" s="753">
        <f t="shared" si="7"/>
        <v>46035</v>
      </c>
      <c r="AP44" s="89" t="s">
        <v>619</v>
      </c>
      <c r="AQ44" s="89" t="s">
        <v>75</v>
      </c>
      <c r="AR44" s="565"/>
      <c r="AS44" s="565"/>
      <c r="AT44" s="565"/>
      <c r="AU44" s="574"/>
      <c r="AV44" s="754"/>
      <c r="AW44" s="576"/>
      <c r="AX44" s="565"/>
      <c r="AY44" s="565" t="s">
        <v>64</v>
      </c>
      <c r="AZ44" s="565"/>
      <c r="BA44" s="760"/>
      <c r="BB44" s="761"/>
    </row>
    <row r="45" spans="1:56" s="743" customFormat="1" ht="47.25">
      <c r="A45" s="89" t="s">
        <v>613</v>
      </c>
      <c r="B45" s="89"/>
      <c r="C45" s="89" t="s">
        <v>58</v>
      </c>
      <c r="D45" s="89" t="s">
        <v>645</v>
      </c>
      <c r="E45" s="89" t="s">
        <v>622</v>
      </c>
      <c r="F45" s="762">
        <v>1</v>
      </c>
      <c r="G45" s="89" t="s">
        <v>1824</v>
      </c>
      <c r="H45" s="763" t="s">
        <v>624</v>
      </c>
      <c r="I45" s="763" t="s">
        <v>647</v>
      </c>
      <c r="J45" s="762">
        <v>1</v>
      </c>
      <c r="K45" s="89"/>
      <c r="L45" s="89" t="s">
        <v>64</v>
      </c>
      <c r="M45" s="89"/>
      <c r="N45" s="89" t="s">
        <v>225</v>
      </c>
      <c r="O45" s="757">
        <v>99</v>
      </c>
      <c r="P45" s="757">
        <v>99</v>
      </c>
      <c r="Q45" s="757">
        <v>99</v>
      </c>
      <c r="R45" s="758"/>
      <c r="S45" s="764"/>
      <c r="T45" s="764"/>
      <c r="U45" s="680"/>
      <c r="V45" s="680"/>
      <c r="W45" s="750" t="s">
        <v>1767</v>
      </c>
      <c r="X45" s="765" t="s">
        <v>58</v>
      </c>
      <c r="Y45" s="89" t="s">
        <v>639</v>
      </c>
      <c r="Z45" s="568">
        <v>45762</v>
      </c>
      <c r="AA45" s="568">
        <v>45762</v>
      </c>
      <c r="AB45" s="89"/>
      <c r="AC45" s="89"/>
      <c r="AD45" s="89"/>
      <c r="AE45" s="89"/>
      <c r="AF45" s="89" t="str">
        <f t="shared" si="5"/>
        <v>Приобретение лиценций БСС "Главбух"</v>
      </c>
      <c r="AG45" s="89"/>
      <c r="AH45" s="333">
        <v>876</v>
      </c>
      <c r="AI45" s="752" t="s">
        <v>226</v>
      </c>
      <c r="AJ45" s="89">
        <v>1</v>
      </c>
      <c r="AK45" s="766">
        <v>93000000000</v>
      </c>
      <c r="AL45" s="235" t="s">
        <v>70</v>
      </c>
      <c r="AM45" s="568">
        <v>45762</v>
      </c>
      <c r="AN45" s="568">
        <v>45762</v>
      </c>
      <c r="AO45" s="568">
        <v>46022</v>
      </c>
      <c r="AP45" s="89">
        <v>2025</v>
      </c>
      <c r="AQ45" s="89" t="s">
        <v>75</v>
      </c>
      <c r="AR45" s="89"/>
      <c r="AS45" s="89"/>
      <c r="AT45" s="89"/>
      <c r="AU45" s="568"/>
      <c r="AV45" s="767"/>
      <c r="AW45" s="768"/>
      <c r="AX45" s="89"/>
      <c r="AY45" s="339" t="s">
        <v>64</v>
      </c>
      <c r="AZ45" s="89"/>
      <c r="BA45" s="769"/>
      <c r="BB45" s="19"/>
    </row>
    <row r="46" spans="1:56" s="743" customFormat="1" ht="63">
      <c r="A46" s="89" t="s">
        <v>613</v>
      </c>
      <c r="B46" s="89"/>
      <c r="C46" s="89" t="s">
        <v>58</v>
      </c>
      <c r="D46" s="89" t="s">
        <v>645</v>
      </c>
      <c r="E46" s="89" t="s">
        <v>622</v>
      </c>
      <c r="F46" s="762">
        <v>1</v>
      </c>
      <c r="G46" s="89" t="s">
        <v>1825</v>
      </c>
      <c r="H46" s="240" t="s">
        <v>624</v>
      </c>
      <c r="I46" s="240" t="s">
        <v>647</v>
      </c>
      <c r="J46" s="762">
        <v>1</v>
      </c>
      <c r="K46" s="89"/>
      <c r="L46" s="89" t="s">
        <v>64</v>
      </c>
      <c r="M46" s="89"/>
      <c r="N46" s="89" t="s">
        <v>225</v>
      </c>
      <c r="O46" s="757">
        <v>90</v>
      </c>
      <c r="P46" s="757">
        <f>O46</f>
        <v>90</v>
      </c>
      <c r="Q46" s="757">
        <f>P46</f>
        <v>90</v>
      </c>
      <c r="R46" s="764"/>
      <c r="S46" s="764"/>
      <c r="T46" s="764"/>
      <c r="U46" s="680"/>
      <c r="V46" s="680"/>
      <c r="W46" s="750" t="s">
        <v>1767</v>
      </c>
      <c r="X46" s="133" t="s">
        <v>58</v>
      </c>
      <c r="Y46" s="89" t="s">
        <v>639</v>
      </c>
      <c r="Z46" s="568">
        <v>45839</v>
      </c>
      <c r="AA46" s="568">
        <v>45839</v>
      </c>
      <c r="AB46" s="89"/>
      <c r="AC46" s="89"/>
      <c r="AD46" s="89"/>
      <c r="AE46" s="89"/>
      <c r="AF46" s="89" t="str">
        <f t="shared" si="5"/>
        <v>Предоставление права использования программного обеспечения "Пакет шаблонов для сферы электроэнергетики"</v>
      </c>
      <c r="AG46" s="89"/>
      <c r="AH46" s="333">
        <v>876</v>
      </c>
      <c r="AI46" s="752" t="s">
        <v>226</v>
      </c>
      <c r="AJ46" s="89">
        <v>1</v>
      </c>
      <c r="AK46" s="766">
        <v>93000000000</v>
      </c>
      <c r="AL46" s="235" t="s">
        <v>70</v>
      </c>
      <c r="AM46" s="568">
        <v>45839</v>
      </c>
      <c r="AN46" s="568">
        <v>45839</v>
      </c>
      <c r="AO46" s="568">
        <v>46022</v>
      </c>
      <c r="AP46" s="89">
        <v>2025</v>
      </c>
      <c r="AQ46" s="89" t="s">
        <v>75</v>
      </c>
      <c r="AR46" s="89"/>
      <c r="AS46" s="89"/>
      <c r="AT46" s="89"/>
      <c r="AU46" s="568"/>
      <c r="AV46" s="767"/>
      <c r="AW46" s="768"/>
      <c r="AX46" s="89"/>
      <c r="AY46" s="339" t="s">
        <v>64</v>
      </c>
      <c r="AZ46" s="89"/>
      <c r="BA46" s="769"/>
      <c r="BB46" s="19"/>
    </row>
    <row r="47" spans="1:56" s="743" customFormat="1" ht="47.25">
      <c r="A47" s="89" t="s">
        <v>613</v>
      </c>
      <c r="B47" s="89"/>
      <c r="C47" s="770" t="s">
        <v>58</v>
      </c>
      <c r="D47" s="89" t="s">
        <v>645</v>
      </c>
      <c r="E47" s="770" t="s">
        <v>622</v>
      </c>
      <c r="F47" s="762">
        <v>1</v>
      </c>
      <c r="G47" s="89" t="s">
        <v>1826</v>
      </c>
      <c r="H47" s="240" t="s">
        <v>624</v>
      </c>
      <c r="I47" s="240" t="s">
        <v>647</v>
      </c>
      <c r="J47" s="762">
        <v>1</v>
      </c>
      <c r="K47" s="89"/>
      <c r="L47" s="89" t="s">
        <v>64</v>
      </c>
      <c r="M47" s="89"/>
      <c r="N47" s="89" t="s">
        <v>225</v>
      </c>
      <c r="O47" s="757">
        <v>45.495600000000003</v>
      </c>
      <c r="P47" s="757">
        <f t="shared" ref="P47:P67" si="8">O47*1.2</f>
        <v>54.594720000000002</v>
      </c>
      <c r="Q47" s="757">
        <v>0</v>
      </c>
      <c r="R47" s="757">
        <f>P47</f>
        <v>54.594720000000002</v>
      </c>
      <c r="S47" s="764"/>
      <c r="T47" s="764"/>
      <c r="U47" s="680"/>
      <c r="V47" s="680"/>
      <c r="W47" s="770" t="s">
        <v>1767</v>
      </c>
      <c r="X47" s="133" t="s">
        <v>58</v>
      </c>
      <c r="Y47" s="770" t="s">
        <v>639</v>
      </c>
      <c r="Z47" s="568">
        <v>45999</v>
      </c>
      <c r="AA47" s="771">
        <f t="shared" ref="AA47:AA51" si="9">Z47</f>
        <v>45999</v>
      </c>
      <c r="AB47" s="89"/>
      <c r="AC47" s="770"/>
      <c r="AD47" s="89"/>
      <c r="AE47" s="89"/>
      <c r="AF47" s="89" t="str">
        <f t="shared" si="5"/>
        <v>Сопровождение программного комплекса "Аварийность" ЭСК"</v>
      </c>
      <c r="AG47" s="89"/>
      <c r="AH47" s="772">
        <v>796</v>
      </c>
      <c r="AI47" s="133" t="s">
        <v>136</v>
      </c>
      <c r="AJ47" s="770">
        <v>1</v>
      </c>
      <c r="AK47" s="766">
        <v>93000000000</v>
      </c>
      <c r="AL47" s="235" t="s">
        <v>70</v>
      </c>
      <c r="AM47" s="771">
        <v>45999</v>
      </c>
      <c r="AN47" s="568">
        <v>46023</v>
      </c>
      <c r="AO47" s="771">
        <v>46387</v>
      </c>
      <c r="AP47" s="89">
        <v>2026</v>
      </c>
      <c r="AQ47" s="770" t="s">
        <v>75</v>
      </c>
      <c r="AR47" s="89"/>
      <c r="AS47" s="770"/>
      <c r="AT47" s="89"/>
      <c r="AU47" s="771"/>
      <c r="AV47" s="767"/>
      <c r="AW47" s="773"/>
      <c r="AX47" s="89"/>
      <c r="AY47" s="774" t="s">
        <v>64</v>
      </c>
      <c r="AZ47" s="89"/>
      <c r="BA47" s="770"/>
      <c r="BB47" s="19"/>
    </row>
    <row r="48" spans="1:56" s="743" customFormat="1" ht="47.25">
      <c r="A48" s="565" t="s">
        <v>678</v>
      </c>
      <c r="B48" s="565"/>
      <c r="C48" s="565" t="s">
        <v>58</v>
      </c>
      <c r="D48" s="565" t="s">
        <v>615</v>
      </c>
      <c r="E48" s="565" t="s">
        <v>622</v>
      </c>
      <c r="F48" s="744"/>
      <c r="G48" s="565" t="s">
        <v>1827</v>
      </c>
      <c r="H48" s="565" t="s">
        <v>1349</v>
      </c>
      <c r="I48" s="565" t="s">
        <v>1828</v>
      </c>
      <c r="J48" s="565">
        <v>2</v>
      </c>
      <c r="K48" s="565"/>
      <c r="L48" s="565" t="s">
        <v>75</v>
      </c>
      <c r="M48" s="565"/>
      <c r="N48" s="89" t="s">
        <v>225</v>
      </c>
      <c r="O48" s="775">
        <v>83.25</v>
      </c>
      <c r="P48" s="775">
        <f t="shared" si="8"/>
        <v>99.899999999999991</v>
      </c>
      <c r="Q48" s="775">
        <f t="shared" ref="Q48:Q54" si="10">P48</f>
        <v>99.899999999999991</v>
      </c>
      <c r="R48" s="775"/>
      <c r="S48" s="775"/>
      <c r="T48" s="775"/>
      <c r="U48" s="680"/>
      <c r="V48" s="680"/>
      <c r="W48" s="750" t="s">
        <v>1767</v>
      </c>
      <c r="X48" s="89" t="s">
        <v>58</v>
      </c>
      <c r="Y48" s="89" t="s">
        <v>639</v>
      </c>
      <c r="Z48" s="574">
        <v>45708</v>
      </c>
      <c r="AA48" s="574">
        <f t="shared" si="9"/>
        <v>45708</v>
      </c>
      <c r="AB48" s="565"/>
      <c r="AC48" s="565"/>
      <c r="AD48" s="565"/>
      <c r="AE48" s="565"/>
      <c r="AF48" s="89" t="str">
        <f t="shared" si="5"/>
        <v>Поставка сетевого и коммутационного оборудования</v>
      </c>
      <c r="AG48" s="565"/>
      <c r="AH48" s="751">
        <v>876</v>
      </c>
      <c r="AI48" s="752" t="s">
        <v>226</v>
      </c>
      <c r="AJ48" s="565">
        <v>1</v>
      </c>
      <c r="AK48" s="12">
        <v>93000000000</v>
      </c>
      <c r="AL48" s="724" t="s">
        <v>70</v>
      </c>
      <c r="AM48" s="574">
        <f t="shared" ref="AM48:AM51" si="11">Z48</f>
        <v>45708</v>
      </c>
      <c r="AN48" s="753">
        <f t="shared" si="6"/>
        <v>45708</v>
      </c>
      <c r="AO48" s="776">
        <f t="shared" ref="AO48:AO49" si="12">AN48+45</f>
        <v>45753</v>
      </c>
      <c r="AP48" s="565">
        <v>2025</v>
      </c>
      <c r="AQ48" s="89" t="s">
        <v>75</v>
      </c>
      <c r="AR48" s="565"/>
      <c r="AS48" s="565"/>
      <c r="AT48" s="565"/>
      <c r="AU48" s="574"/>
      <c r="AV48" s="754"/>
      <c r="AW48" s="576"/>
      <c r="AX48" s="565"/>
      <c r="AY48" s="565" t="s">
        <v>64</v>
      </c>
      <c r="AZ48" s="565"/>
      <c r="BA48" s="565"/>
      <c r="BB48" s="777"/>
    </row>
    <row r="49" spans="1:54" s="743" customFormat="1" ht="47.25">
      <c r="A49" s="565" t="s">
        <v>678</v>
      </c>
      <c r="B49" s="89"/>
      <c r="C49" s="565" t="s">
        <v>58</v>
      </c>
      <c r="D49" s="565" t="s">
        <v>615</v>
      </c>
      <c r="E49" s="565" t="s">
        <v>622</v>
      </c>
      <c r="F49" s="744"/>
      <c r="G49" s="565" t="s">
        <v>1827</v>
      </c>
      <c r="H49" s="565" t="s">
        <v>1349</v>
      </c>
      <c r="I49" s="565" t="s">
        <v>1828</v>
      </c>
      <c r="J49" s="755">
        <v>2</v>
      </c>
      <c r="K49" s="565"/>
      <c r="L49" s="565" t="s">
        <v>75</v>
      </c>
      <c r="M49" s="565"/>
      <c r="N49" s="89" t="s">
        <v>225</v>
      </c>
      <c r="O49" s="778">
        <v>83.25</v>
      </c>
      <c r="P49" s="775">
        <f t="shared" si="8"/>
        <v>99.899999999999991</v>
      </c>
      <c r="Q49" s="775">
        <f t="shared" si="10"/>
        <v>99.899999999999991</v>
      </c>
      <c r="R49" s="749"/>
      <c r="S49" s="749"/>
      <c r="T49" s="749"/>
      <c r="U49" s="680"/>
      <c r="V49" s="680"/>
      <c r="W49" s="750" t="s">
        <v>1767</v>
      </c>
      <c r="X49" s="89" t="s">
        <v>58</v>
      </c>
      <c r="Y49" s="89" t="s">
        <v>639</v>
      </c>
      <c r="Z49" s="574">
        <v>45708</v>
      </c>
      <c r="AA49" s="574">
        <f t="shared" si="9"/>
        <v>45708</v>
      </c>
      <c r="AB49" s="565"/>
      <c r="AC49" s="565"/>
      <c r="AD49" s="565"/>
      <c r="AE49" s="565"/>
      <c r="AF49" s="89" t="str">
        <f t="shared" si="5"/>
        <v>Поставка сетевого и коммутационного оборудования</v>
      </c>
      <c r="AG49" s="565"/>
      <c r="AH49" s="751">
        <v>876</v>
      </c>
      <c r="AI49" s="752" t="s">
        <v>226</v>
      </c>
      <c r="AJ49" s="565">
        <v>1</v>
      </c>
      <c r="AK49" s="12">
        <v>93000000000</v>
      </c>
      <c r="AL49" s="724" t="s">
        <v>70</v>
      </c>
      <c r="AM49" s="574">
        <f t="shared" si="11"/>
        <v>45708</v>
      </c>
      <c r="AN49" s="753">
        <f t="shared" si="6"/>
        <v>45708</v>
      </c>
      <c r="AO49" s="776">
        <f t="shared" si="12"/>
        <v>45753</v>
      </c>
      <c r="AP49" s="565">
        <v>2025</v>
      </c>
      <c r="AQ49" s="89" t="s">
        <v>75</v>
      </c>
      <c r="AR49" s="565"/>
      <c r="AS49" s="565"/>
      <c r="AT49" s="565"/>
      <c r="AU49" s="574"/>
      <c r="AV49" s="754"/>
      <c r="AW49" s="576"/>
      <c r="AX49" s="565"/>
      <c r="AY49" s="565" t="s">
        <v>64</v>
      </c>
      <c r="AZ49" s="565"/>
      <c r="BA49" s="760"/>
      <c r="BB49" s="761"/>
    </row>
    <row r="50" spans="1:54" s="743" customFormat="1" ht="63">
      <c r="A50" s="560" t="s">
        <v>714</v>
      </c>
      <c r="B50" s="779"/>
      <c r="C50" s="133" t="s">
        <v>58</v>
      </c>
      <c r="D50" s="332" t="s">
        <v>615</v>
      </c>
      <c r="E50" s="565" t="s">
        <v>277</v>
      </c>
      <c r="F50" s="744"/>
      <c r="G50" s="745" t="s">
        <v>1829</v>
      </c>
      <c r="H50" s="565" t="s">
        <v>630</v>
      </c>
      <c r="I50" s="565" t="s">
        <v>1830</v>
      </c>
      <c r="J50" s="565">
        <v>1</v>
      </c>
      <c r="K50" s="565"/>
      <c r="L50" s="565" t="s">
        <v>75</v>
      </c>
      <c r="M50" s="565"/>
      <c r="N50" s="333" t="s">
        <v>292</v>
      </c>
      <c r="O50" s="747">
        <v>83.28</v>
      </c>
      <c r="P50" s="748">
        <f t="shared" si="8"/>
        <v>99.935999999999993</v>
      </c>
      <c r="Q50" s="747">
        <f t="shared" si="10"/>
        <v>99.935999999999993</v>
      </c>
      <c r="R50" s="749"/>
      <c r="S50" s="749"/>
      <c r="T50" s="749"/>
      <c r="U50" s="680"/>
      <c r="V50" s="680"/>
      <c r="W50" s="750" t="s">
        <v>1767</v>
      </c>
      <c r="X50" s="89" t="s">
        <v>58</v>
      </c>
      <c r="Y50" s="89" t="s">
        <v>639</v>
      </c>
      <c r="Z50" s="574">
        <v>45693</v>
      </c>
      <c r="AA50" s="753">
        <v>45693</v>
      </c>
      <c r="AB50" s="89"/>
      <c r="AC50" s="89"/>
      <c r="AD50" s="89"/>
      <c r="AE50" s="89"/>
      <c r="AF50" s="89" t="str">
        <f t="shared" si="5"/>
        <v>Предоставление услуг междугородней телефонной связи</v>
      </c>
      <c r="AG50" s="240"/>
      <c r="AH50" s="751">
        <v>876</v>
      </c>
      <c r="AI50" s="752" t="s">
        <v>226</v>
      </c>
      <c r="AJ50" s="565">
        <v>1</v>
      </c>
      <c r="AK50" s="12">
        <v>93000000000</v>
      </c>
      <c r="AL50" s="724" t="s">
        <v>70</v>
      </c>
      <c r="AM50" s="574">
        <v>45693</v>
      </c>
      <c r="AN50" s="753">
        <f t="shared" si="6"/>
        <v>45693</v>
      </c>
      <c r="AO50" s="753">
        <f>AN50+365</f>
        <v>46058</v>
      </c>
      <c r="AP50" s="89" t="s">
        <v>619</v>
      </c>
      <c r="AQ50" s="89" t="s">
        <v>75</v>
      </c>
      <c r="AR50" s="565"/>
      <c r="AS50" s="565"/>
      <c r="AT50" s="565"/>
      <c r="AU50" s="574"/>
      <c r="AV50" s="754"/>
      <c r="AW50" s="576"/>
      <c r="AX50" s="565"/>
      <c r="AY50" s="565" t="s">
        <v>64</v>
      </c>
      <c r="AZ50" s="565"/>
      <c r="BA50" s="565"/>
      <c r="BB50" s="565"/>
    </row>
    <row r="51" spans="1:54" s="743" customFormat="1" ht="63">
      <c r="A51" s="560" t="s">
        <v>714</v>
      </c>
      <c r="B51" s="565"/>
      <c r="C51" s="133" t="s">
        <v>58</v>
      </c>
      <c r="D51" s="332" t="s">
        <v>615</v>
      </c>
      <c r="E51" s="565" t="s">
        <v>277</v>
      </c>
      <c r="F51" s="744"/>
      <c r="G51" s="745" t="s">
        <v>1831</v>
      </c>
      <c r="H51" s="565" t="s">
        <v>1832</v>
      </c>
      <c r="I51" s="89" t="s">
        <v>1833</v>
      </c>
      <c r="J51" s="565">
        <v>1</v>
      </c>
      <c r="K51" s="565"/>
      <c r="L51" s="565" t="s">
        <v>75</v>
      </c>
      <c r="M51" s="565"/>
      <c r="N51" s="747" t="s">
        <v>292</v>
      </c>
      <c r="O51" s="747">
        <v>83.25</v>
      </c>
      <c r="P51" s="748">
        <f t="shared" si="8"/>
        <v>99.899999999999991</v>
      </c>
      <c r="Q51" s="747">
        <f t="shared" si="10"/>
        <v>99.899999999999991</v>
      </c>
      <c r="R51" s="749"/>
      <c r="S51" s="749"/>
      <c r="T51" s="749"/>
      <c r="U51" s="680"/>
      <c r="V51" s="680"/>
      <c r="W51" s="750" t="s">
        <v>1767</v>
      </c>
      <c r="X51" s="89" t="s">
        <v>58</v>
      </c>
      <c r="Y51" s="89" t="s">
        <v>639</v>
      </c>
      <c r="Z51" s="574">
        <v>45916</v>
      </c>
      <c r="AA51" s="574">
        <f t="shared" si="9"/>
        <v>45916</v>
      </c>
      <c r="AB51" s="565"/>
      <c r="AC51" s="565"/>
      <c r="AD51" s="565"/>
      <c r="AE51" s="565"/>
      <c r="AF51" s="89" t="str">
        <f t="shared" si="5"/>
        <v>Оказание услуг по транспортировке и утилизации списанной компьютерной оргтехники, картриджей</v>
      </c>
      <c r="AG51" s="240"/>
      <c r="AH51" s="751">
        <v>876</v>
      </c>
      <c r="AI51" s="752" t="s">
        <v>226</v>
      </c>
      <c r="AJ51" s="565">
        <v>1</v>
      </c>
      <c r="AK51" s="12">
        <v>93000000000</v>
      </c>
      <c r="AL51" s="724" t="s">
        <v>70</v>
      </c>
      <c r="AM51" s="574">
        <f t="shared" si="11"/>
        <v>45916</v>
      </c>
      <c r="AN51" s="753">
        <f t="shared" si="6"/>
        <v>45916</v>
      </c>
      <c r="AO51" s="753">
        <v>46022</v>
      </c>
      <c r="AP51" s="89">
        <v>2025</v>
      </c>
      <c r="AQ51" s="89" t="s">
        <v>75</v>
      </c>
      <c r="AR51" s="565"/>
      <c r="AS51" s="565"/>
      <c r="AT51" s="565"/>
      <c r="AU51" s="574"/>
      <c r="AV51" s="754"/>
      <c r="AW51" s="576"/>
      <c r="AX51" s="565"/>
      <c r="AY51" s="565" t="s">
        <v>64</v>
      </c>
      <c r="AZ51" s="565"/>
      <c r="BA51" s="565"/>
      <c r="BB51" s="565"/>
    </row>
    <row r="52" spans="1:54" s="743" customFormat="1" ht="63">
      <c r="A52" s="687" t="s">
        <v>714</v>
      </c>
      <c r="B52" s="565"/>
      <c r="C52" s="687" t="s">
        <v>58</v>
      </c>
      <c r="D52" s="235" t="s">
        <v>839</v>
      </c>
      <c r="E52" s="89" t="s">
        <v>277</v>
      </c>
      <c r="F52" s="89">
        <v>1</v>
      </c>
      <c r="G52" s="780" t="s">
        <v>1834</v>
      </c>
      <c r="H52" s="235" t="s">
        <v>338</v>
      </c>
      <c r="I52" s="235" t="s">
        <v>1835</v>
      </c>
      <c r="J52" s="780" t="s">
        <v>476</v>
      </c>
      <c r="K52" s="780"/>
      <c r="L52" s="780" t="s">
        <v>75</v>
      </c>
      <c r="M52" s="89"/>
      <c r="N52" s="780" t="s">
        <v>618</v>
      </c>
      <c r="O52" s="781">
        <v>50</v>
      </c>
      <c r="P52" s="782">
        <f t="shared" si="8"/>
        <v>60</v>
      </c>
      <c r="Q52" s="783">
        <f t="shared" si="10"/>
        <v>60</v>
      </c>
      <c r="R52" s="749"/>
      <c r="S52" s="749"/>
      <c r="T52" s="749"/>
      <c r="U52" s="680"/>
      <c r="V52" s="680"/>
      <c r="W52" s="784" t="s">
        <v>1767</v>
      </c>
      <c r="X52" s="89" t="s">
        <v>58</v>
      </c>
      <c r="Y52" s="687" t="s">
        <v>639</v>
      </c>
      <c r="Z52" s="780" t="s">
        <v>1836</v>
      </c>
      <c r="AA52" s="568">
        <f t="shared" ref="AA52:AA67" si="13">Z52+45</f>
        <v>45828</v>
      </c>
      <c r="AB52" s="565"/>
      <c r="AC52" s="565"/>
      <c r="AD52" s="565"/>
      <c r="AE52" s="565"/>
      <c r="AF52" s="89" t="str">
        <f t="shared" si="5"/>
        <v>услуга по техническому обслуживанию огнетушителей</v>
      </c>
      <c r="AG52" s="240" t="s">
        <v>841</v>
      </c>
      <c r="AH52" s="780" t="s">
        <v>842</v>
      </c>
      <c r="AI52" s="752" t="s">
        <v>226</v>
      </c>
      <c r="AJ52" s="240" t="s">
        <v>496</v>
      </c>
      <c r="AK52" s="240" t="s">
        <v>186</v>
      </c>
      <c r="AL52" s="240" t="s">
        <v>70</v>
      </c>
      <c r="AM52" s="568">
        <f t="shared" ref="AM52:AM67" si="14">AA52+20</f>
        <v>45848</v>
      </c>
      <c r="AN52" s="568">
        <f t="shared" si="6"/>
        <v>45848</v>
      </c>
      <c r="AO52" s="568">
        <f t="shared" ref="AO52:AO67" si="15">AN52+30</f>
        <v>45878</v>
      </c>
      <c r="AP52" s="565">
        <v>2025</v>
      </c>
      <c r="AQ52" s="565"/>
      <c r="AR52" s="565"/>
      <c r="AS52" s="565"/>
      <c r="AT52" s="565"/>
      <c r="AU52" s="574"/>
      <c r="AV52" s="754"/>
      <c r="AW52" s="576"/>
      <c r="AX52" s="565"/>
      <c r="BA52" s="565"/>
      <c r="BB52" s="565"/>
    </row>
    <row r="53" spans="1:54" s="743" customFormat="1" ht="63">
      <c r="A53" s="687" t="s">
        <v>714</v>
      </c>
      <c r="B53" s="89"/>
      <c r="C53" s="687" t="s">
        <v>58</v>
      </c>
      <c r="D53" s="235" t="s">
        <v>839</v>
      </c>
      <c r="E53" s="89" t="s">
        <v>277</v>
      </c>
      <c r="F53" s="89">
        <v>1</v>
      </c>
      <c r="G53" s="780" t="s">
        <v>1837</v>
      </c>
      <c r="H53" s="785" t="s">
        <v>1212</v>
      </c>
      <c r="I53" s="785" t="s">
        <v>1213</v>
      </c>
      <c r="J53" s="786" t="s">
        <v>476</v>
      </c>
      <c r="K53" s="780"/>
      <c r="L53" s="780" t="s">
        <v>75</v>
      </c>
      <c r="M53" s="89"/>
      <c r="N53" s="780" t="s">
        <v>618</v>
      </c>
      <c r="O53" s="781">
        <v>40</v>
      </c>
      <c r="P53" s="782">
        <f t="shared" si="8"/>
        <v>48</v>
      </c>
      <c r="Q53" s="783">
        <f t="shared" si="10"/>
        <v>48</v>
      </c>
      <c r="R53" s="787"/>
      <c r="S53" s="787"/>
      <c r="T53" s="787"/>
      <c r="U53" s="680"/>
      <c r="V53" s="680"/>
      <c r="W53" s="784" t="s">
        <v>1767</v>
      </c>
      <c r="X53" s="89" t="s">
        <v>58</v>
      </c>
      <c r="Y53" s="687" t="s">
        <v>639</v>
      </c>
      <c r="Z53" s="780" t="s">
        <v>1838</v>
      </c>
      <c r="AA53" s="568">
        <f t="shared" si="13"/>
        <v>45857</v>
      </c>
      <c r="AB53" s="89"/>
      <c r="AC53" s="89"/>
      <c r="AD53" s="89"/>
      <c r="AE53" s="89"/>
      <c r="AF53" s="89" t="str">
        <f t="shared" si="5"/>
        <v>услуга по изготовлению "планов эвакуации"</v>
      </c>
      <c r="AG53" s="240" t="s">
        <v>1214</v>
      </c>
      <c r="AH53" s="780" t="s">
        <v>842</v>
      </c>
      <c r="AI53" s="752" t="s">
        <v>226</v>
      </c>
      <c r="AJ53" s="240" t="s">
        <v>496</v>
      </c>
      <c r="AK53" s="240" t="s">
        <v>186</v>
      </c>
      <c r="AL53" s="240" t="s">
        <v>70</v>
      </c>
      <c r="AM53" s="568">
        <f t="shared" si="14"/>
        <v>45877</v>
      </c>
      <c r="AN53" s="568">
        <f t="shared" si="6"/>
        <v>45877</v>
      </c>
      <c r="AO53" s="568">
        <f t="shared" si="15"/>
        <v>45907</v>
      </c>
      <c r="AP53" s="89">
        <v>2025</v>
      </c>
      <c r="AQ53" s="89"/>
      <c r="AR53" s="89"/>
      <c r="AS53" s="89"/>
      <c r="AT53" s="89"/>
      <c r="AU53" s="568"/>
      <c r="AV53" s="767"/>
      <c r="AW53" s="768"/>
      <c r="AX53" s="89"/>
      <c r="BA53" s="89"/>
      <c r="BB53" s="89"/>
    </row>
    <row r="54" spans="1:54" s="743" customFormat="1" ht="63">
      <c r="A54" s="339" t="s">
        <v>714</v>
      </c>
      <c r="B54" s="89"/>
      <c r="C54" s="687" t="s">
        <v>58</v>
      </c>
      <c r="D54" s="235" t="s">
        <v>839</v>
      </c>
      <c r="E54" s="89" t="s">
        <v>277</v>
      </c>
      <c r="F54" s="89">
        <v>1</v>
      </c>
      <c r="G54" s="235" t="s">
        <v>1839</v>
      </c>
      <c r="H54" s="785" t="s">
        <v>1840</v>
      </c>
      <c r="I54" s="785" t="s">
        <v>1841</v>
      </c>
      <c r="J54" s="235">
        <v>1</v>
      </c>
      <c r="K54" s="235"/>
      <c r="L54" s="89" t="s">
        <v>64</v>
      </c>
      <c r="M54" s="89"/>
      <c r="N54" s="235" t="s">
        <v>618</v>
      </c>
      <c r="O54" s="781">
        <v>49.6</v>
      </c>
      <c r="P54" s="782">
        <f t="shared" si="8"/>
        <v>59.519999999999996</v>
      </c>
      <c r="Q54" s="783">
        <f t="shared" si="10"/>
        <v>59.519999999999996</v>
      </c>
      <c r="R54" s="787"/>
      <c r="S54" s="787"/>
      <c r="T54" s="787"/>
      <c r="U54" s="680"/>
      <c r="V54" s="680"/>
      <c r="W54" s="750" t="s">
        <v>1767</v>
      </c>
      <c r="X54" s="89" t="s">
        <v>58</v>
      </c>
      <c r="Y54" s="89" t="s">
        <v>639</v>
      </c>
      <c r="Z54" s="568">
        <v>45920</v>
      </c>
      <c r="AA54" s="568">
        <f t="shared" si="13"/>
        <v>45965</v>
      </c>
      <c r="AB54" s="89"/>
      <c r="AC54" s="89"/>
      <c r="AD54" s="89"/>
      <c r="AE54" s="89"/>
      <c r="AF54" s="89" t="str">
        <f t="shared" si="5"/>
        <v>услуга по проведению психиатрического освидетельствования</v>
      </c>
      <c r="AG54" s="240" t="s">
        <v>841</v>
      </c>
      <c r="AH54" s="240" t="s">
        <v>842</v>
      </c>
      <c r="AI54" s="752" t="s">
        <v>226</v>
      </c>
      <c r="AJ54" s="240" t="s">
        <v>496</v>
      </c>
      <c r="AK54" s="240" t="s">
        <v>186</v>
      </c>
      <c r="AL54" s="240" t="s">
        <v>70</v>
      </c>
      <c r="AM54" s="568">
        <f t="shared" si="14"/>
        <v>45985</v>
      </c>
      <c r="AN54" s="568">
        <f t="shared" si="6"/>
        <v>45985</v>
      </c>
      <c r="AO54" s="788">
        <f t="shared" si="15"/>
        <v>46015</v>
      </c>
      <c r="AP54" s="89">
        <v>2025</v>
      </c>
      <c r="AQ54" s="89"/>
      <c r="AR54" s="89"/>
      <c r="AS54" s="89"/>
      <c r="AT54" s="89"/>
      <c r="AU54" s="568"/>
      <c r="AV54" s="767"/>
      <c r="AW54" s="768"/>
      <c r="AX54" s="89"/>
      <c r="BA54" s="89"/>
      <c r="BB54" s="89"/>
    </row>
    <row r="55" spans="1:54" s="743" customFormat="1" ht="63">
      <c r="A55" s="339" t="s">
        <v>714</v>
      </c>
      <c r="B55" s="89"/>
      <c r="C55" s="687" t="s">
        <v>58</v>
      </c>
      <c r="D55" s="235" t="s">
        <v>839</v>
      </c>
      <c r="E55" s="89" t="s">
        <v>277</v>
      </c>
      <c r="F55" s="89">
        <v>1</v>
      </c>
      <c r="G55" s="780" t="s">
        <v>1842</v>
      </c>
      <c r="H55" s="785" t="s">
        <v>859</v>
      </c>
      <c r="I55" s="785" t="s">
        <v>860</v>
      </c>
      <c r="J55" s="235">
        <v>1</v>
      </c>
      <c r="K55" s="780"/>
      <c r="L55" s="89" t="s">
        <v>64</v>
      </c>
      <c r="M55" s="89"/>
      <c r="N55" s="235" t="s">
        <v>618</v>
      </c>
      <c r="O55" s="789">
        <v>34.799999999999997</v>
      </c>
      <c r="P55" s="790">
        <f t="shared" si="8"/>
        <v>41.76</v>
      </c>
      <c r="Q55" s="790">
        <f t="shared" ref="Q55:Q67" si="16">P55*1.2</f>
        <v>50.111999999999995</v>
      </c>
      <c r="R55" s="787"/>
      <c r="S55" s="787"/>
      <c r="T55" s="787"/>
      <c r="U55" s="680"/>
      <c r="V55" s="680"/>
      <c r="W55" s="750" t="s">
        <v>1767</v>
      </c>
      <c r="X55" s="89" t="s">
        <v>58</v>
      </c>
      <c r="Y55" s="89" t="s">
        <v>639</v>
      </c>
      <c r="Z55" s="687" t="s">
        <v>1843</v>
      </c>
      <c r="AA55" s="568">
        <f t="shared" si="13"/>
        <v>45712</v>
      </c>
      <c r="AB55" s="89"/>
      <c r="AC55" s="89"/>
      <c r="AD55" s="89"/>
      <c r="AE55" s="89"/>
      <c r="AF55" s="89" t="str">
        <f t="shared" si="5"/>
        <v>услуги по оказанию предрейсовых/послерейсовых медицинских осмотров в г. Кызыле</v>
      </c>
      <c r="AG55" s="240" t="s">
        <v>841</v>
      </c>
      <c r="AH55" s="240" t="s">
        <v>842</v>
      </c>
      <c r="AI55" s="752" t="s">
        <v>226</v>
      </c>
      <c r="AJ55" s="240" t="s">
        <v>496</v>
      </c>
      <c r="AK55" s="240" t="s">
        <v>186</v>
      </c>
      <c r="AL55" s="240" t="s">
        <v>70</v>
      </c>
      <c r="AM55" s="568">
        <f t="shared" si="14"/>
        <v>45732</v>
      </c>
      <c r="AN55" s="568">
        <f t="shared" si="6"/>
        <v>45732</v>
      </c>
      <c r="AO55" s="568">
        <f t="shared" si="15"/>
        <v>45762</v>
      </c>
      <c r="AP55" s="89">
        <v>2025</v>
      </c>
      <c r="AQ55" s="89"/>
      <c r="AR55" s="89"/>
      <c r="AS55" s="89"/>
      <c r="AT55" s="89"/>
      <c r="AU55" s="568"/>
      <c r="AV55" s="767"/>
      <c r="AW55" s="768"/>
      <c r="AX55" s="89"/>
      <c r="BA55" s="89"/>
      <c r="BB55" s="89"/>
    </row>
    <row r="56" spans="1:54" s="743" customFormat="1" ht="63">
      <c r="A56" s="339" t="s">
        <v>714</v>
      </c>
      <c r="B56" s="89"/>
      <c r="C56" s="687" t="s">
        <v>58</v>
      </c>
      <c r="D56" s="235" t="s">
        <v>839</v>
      </c>
      <c r="E56" s="89" t="s">
        <v>277</v>
      </c>
      <c r="F56" s="89">
        <v>1</v>
      </c>
      <c r="G56" s="780" t="s">
        <v>1844</v>
      </c>
      <c r="H56" s="785" t="s">
        <v>859</v>
      </c>
      <c r="I56" s="785" t="s">
        <v>860</v>
      </c>
      <c r="J56" s="235">
        <v>1</v>
      </c>
      <c r="K56" s="780"/>
      <c r="L56" s="89" t="s">
        <v>64</v>
      </c>
      <c r="M56" s="89"/>
      <c r="N56" s="235" t="s">
        <v>618</v>
      </c>
      <c r="O56" s="789">
        <v>44.8</v>
      </c>
      <c r="P56" s="790">
        <f t="shared" si="8"/>
        <v>53.76</v>
      </c>
      <c r="Q56" s="790">
        <f t="shared" si="16"/>
        <v>64.512</v>
      </c>
      <c r="R56" s="787"/>
      <c r="S56" s="787"/>
      <c r="T56" s="787"/>
      <c r="U56" s="680"/>
      <c r="V56" s="680"/>
      <c r="W56" s="750" t="s">
        <v>1767</v>
      </c>
      <c r="X56" s="89" t="s">
        <v>58</v>
      </c>
      <c r="Y56" s="89" t="s">
        <v>639</v>
      </c>
      <c r="Z56" s="687" t="s">
        <v>1843</v>
      </c>
      <c r="AA56" s="568">
        <f t="shared" si="13"/>
        <v>45712</v>
      </c>
      <c r="AB56" s="89"/>
      <c r="AC56" s="89"/>
      <c r="AD56" s="89"/>
      <c r="AE56" s="89"/>
      <c r="AF56" s="89" t="str">
        <f t="shared" si="5"/>
        <v>услуги по оказанию предрейсовых/послерейсовых медицинских осмотров в с. Бай-Хаак Тандинского района</v>
      </c>
      <c r="AG56" s="240" t="s">
        <v>841</v>
      </c>
      <c r="AH56" s="240" t="s">
        <v>842</v>
      </c>
      <c r="AI56" s="752" t="s">
        <v>226</v>
      </c>
      <c r="AJ56" s="240" t="s">
        <v>496</v>
      </c>
      <c r="AK56" s="240" t="s">
        <v>186</v>
      </c>
      <c r="AL56" s="240" t="s">
        <v>70</v>
      </c>
      <c r="AM56" s="568">
        <f t="shared" si="14"/>
        <v>45732</v>
      </c>
      <c r="AN56" s="568">
        <f t="shared" si="6"/>
        <v>45732</v>
      </c>
      <c r="AO56" s="568">
        <f t="shared" si="15"/>
        <v>45762</v>
      </c>
      <c r="AP56" s="89">
        <v>2025</v>
      </c>
      <c r="AQ56" s="89"/>
      <c r="AR56" s="89"/>
      <c r="AS56" s="89"/>
      <c r="AT56" s="89"/>
      <c r="AU56" s="568"/>
      <c r="AV56" s="767"/>
      <c r="AW56" s="768"/>
      <c r="AX56" s="89"/>
      <c r="BA56" s="89"/>
      <c r="BB56" s="89"/>
    </row>
    <row r="57" spans="1:54" s="743" customFormat="1" ht="78.75">
      <c r="A57" s="339" t="s">
        <v>714</v>
      </c>
      <c r="B57" s="89"/>
      <c r="C57" s="687" t="s">
        <v>58</v>
      </c>
      <c r="D57" s="235" t="s">
        <v>839</v>
      </c>
      <c r="E57" s="89" t="s">
        <v>277</v>
      </c>
      <c r="F57" s="89">
        <v>1</v>
      </c>
      <c r="G57" s="780" t="s">
        <v>1845</v>
      </c>
      <c r="H57" s="785" t="s">
        <v>859</v>
      </c>
      <c r="I57" s="785" t="s">
        <v>860</v>
      </c>
      <c r="J57" s="235">
        <v>1</v>
      </c>
      <c r="K57" s="780"/>
      <c r="L57" s="89" t="s">
        <v>64</v>
      </c>
      <c r="M57" s="89"/>
      <c r="N57" s="235" t="s">
        <v>618</v>
      </c>
      <c r="O57" s="789">
        <v>42.94</v>
      </c>
      <c r="P57" s="790">
        <f t="shared" si="8"/>
        <v>51.527999999999999</v>
      </c>
      <c r="Q57" s="790">
        <f t="shared" si="16"/>
        <v>61.833599999999997</v>
      </c>
      <c r="R57" s="787"/>
      <c r="S57" s="787"/>
      <c r="T57" s="787"/>
      <c r="U57" s="680"/>
      <c r="V57" s="680"/>
      <c r="W57" s="750" t="s">
        <v>1767</v>
      </c>
      <c r="X57" s="89" t="s">
        <v>58</v>
      </c>
      <c r="Y57" s="89" t="s">
        <v>639</v>
      </c>
      <c r="Z57" s="687" t="s">
        <v>1843</v>
      </c>
      <c r="AA57" s="568">
        <f t="shared" si="13"/>
        <v>45712</v>
      </c>
      <c r="AB57" s="89"/>
      <c r="AC57" s="89"/>
      <c r="AD57" s="89"/>
      <c r="AE57" s="89"/>
      <c r="AF57" s="89" t="str">
        <f t="shared" si="5"/>
        <v>услуги по оказанию предрейсовых/послерейсовых медицинских осмотров в с. Кызыл-Мажалыг Барун-Хемчикского района</v>
      </c>
      <c r="AG57" s="240" t="s">
        <v>841</v>
      </c>
      <c r="AH57" s="240" t="s">
        <v>842</v>
      </c>
      <c r="AI57" s="752" t="s">
        <v>226</v>
      </c>
      <c r="AJ57" s="240" t="s">
        <v>496</v>
      </c>
      <c r="AK57" s="240" t="s">
        <v>186</v>
      </c>
      <c r="AL57" s="240" t="s">
        <v>70</v>
      </c>
      <c r="AM57" s="568">
        <f t="shared" si="14"/>
        <v>45732</v>
      </c>
      <c r="AN57" s="568">
        <f t="shared" si="6"/>
        <v>45732</v>
      </c>
      <c r="AO57" s="568">
        <f t="shared" si="15"/>
        <v>45762</v>
      </c>
      <c r="AP57" s="89">
        <v>2025</v>
      </c>
      <c r="AQ57" s="89"/>
      <c r="AR57" s="89"/>
      <c r="AS57" s="89"/>
      <c r="AT57" s="89"/>
      <c r="AU57" s="568"/>
      <c r="AV57" s="767"/>
      <c r="AW57" s="768"/>
      <c r="AX57" s="89"/>
      <c r="BA57" s="89"/>
      <c r="BB57" s="89"/>
    </row>
    <row r="58" spans="1:54" s="743" customFormat="1" ht="63">
      <c r="A58" s="339" t="s">
        <v>714</v>
      </c>
      <c r="B58" s="89"/>
      <c r="C58" s="687" t="s">
        <v>58</v>
      </c>
      <c r="D58" s="235" t="s">
        <v>839</v>
      </c>
      <c r="E58" s="89" t="s">
        <v>277</v>
      </c>
      <c r="F58" s="89">
        <v>1</v>
      </c>
      <c r="G58" s="780" t="s">
        <v>1846</v>
      </c>
      <c r="H58" s="785" t="s">
        <v>859</v>
      </c>
      <c r="I58" s="785" t="s">
        <v>860</v>
      </c>
      <c r="J58" s="235">
        <v>1</v>
      </c>
      <c r="K58" s="780"/>
      <c r="L58" s="89" t="s">
        <v>64</v>
      </c>
      <c r="M58" s="89"/>
      <c r="N58" s="235" t="s">
        <v>618</v>
      </c>
      <c r="O58" s="789">
        <v>7.76</v>
      </c>
      <c r="P58" s="790">
        <f t="shared" si="8"/>
        <v>9.3119999999999994</v>
      </c>
      <c r="Q58" s="790">
        <f t="shared" si="16"/>
        <v>11.174399999999999</v>
      </c>
      <c r="R58" s="787"/>
      <c r="S58" s="787"/>
      <c r="T58" s="787"/>
      <c r="U58" s="680"/>
      <c r="V58" s="680"/>
      <c r="W58" s="750" t="s">
        <v>1767</v>
      </c>
      <c r="X58" s="89" t="s">
        <v>58</v>
      </c>
      <c r="Y58" s="89" t="s">
        <v>639</v>
      </c>
      <c r="Z58" s="687" t="s">
        <v>1843</v>
      </c>
      <c r="AA58" s="568">
        <f t="shared" si="13"/>
        <v>45712</v>
      </c>
      <c r="AB58" s="89"/>
      <c r="AC58" s="89"/>
      <c r="AD58" s="89"/>
      <c r="AE58" s="89"/>
      <c r="AF58" s="89" t="str">
        <f t="shared" si="5"/>
        <v>услуги по оказанию предрейсовых/послерейсовых медицинских осмотров в с. Самагалтай Тес-Хемского района</v>
      </c>
      <c r="AG58" s="240" t="s">
        <v>841</v>
      </c>
      <c r="AH58" s="240" t="s">
        <v>842</v>
      </c>
      <c r="AI58" s="752" t="s">
        <v>226</v>
      </c>
      <c r="AJ58" s="240" t="s">
        <v>496</v>
      </c>
      <c r="AK58" s="240" t="s">
        <v>186</v>
      </c>
      <c r="AL58" s="240" t="s">
        <v>70</v>
      </c>
      <c r="AM58" s="568">
        <f t="shared" si="14"/>
        <v>45732</v>
      </c>
      <c r="AN58" s="568">
        <f t="shared" si="6"/>
        <v>45732</v>
      </c>
      <c r="AO58" s="568">
        <f t="shared" si="15"/>
        <v>45762</v>
      </c>
      <c r="AP58" s="89">
        <v>2025</v>
      </c>
      <c r="AQ58" s="89"/>
      <c r="AR58" s="89"/>
      <c r="AS58" s="89"/>
      <c r="AT58" s="89"/>
      <c r="AU58" s="568"/>
      <c r="AV58" s="767"/>
      <c r="AW58" s="768"/>
      <c r="AX58" s="89"/>
      <c r="BA58" s="89"/>
      <c r="BB58" s="89"/>
    </row>
    <row r="59" spans="1:54" s="743" customFormat="1" ht="63">
      <c r="A59" s="339" t="s">
        <v>714</v>
      </c>
      <c r="B59" s="89"/>
      <c r="C59" s="687" t="s">
        <v>58</v>
      </c>
      <c r="D59" s="235" t="s">
        <v>839</v>
      </c>
      <c r="E59" s="89" t="s">
        <v>277</v>
      </c>
      <c r="F59" s="89">
        <v>1</v>
      </c>
      <c r="G59" s="780" t="s">
        <v>1847</v>
      </c>
      <c r="H59" s="785" t="s">
        <v>859</v>
      </c>
      <c r="I59" s="785" t="s">
        <v>860</v>
      </c>
      <c r="J59" s="235">
        <v>1</v>
      </c>
      <c r="K59" s="780"/>
      <c r="L59" s="89" t="s">
        <v>64</v>
      </c>
      <c r="M59" s="89"/>
      <c r="N59" s="235" t="s">
        <v>618</v>
      </c>
      <c r="O59" s="789">
        <v>12.02</v>
      </c>
      <c r="P59" s="790">
        <f t="shared" si="8"/>
        <v>14.423999999999999</v>
      </c>
      <c r="Q59" s="790">
        <f t="shared" si="16"/>
        <v>17.308799999999998</v>
      </c>
      <c r="R59" s="89"/>
      <c r="S59" s="89"/>
      <c r="T59" s="89"/>
      <c r="U59" s="680"/>
      <c r="V59" s="680"/>
      <c r="W59" s="750" t="s">
        <v>1767</v>
      </c>
      <c r="X59" s="89" t="s">
        <v>58</v>
      </c>
      <c r="Y59" s="89" t="s">
        <v>639</v>
      </c>
      <c r="Z59" s="687" t="s">
        <v>1843</v>
      </c>
      <c r="AA59" s="568">
        <f t="shared" si="13"/>
        <v>45712</v>
      </c>
      <c r="AB59" s="133"/>
      <c r="AC59" s="133"/>
      <c r="AD59" s="133"/>
      <c r="AE59" s="133"/>
      <c r="AF59" s="89" t="str">
        <f t="shared" si="5"/>
        <v>услуги по оказанию предрейсовых/послерейсовых медицинских осмотров в с. Сарыг-Сеп Каа-Хемского района</v>
      </c>
      <c r="AG59" s="240" t="s">
        <v>841</v>
      </c>
      <c r="AH59" s="240" t="s">
        <v>842</v>
      </c>
      <c r="AI59" s="752" t="s">
        <v>226</v>
      </c>
      <c r="AJ59" s="240" t="s">
        <v>496</v>
      </c>
      <c r="AK59" s="240" t="s">
        <v>186</v>
      </c>
      <c r="AL59" s="240" t="s">
        <v>70</v>
      </c>
      <c r="AM59" s="568">
        <f t="shared" si="14"/>
        <v>45732</v>
      </c>
      <c r="AN59" s="568">
        <f t="shared" si="6"/>
        <v>45732</v>
      </c>
      <c r="AO59" s="568">
        <f t="shared" si="15"/>
        <v>45762</v>
      </c>
      <c r="AP59" s="89">
        <v>2025</v>
      </c>
      <c r="AQ59" s="133"/>
      <c r="AR59" s="133"/>
      <c r="AS59" s="133"/>
      <c r="AT59" s="133"/>
      <c r="AU59" s="133"/>
      <c r="AV59" s="133"/>
      <c r="AW59" s="133"/>
      <c r="AX59" s="133"/>
      <c r="BA59" s="133"/>
      <c r="BB59" s="133"/>
    </row>
    <row r="60" spans="1:54" s="743" customFormat="1" ht="63">
      <c r="A60" s="339" t="s">
        <v>714</v>
      </c>
      <c r="B60" s="89"/>
      <c r="C60" s="687" t="s">
        <v>58</v>
      </c>
      <c r="D60" s="235" t="s">
        <v>839</v>
      </c>
      <c r="E60" s="89" t="s">
        <v>277</v>
      </c>
      <c r="F60" s="89">
        <v>1</v>
      </c>
      <c r="G60" s="780" t="s">
        <v>1848</v>
      </c>
      <c r="H60" s="785" t="s">
        <v>859</v>
      </c>
      <c r="I60" s="785" t="s">
        <v>860</v>
      </c>
      <c r="J60" s="235">
        <v>1</v>
      </c>
      <c r="K60" s="780"/>
      <c r="L60" s="89" t="s">
        <v>64</v>
      </c>
      <c r="M60" s="89"/>
      <c r="N60" s="235" t="s">
        <v>618</v>
      </c>
      <c r="O60" s="789">
        <v>3.08</v>
      </c>
      <c r="P60" s="790">
        <f t="shared" si="8"/>
        <v>3.6959999999999997</v>
      </c>
      <c r="Q60" s="790">
        <f t="shared" si="16"/>
        <v>4.4351999999999991</v>
      </c>
      <c r="R60" s="89"/>
      <c r="S60" s="89"/>
      <c r="T60" s="89"/>
      <c r="U60" s="680"/>
      <c r="V60" s="680"/>
      <c r="W60" s="750" t="s">
        <v>1767</v>
      </c>
      <c r="X60" s="89" t="s">
        <v>58</v>
      </c>
      <c r="Y60" s="89" t="s">
        <v>639</v>
      </c>
      <c r="Z60" s="687" t="s">
        <v>1843</v>
      </c>
      <c r="AA60" s="568">
        <f t="shared" si="13"/>
        <v>45712</v>
      </c>
      <c r="AB60" s="133"/>
      <c r="AC60" s="133"/>
      <c r="AD60" s="133"/>
      <c r="AE60" s="133"/>
      <c r="AF60" s="89" t="str">
        <f t="shared" si="5"/>
        <v>услуги по оказанию предрейсовых/послерейсовых медицинских осмотров в г. Туране Пий-Хемского района</v>
      </c>
      <c r="AG60" s="240" t="s">
        <v>841</v>
      </c>
      <c r="AH60" s="240" t="s">
        <v>842</v>
      </c>
      <c r="AI60" s="752" t="s">
        <v>226</v>
      </c>
      <c r="AJ60" s="240" t="s">
        <v>496</v>
      </c>
      <c r="AK60" s="240" t="s">
        <v>186</v>
      </c>
      <c r="AL60" s="240" t="s">
        <v>70</v>
      </c>
      <c r="AM60" s="568">
        <f t="shared" si="14"/>
        <v>45732</v>
      </c>
      <c r="AN60" s="568">
        <f t="shared" si="6"/>
        <v>45732</v>
      </c>
      <c r="AO60" s="568">
        <f t="shared" si="15"/>
        <v>45762</v>
      </c>
      <c r="AP60" s="89">
        <v>2025</v>
      </c>
      <c r="AQ60" s="133"/>
      <c r="AR60" s="133"/>
      <c r="AS60" s="133"/>
      <c r="AT60" s="133"/>
      <c r="AU60" s="133"/>
      <c r="AV60" s="133"/>
      <c r="AW60" s="133"/>
      <c r="AX60" s="133"/>
      <c r="BA60" s="133"/>
      <c r="BB60" s="133"/>
    </row>
    <row r="61" spans="1:54" s="743" customFormat="1" ht="63">
      <c r="A61" s="339" t="s">
        <v>714</v>
      </c>
      <c r="B61" s="89"/>
      <c r="C61" s="687" t="s">
        <v>58</v>
      </c>
      <c r="D61" s="235" t="s">
        <v>839</v>
      </c>
      <c r="E61" s="89" t="s">
        <v>277</v>
      </c>
      <c r="F61" s="89">
        <v>1</v>
      </c>
      <c r="G61" s="780" t="s">
        <v>1849</v>
      </c>
      <c r="H61" s="785" t="s">
        <v>859</v>
      </c>
      <c r="I61" s="785" t="s">
        <v>860</v>
      </c>
      <c r="J61" s="235">
        <v>1</v>
      </c>
      <c r="K61" s="780"/>
      <c r="L61" s="89" t="s">
        <v>64</v>
      </c>
      <c r="M61" s="89"/>
      <c r="N61" s="235" t="s">
        <v>618</v>
      </c>
      <c r="O61" s="789">
        <v>3.08</v>
      </c>
      <c r="P61" s="790">
        <f t="shared" si="8"/>
        <v>3.6959999999999997</v>
      </c>
      <c r="Q61" s="790">
        <f t="shared" si="16"/>
        <v>4.4351999999999991</v>
      </c>
      <c r="R61" s="89"/>
      <c r="S61" s="89"/>
      <c r="T61" s="89"/>
      <c r="U61" s="680"/>
      <c r="V61" s="680"/>
      <c r="W61" s="750" t="s">
        <v>1767</v>
      </c>
      <c r="X61" s="89" t="s">
        <v>58</v>
      </c>
      <c r="Y61" s="89" t="s">
        <v>639</v>
      </c>
      <c r="Z61" s="687" t="s">
        <v>1843</v>
      </c>
      <c r="AA61" s="568">
        <f t="shared" si="13"/>
        <v>45712</v>
      </c>
      <c r="AB61" s="133"/>
      <c r="AC61" s="133"/>
      <c r="AD61" s="133"/>
      <c r="AE61" s="133"/>
      <c r="AF61" s="89" t="str">
        <f t="shared" si="5"/>
        <v>услуги по оказанию предрейсовых/послерейсовых медицинских осмотров в с. Тээли Бай-Тайгинского района</v>
      </c>
      <c r="AG61" s="240" t="s">
        <v>841</v>
      </c>
      <c r="AH61" s="240" t="s">
        <v>842</v>
      </c>
      <c r="AI61" s="752" t="s">
        <v>226</v>
      </c>
      <c r="AJ61" s="240" t="s">
        <v>496</v>
      </c>
      <c r="AK61" s="240" t="s">
        <v>186</v>
      </c>
      <c r="AL61" s="240" t="s">
        <v>70</v>
      </c>
      <c r="AM61" s="568">
        <f t="shared" si="14"/>
        <v>45732</v>
      </c>
      <c r="AN61" s="568">
        <f t="shared" si="6"/>
        <v>45732</v>
      </c>
      <c r="AO61" s="568">
        <f t="shared" si="15"/>
        <v>45762</v>
      </c>
      <c r="AP61" s="89">
        <v>2025</v>
      </c>
      <c r="AQ61" s="133"/>
      <c r="AR61" s="133"/>
      <c r="AS61" s="133"/>
      <c r="AT61" s="133"/>
      <c r="AU61" s="133"/>
      <c r="AV61" s="133"/>
      <c r="AW61" s="133"/>
      <c r="AX61" s="133"/>
      <c r="BA61" s="133"/>
      <c r="BB61" s="133"/>
    </row>
    <row r="62" spans="1:54" s="743" customFormat="1" ht="63">
      <c r="A62" s="339" t="s">
        <v>714</v>
      </c>
      <c r="B62" s="133"/>
      <c r="C62" s="687" t="s">
        <v>58</v>
      </c>
      <c r="D62" s="235" t="s">
        <v>839</v>
      </c>
      <c r="E62" s="89" t="s">
        <v>277</v>
      </c>
      <c r="F62" s="89">
        <v>1</v>
      </c>
      <c r="G62" s="780" t="s">
        <v>1850</v>
      </c>
      <c r="H62" s="785" t="s">
        <v>859</v>
      </c>
      <c r="I62" s="785" t="s">
        <v>860</v>
      </c>
      <c r="J62" s="235">
        <v>1</v>
      </c>
      <c r="K62" s="780"/>
      <c r="L62" s="89" t="s">
        <v>64</v>
      </c>
      <c r="M62" s="133"/>
      <c r="N62" s="235" t="s">
        <v>618</v>
      </c>
      <c r="O62" s="789">
        <v>16</v>
      </c>
      <c r="P62" s="790">
        <f t="shared" si="8"/>
        <v>19.2</v>
      </c>
      <c r="Q62" s="790">
        <f t="shared" si="16"/>
        <v>23.04</v>
      </c>
      <c r="R62" s="133"/>
      <c r="S62" s="133"/>
      <c r="T62" s="133"/>
      <c r="U62" s="680"/>
      <c r="V62" s="680"/>
      <c r="W62" s="750" t="s">
        <v>1767</v>
      </c>
      <c r="X62" s="89" t="s">
        <v>58</v>
      </c>
      <c r="Y62" s="89" t="s">
        <v>639</v>
      </c>
      <c r="Z62" s="687" t="s">
        <v>1843</v>
      </c>
      <c r="AA62" s="568">
        <f t="shared" si="13"/>
        <v>45712</v>
      </c>
      <c r="AB62" s="133"/>
      <c r="AC62" s="133"/>
      <c r="AD62" s="133"/>
      <c r="AE62" s="133"/>
      <c r="AF62" s="89" t="str">
        <f t="shared" si="5"/>
        <v>услуги по оказанию предрейсовых/послерейсовых медицинских осмотров в с. Хандагайты Овюрского района</v>
      </c>
      <c r="AG62" s="240" t="s">
        <v>841</v>
      </c>
      <c r="AH62" s="240" t="s">
        <v>842</v>
      </c>
      <c r="AI62" s="752" t="s">
        <v>226</v>
      </c>
      <c r="AJ62" s="240" t="s">
        <v>496</v>
      </c>
      <c r="AK62" s="240" t="s">
        <v>186</v>
      </c>
      <c r="AL62" s="240" t="s">
        <v>70</v>
      </c>
      <c r="AM62" s="568">
        <f t="shared" si="14"/>
        <v>45732</v>
      </c>
      <c r="AN62" s="568">
        <f t="shared" si="6"/>
        <v>45732</v>
      </c>
      <c r="AO62" s="568">
        <f t="shared" si="15"/>
        <v>45762</v>
      </c>
      <c r="AP62" s="89">
        <v>2025</v>
      </c>
      <c r="AQ62" s="133"/>
      <c r="AR62" s="133"/>
      <c r="AS62" s="133"/>
      <c r="AT62" s="133"/>
      <c r="AU62" s="133"/>
      <c r="AV62" s="133"/>
      <c r="AW62" s="133"/>
      <c r="AX62" s="133"/>
      <c r="BA62" s="133"/>
      <c r="BB62" s="133"/>
    </row>
    <row r="63" spans="1:54" s="743" customFormat="1" ht="63">
      <c r="A63" s="339" t="s">
        <v>714</v>
      </c>
      <c r="B63" s="133"/>
      <c r="C63" s="687" t="s">
        <v>58</v>
      </c>
      <c r="D63" s="235" t="s">
        <v>839</v>
      </c>
      <c r="E63" s="89" t="s">
        <v>277</v>
      </c>
      <c r="F63" s="89">
        <v>1</v>
      </c>
      <c r="G63" s="780" t="s">
        <v>1851</v>
      </c>
      <c r="H63" s="785" t="s">
        <v>859</v>
      </c>
      <c r="I63" s="785" t="s">
        <v>860</v>
      </c>
      <c r="J63" s="235">
        <v>1</v>
      </c>
      <c r="K63" s="780"/>
      <c r="L63" s="89" t="s">
        <v>64</v>
      </c>
      <c r="M63" s="133"/>
      <c r="N63" s="235" t="s">
        <v>618</v>
      </c>
      <c r="O63" s="789">
        <v>3.08</v>
      </c>
      <c r="P63" s="790">
        <f t="shared" si="8"/>
        <v>3.6959999999999997</v>
      </c>
      <c r="Q63" s="790">
        <f t="shared" si="16"/>
        <v>4.4351999999999991</v>
      </c>
      <c r="R63" s="133"/>
      <c r="S63" s="133"/>
      <c r="T63" s="133"/>
      <c r="U63" s="680"/>
      <c r="V63" s="680"/>
      <c r="W63" s="750" t="s">
        <v>1767</v>
      </c>
      <c r="X63" s="89" t="s">
        <v>58</v>
      </c>
      <c r="Y63" s="89" t="s">
        <v>639</v>
      </c>
      <c r="Z63" s="687" t="s">
        <v>1843</v>
      </c>
      <c r="AA63" s="568">
        <f t="shared" si="13"/>
        <v>45712</v>
      </c>
      <c r="AB63" s="133"/>
      <c r="AC63" s="133"/>
      <c r="AD63" s="133"/>
      <c r="AE63" s="133"/>
      <c r="AF63" s="89" t="str">
        <f t="shared" si="5"/>
        <v>услуги по оказанию предрейсовых/послерейсовых медицинских осмотров в с. Хову-Аксы Чеди-Хольского района</v>
      </c>
      <c r="AG63" s="240" t="s">
        <v>841</v>
      </c>
      <c r="AH63" s="240" t="s">
        <v>842</v>
      </c>
      <c r="AI63" s="752" t="s">
        <v>226</v>
      </c>
      <c r="AJ63" s="240" t="s">
        <v>496</v>
      </c>
      <c r="AK63" s="240" t="s">
        <v>186</v>
      </c>
      <c r="AL63" s="240" t="s">
        <v>70</v>
      </c>
      <c r="AM63" s="568">
        <f t="shared" si="14"/>
        <v>45732</v>
      </c>
      <c r="AN63" s="568">
        <f t="shared" si="6"/>
        <v>45732</v>
      </c>
      <c r="AO63" s="568">
        <f t="shared" si="15"/>
        <v>45762</v>
      </c>
      <c r="AP63" s="89">
        <v>2025</v>
      </c>
      <c r="AQ63" s="133"/>
      <c r="AR63" s="133"/>
      <c r="AS63" s="133"/>
      <c r="AT63" s="133"/>
      <c r="AU63" s="133"/>
      <c r="AV63" s="133"/>
      <c r="AW63" s="133"/>
      <c r="AX63" s="133"/>
      <c r="BA63" s="133"/>
      <c r="BB63" s="133"/>
    </row>
    <row r="64" spans="1:54" s="743" customFormat="1" ht="63">
      <c r="A64" s="339" t="s">
        <v>714</v>
      </c>
      <c r="B64" s="133"/>
      <c r="C64" s="687" t="s">
        <v>58</v>
      </c>
      <c r="D64" s="235" t="s">
        <v>839</v>
      </c>
      <c r="E64" s="89" t="s">
        <v>277</v>
      </c>
      <c r="F64" s="89">
        <v>1</v>
      </c>
      <c r="G64" s="780" t="s">
        <v>1852</v>
      </c>
      <c r="H64" s="785" t="s">
        <v>859</v>
      </c>
      <c r="I64" s="785" t="s">
        <v>860</v>
      </c>
      <c r="J64" s="235">
        <v>1</v>
      </c>
      <c r="K64" s="780"/>
      <c r="L64" s="89" t="s">
        <v>64</v>
      </c>
      <c r="M64" s="133"/>
      <c r="N64" s="235" t="s">
        <v>618</v>
      </c>
      <c r="O64" s="789">
        <v>5.6</v>
      </c>
      <c r="P64" s="790">
        <f t="shared" si="8"/>
        <v>6.72</v>
      </c>
      <c r="Q64" s="790">
        <f t="shared" si="16"/>
        <v>8.0640000000000001</v>
      </c>
      <c r="R64" s="133"/>
      <c r="S64" s="133"/>
      <c r="T64" s="133"/>
      <c r="U64" s="680"/>
      <c r="V64" s="680"/>
      <c r="W64" s="750" t="s">
        <v>1767</v>
      </c>
      <c r="X64" s="89" t="s">
        <v>58</v>
      </c>
      <c r="Y64" s="89" t="s">
        <v>639</v>
      </c>
      <c r="Z64" s="687" t="s">
        <v>1843</v>
      </c>
      <c r="AA64" s="568">
        <f t="shared" si="13"/>
        <v>45712</v>
      </c>
      <c r="AB64" s="133"/>
      <c r="AC64" s="133"/>
      <c r="AD64" s="133"/>
      <c r="AE64" s="133"/>
      <c r="AF64" s="89" t="str">
        <f t="shared" si="5"/>
        <v>услуги по оказанию предрейсовых/послерейсовых медицинских осмотров в г. Чадане Дзун-Хемчикского района</v>
      </c>
      <c r="AG64" s="240" t="s">
        <v>841</v>
      </c>
      <c r="AH64" s="240" t="s">
        <v>842</v>
      </c>
      <c r="AI64" s="752" t="s">
        <v>226</v>
      </c>
      <c r="AJ64" s="240" t="s">
        <v>496</v>
      </c>
      <c r="AK64" s="240" t="s">
        <v>186</v>
      </c>
      <c r="AL64" s="240" t="s">
        <v>70</v>
      </c>
      <c r="AM64" s="568">
        <f t="shared" si="14"/>
        <v>45732</v>
      </c>
      <c r="AN64" s="568">
        <f t="shared" si="6"/>
        <v>45732</v>
      </c>
      <c r="AO64" s="568">
        <f t="shared" si="15"/>
        <v>45762</v>
      </c>
      <c r="AP64" s="89">
        <v>2025</v>
      </c>
      <c r="AQ64" s="133"/>
      <c r="AR64" s="133"/>
      <c r="AS64" s="133"/>
      <c r="AT64" s="133"/>
      <c r="AU64" s="133"/>
      <c r="AV64" s="133"/>
      <c r="AW64" s="133"/>
      <c r="AX64" s="133"/>
      <c r="BA64" s="133"/>
      <c r="BB64" s="133"/>
    </row>
    <row r="65" spans="1:54" s="743" customFormat="1" ht="63">
      <c r="A65" s="339" t="s">
        <v>714</v>
      </c>
      <c r="B65" s="133"/>
      <c r="C65" s="687" t="s">
        <v>58</v>
      </c>
      <c r="D65" s="235" t="s">
        <v>839</v>
      </c>
      <c r="E65" s="89" t="s">
        <v>277</v>
      </c>
      <c r="F65" s="89">
        <v>1</v>
      </c>
      <c r="G65" s="780" t="s">
        <v>1853</v>
      </c>
      <c r="H65" s="785" t="s">
        <v>859</v>
      </c>
      <c r="I65" s="785" t="s">
        <v>860</v>
      </c>
      <c r="J65" s="235">
        <v>1</v>
      </c>
      <c r="K65" s="780"/>
      <c r="L65" s="89" t="s">
        <v>64</v>
      </c>
      <c r="M65" s="133"/>
      <c r="N65" s="235" t="s">
        <v>618</v>
      </c>
      <c r="O65" s="789">
        <v>56.56</v>
      </c>
      <c r="P65" s="790">
        <f t="shared" si="8"/>
        <v>67.872</v>
      </c>
      <c r="Q65" s="790">
        <f t="shared" si="16"/>
        <v>81.446399999999997</v>
      </c>
      <c r="R65" s="133"/>
      <c r="S65" s="133"/>
      <c r="T65" s="133"/>
      <c r="U65" s="680"/>
      <c r="V65" s="680"/>
      <c r="W65" s="750" t="s">
        <v>1767</v>
      </c>
      <c r="X65" s="89" t="s">
        <v>58</v>
      </c>
      <c r="Y65" s="89" t="s">
        <v>639</v>
      </c>
      <c r="Z65" s="687" t="s">
        <v>1843</v>
      </c>
      <c r="AA65" s="568">
        <f t="shared" si="13"/>
        <v>45712</v>
      </c>
      <c r="AB65" s="133"/>
      <c r="AC65" s="133"/>
      <c r="AD65" s="133"/>
      <c r="AE65" s="133"/>
      <c r="AF65" s="89" t="str">
        <f t="shared" si="5"/>
        <v>услуги по оказанию предрейсовых/послерейсовых медицинских осмотров в г. Шагонаре Улуг-Хемского района</v>
      </c>
      <c r="AG65" s="240" t="s">
        <v>841</v>
      </c>
      <c r="AH65" s="240" t="s">
        <v>842</v>
      </c>
      <c r="AI65" s="752" t="s">
        <v>226</v>
      </c>
      <c r="AJ65" s="240" t="s">
        <v>496</v>
      </c>
      <c r="AK65" s="240" t="s">
        <v>186</v>
      </c>
      <c r="AL65" s="240" t="s">
        <v>70</v>
      </c>
      <c r="AM65" s="568">
        <f t="shared" si="14"/>
        <v>45732</v>
      </c>
      <c r="AN65" s="568">
        <f t="shared" si="6"/>
        <v>45732</v>
      </c>
      <c r="AO65" s="568">
        <f t="shared" si="15"/>
        <v>45762</v>
      </c>
      <c r="AP65" s="89">
        <v>2025</v>
      </c>
      <c r="AQ65" s="133"/>
      <c r="AR65" s="133"/>
      <c r="AS65" s="133"/>
      <c r="AT65" s="133"/>
      <c r="AU65" s="133"/>
      <c r="AV65" s="133"/>
      <c r="AW65" s="133"/>
      <c r="AX65" s="133"/>
      <c r="BA65" s="133"/>
      <c r="BB65" s="133"/>
    </row>
    <row r="66" spans="1:54" s="743" customFormat="1" ht="63">
      <c r="A66" s="339" t="s">
        <v>714</v>
      </c>
      <c r="B66" s="133"/>
      <c r="C66" s="687" t="s">
        <v>58</v>
      </c>
      <c r="D66" s="235" t="s">
        <v>839</v>
      </c>
      <c r="E66" s="89" t="s">
        <v>277</v>
      </c>
      <c r="F66" s="89">
        <v>1</v>
      </c>
      <c r="G66" s="780" t="s">
        <v>1854</v>
      </c>
      <c r="H66" s="785" t="s">
        <v>859</v>
      </c>
      <c r="I66" s="785" t="s">
        <v>860</v>
      </c>
      <c r="J66" s="235">
        <v>1</v>
      </c>
      <c r="K66" s="780"/>
      <c r="L66" s="89" t="s">
        <v>64</v>
      </c>
      <c r="M66" s="133"/>
      <c r="N66" s="235" t="s">
        <v>618</v>
      </c>
      <c r="O66" s="789">
        <v>7.2</v>
      </c>
      <c r="P66" s="790">
        <f t="shared" si="8"/>
        <v>8.64</v>
      </c>
      <c r="Q66" s="790">
        <f t="shared" si="16"/>
        <v>10.368</v>
      </c>
      <c r="R66" s="133"/>
      <c r="S66" s="133"/>
      <c r="T66" s="133"/>
      <c r="U66" s="680"/>
      <c r="V66" s="680"/>
      <c r="W66" s="750" t="s">
        <v>1767</v>
      </c>
      <c r="X66" s="89" t="s">
        <v>58</v>
      </c>
      <c r="Y66" s="89" t="s">
        <v>639</v>
      </c>
      <c r="Z66" s="687" t="s">
        <v>1843</v>
      </c>
      <c r="AA66" s="568">
        <f t="shared" si="13"/>
        <v>45712</v>
      </c>
      <c r="AB66" s="133"/>
      <c r="AC66" s="133"/>
      <c r="AD66" s="133"/>
      <c r="AE66" s="133"/>
      <c r="AF66" s="89" t="str">
        <f t="shared" si="5"/>
        <v>услуги по оказанию предрейсовых/послерейсовых медицинских осмотров в с. Эрзин Эрзинского района</v>
      </c>
      <c r="AG66" s="240" t="s">
        <v>841</v>
      </c>
      <c r="AH66" s="240" t="s">
        <v>842</v>
      </c>
      <c r="AI66" s="752" t="s">
        <v>226</v>
      </c>
      <c r="AJ66" s="240" t="s">
        <v>496</v>
      </c>
      <c r="AK66" s="240" t="s">
        <v>186</v>
      </c>
      <c r="AL66" s="240" t="s">
        <v>70</v>
      </c>
      <c r="AM66" s="568">
        <f t="shared" si="14"/>
        <v>45732</v>
      </c>
      <c r="AN66" s="568">
        <f t="shared" si="6"/>
        <v>45732</v>
      </c>
      <c r="AO66" s="568">
        <f t="shared" si="15"/>
        <v>45762</v>
      </c>
      <c r="AP66" s="89">
        <v>2025</v>
      </c>
      <c r="AQ66" s="133"/>
      <c r="AR66" s="133"/>
      <c r="AS66" s="133"/>
      <c r="AT66" s="133"/>
      <c r="AU66" s="133"/>
      <c r="AV66" s="133"/>
      <c r="AW66" s="133"/>
      <c r="AX66" s="133"/>
      <c r="BA66" s="133"/>
      <c r="BB66" s="133"/>
    </row>
    <row r="67" spans="1:54" s="743" customFormat="1" ht="63">
      <c r="A67" s="339" t="s">
        <v>714</v>
      </c>
      <c r="B67" s="133"/>
      <c r="C67" s="687" t="s">
        <v>58</v>
      </c>
      <c r="D67" s="235" t="s">
        <v>839</v>
      </c>
      <c r="E67" s="89" t="s">
        <v>277</v>
      </c>
      <c r="F67" s="89">
        <v>1</v>
      </c>
      <c r="G67" s="780" t="s">
        <v>1855</v>
      </c>
      <c r="H67" s="785" t="s">
        <v>859</v>
      </c>
      <c r="I67" s="785" t="s">
        <v>860</v>
      </c>
      <c r="J67" s="235">
        <v>1</v>
      </c>
      <c r="K67" s="780"/>
      <c r="L67" s="89" t="s">
        <v>64</v>
      </c>
      <c r="M67" s="133"/>
      <c r="N67" s="235" t="s">
        <v>618</v>
      </c>
      <c r="O67" s="789">
        <v>3.08</v>
      </c>
      <c r="P67" s="790">
        <f t="shared" si="8"/>
        <v>3.6959999999999997</v>
      </c>
      <c r="Q67" s="790">
        <f t="shared" si="16"/>
        <v>4.4351999999999991</v>
      </c>
      <c r="R67" s="133"/>
      <c r="S67" s="133"/>
      <c r="T67" s="133"/>
      <c r="U67" s="680"/>
      <c r="V67" s="680"/>
      <c r="W67" s="750" t="s">
        <v>1767</v>
      </c>
      <c r="X67" s="89" t="s">
        <v>58</v>
      </c>
      <c r="Y67" s="89" t="s">
        <v>639</v>
      </c>
      <c r="Z67" s="687" t="s">
        <v>1843</v>
      </c>
      <c r="AA67" s="568">
        <f t="shared" si="13"/>
        <v>45712</v>
      </c>
      <c r="AB67" s="133"/>
      <c r="AC67" s="133"/>
      <c r="AD67" s="133"/>
      <c r="AE67" s="133"/>
      <c r="AF67" s="89" t="str">
        <f t="shared" si="5"/>
        <v>услуги по оказанию предрейсовых/послерейсовых медицинских осмотров в с. Суг-Аксы Сут Хольского района</v>
      </c>
      <c r="AG67" s="240" t="s">
        <v>841</v>
      </c>
      <c r="AH67" s="240" t="s">
        <v>842</v>
      </c>
      <c r="AI67" s="752" t="s">
        <v>226</v>
      </c>
      <c r="AJ67" s="240" t="s">
        <v>496</v>
      </c>
      <c r="AK67" s="240" t="s">
        <v>186</v>
      </c>
      <c r="AL67" s="240" t="s">
        <v>70</v>
      </c>
      <c r="AM67" s="568">
        <f t="shared" si="14"/>
        <v>45732</v>
      </c>
      <c r="AN67" s="568">
        <f t="shared" si="6"/>
        <v>45732</v>
      </c>
      <c r="AO67" s="568">
        <f t="shared" si="15"/>
        <v>45762</v>
      </c>
      <c r="AP67" s="89">
        <v>2025</v>
      </c>
      <c r="AQ67" s="133"/>
      <c r="AR67" s="133"/>
      <c r="AS67" s="133"/>
      <c r="AT67" s="133"/>
      <c r="AU67" s="133"/>
      <c r="AV67" s="133"/>
      <c r="AW67" s="133"/>
      <c r="AX67" s="133"/>
      <c r="BA67" s="133"/>
      <c r="BB67" s="133"/>
    </row>
    <row r="68" spans="1:54" s="743" customFormat="1" ht="63">
      <c r="A68" s="565" t="s">
        <v>714</v>
      </c>
      <c r="B68" s="565"/>
      <c r="C68" s="777" t="s">
        <v>58</v>
      </c>
      <c r="D68" s="565" t="s">
        <v>875</v>
      </c>
      <c r="E68" s="777" t="s">
        <v>277</v>
      </c>
      <c r="F68" s="565" t="s">
        <v>496</v>
      </c>
      <c r="G68" s="565" t="s">
        <v>1856</v>
      </c>
      <c r="H68" s="89" t="s">
        <v>884</v>
      </c>
      <c r="I68" s="89" t="s">
        <v>1857</v>
      </c>
      <c r="J68" s="565">
        <v>1</v>
      </c>
      <c r="K68" s="565" t="s">
        <v>1858</v>
      </c>
      <c r="L68" s="565" t="s">
        <v>64</v>
      </c>
      <c r="M68" s="565"/>
      <c r="N68" s="89" t="s">
        <v>225</v>
      </c>
      <c r="O68" s="775">
        <v>18.489999999999998</v>
      </c>
      <c r="P68" s="775">
        <f>Q68</f>
        <v>18.489999999999998</v>
      </c>
      <c r="Q68" s="778">
        <f>O68</f>
        <v>18.489999999999998</v>
      </c>
      <c r="R68" s="775"/>
      <c r="S68" s="775"/>
      <c r="T68" s="775"/>
      <c r="U68" s="680"/>
      <c r="V68" s="680"/>
      <c r="W68" s="777" t="s">
        <v>1767</v>
      </c>
      <c r="X68" s="565" t="s">
        <v>58</v>
      </c>
      <c r="Y68" s="770" t="s">
        <v>639</v>
      </c>
      <c r="Z68" s="574">
        <f>AA68-45</f>
        <v>45768</v>
      </c>
      <c r="AA68" s="574">
        <f>AM68-20</f>
        <v>45813</v>
      </c>
      <c r="AB68" s="565"/>
      <c r="AC68" s="777"/>
      <c r="AD68" s="565"/>
      <c r="AE68" s="777"/>
      <c r="AF68" s="89" t="str">
        <f t="shared" si="5"/>
        <v xml:space="preserve">Оказание услуги по обязательному страхованию гражданской ответственности владельца опасного объекта (ОСОПО) </v>
      </c>
      <c r="AG68" s="791"/>
      <c r="AH68" s="792">
        <v>876</v>
      </c>
      <c r="AI68" s="752" t="s">
        <v>226</v>
      </c>
      <c r="AJ68" s="792">
        <v>1</v>
      </c>
      <c r="AK68" s="793">
        <v>93000000000</v>
      </c>
      <c r="AL68" s="761" t="s">
        <v>70</v>
      </c>
      <c r="AM68" s="794">
        <v>45833</v>
      </c>
      <c r="AN68" s="574">
        <v>45929</v>
      </c>
      <c r="AO68" s="794">
        <v>46293</v>
      </c>
      <c r="AP68" s="565" t="s">
        <v>619</v>
      </c>
      <c r="AQ68" s="777"/>
      <c r="AR68" s="565"/>
      <c r="AS68" s="777"/>
      <c r="AT68" s="565"/>
      <c r="AU68" s="794"/>
      <c r="AV68" s="754"/>
      <c r="AW68" s="795"/>
      <c r="AX68" s="565"/>
      <c r="AY68" s="777"/>
      <c r="AZ68" s="565"/>
      <c r="BA68" s="777"/>
      <c r="BB68" s="565"/>
    </row>
    <row r="69" spans="1:54" s="743" customFormat="1" ht="63">
      <c r="A69" s="560" t="s">
        <v>714</v>
      </c>
      <c r="B69" s="779"/>
      <c r="C69" s="133" t="s">
        <v>58</v>
      </c>
      <c r="D69" s="332" t="s">
        <v>615</v>
      </c>
      <c r="E69" s="565" t="s">
        <v>277</v>
      </c>
      <c r="F69" s="744"/>
      <c r="G69" s="745" t="s">
        <v>1829</v>
      </c>
      <c r="H69" s="565" t="s">
        <v>630</v>
      </c>
      <c r="I69" s="565" t="s">
        <v>1830</v>
      </c>
      <c r="J69" s="755">
        <v>1</v>
      </c>
      <c r="K69" s="565"/>
      <c r="L69" s="565" t="s">
        <v>75</v>
      </c>
      <c r="M69" s="565"/>
      <c r="N69" s="333" t="s">
        <v>292</v>
      </c>
      <c r="O69" s="756">
        <v>83.28</v>
      </c>
      <c r="P69" s="748">
        <f t="shared" ref="P69:P94" si="17">O69*1.2</f>
        <v>99.935999999999993</v>
      </c>
      <c r="Q69" s="757">
        <f t="shared" ref="Q69:Q75" si="18">P69</f>
        <v>99.935999999999993</v>
      </c>
      <c r="R69" s="759"/>
      <c r="S69" s="759"/>
      <c r="T69" s="759"/>
      <c r="U69" s="680"/>
      <c r="V69" s="680"/>
      <c r="W69" s="750" t="s">
        <v>1767</v>
      </c>
      <c r="X69" s="89" t="s">
        <v>58</v>
      </c>
      <c r="Y69" s="89" t="s">
        <v>639</v>
      </c>
      <c r="Z69" s="574">
        <v>45693</v>
      </c>
      <c r="AA69" s="753">
        <v>45693</v>
      </c>
      <c r="AB69" s="89"/>
      <c r="AC69" s="89"/>
      <c r="AD69" s="89"/>
      <c r="AE69" s="89"/>
      <c r="AF69" s="89" t="str">
        <f t="shared" si="5"/>
        <v>Предоставление услуг междугородней телефонной связи</v>
      </c>
      <c r="AG69" s="240"/>
      <c r="AH69" s="751">
        <v>876</v>
      </c>
      <c r="AI69" s="752" t="s">
        <v>226</v>
      </c>
      <c r="AJ69" s="565">
        <v>1</v>
      </c>
      <c r="AK69" s="12">
        <v>93000000000</v>
      </c>
      <c r="AL69" s="724" t="s">
        <v>70</v>
      </c>
      <c r="AM69" s="574">
        <v>45693</v>
      </c>
      <c r="AN69" s="753">
        <f t="shared" si="6"/>
        <v>45693</v>
      </c>
      <c r="AO69" s="753">
        <f>AN69+365</f>
        <v>46058</v>
      </c>
      <c r="AP69" s="89" t="s">
        <v>619</v>
      </c>
      <c r="AQ69" s="89" t="s">
        <v>75</v>
      </c>
      <c r="AR69" s="565"/>
      <c r="AS69" s="565"/>
      <c r="AT69" s="565"/>
      <c r="AU69" s="574"/>
      <c r="AV69" s="754"/>
      <c r="AW69" s="576"/>
      <c r="AX69" s="565"/>
      <c r="AY69" s="565" t="s">
        <v>64</v>
      </c>
      <c r="AZ69" s="565"/>
      <c r="BA69" s="760"/>
      <c r="BB69" s="761"/>
    </row>
    <row r="70" spans="1:54" s="743" customFormat="1" ht="63">
      <c r="A70" s="560" t="s">
        <v>714</v>
      </c>
      <c r="B70" s="89"/>
      <c r="C70" s="133" t="s">
        <v>58</v>
      </c>
      <c r="D70" s="332" t="s">
        <v>615</v>
      </c>
      <c r="E70" s="565" t="s">
        <v>277</v>
      </c>
      <c r="F70" s="744"/>
      <c r="G70" s="745" t="s">
        <v>1831</v>
      </c>
      <c r="H70" s="565" t="s">
        <v>1832</v>
      </c>
      <c r="I70" s="89" t="s">
        <v>1833</v>
      </c>
      <c r="J70" s="755">
        <v>1</v>
      </c>
      <c r="K70" s="565"/>
      <c r="L70" s="565" t="s">
        <v>75</v>
      </c>
      <c r="M70" s="565"/>
      <c r="N70" s="758" t="s">
        <v>292</v>
      </c>
      <c r="O70" s="756">
        <v>83.25</v>
      </c>
      <c r="P70" s="748">
        <f t="shared" si="17"/>
        <v>99.899999999999991</v>
      </c>
      <c r="Q70" s="757">
        <f t="shared" si="18"/>
        <v>99.899999999999991</v>
      </c>
      <c r="R70" s="759"/>
      <c r="S70" s="759"/>
      <c r="T70" s="759"/>
      <c r="U70" s="680"/>
      <c r="V70" s="680"/>
      <c r="W70" s="750" t="s">
        <v>1767</v>
      </c>
      <c r="X70" s="89" t="s">
        <v>58</v>
      </c>
      <c r="Y70" s="89" t="s">
        <v>639</v>
      </c>
      <c r="Z70" s="574">
        <v>45916</v>
      </c>
      <c r="AA70" s="574">
        <f>Z70</f>
        <v>45916</v>
      </c>
      <c r="AB70" s="565"/>
      <c r="AC70" s="565"/>
      <c r="AD70" s="565"/>
      <c r="AE70" s="565"/>
      <c r="AF70" s="89" t="str">
        <f t="shared" si="5"/>
        <v>Оказание услуг по транспортировке и утилизации списанной компьютерной оргтехники, картриджей</v>
      </c>
      <c r="AG70" s="240"/>
      <c r="AH70" s="751">
        <v>876</v>
      </c>
      <c r="AI70" s="752" t="s">
        <v>226</v>
      </c>
      <c r="AJ70" s="565">
        <v>1</v>
      </c>
      <c r="AK70" s="12">
        <v>93000000000</v>
      </c>
      <c r="AL70" s="724" t="s">
        <v>70</v>
      </c>
      <c r="AM70" s="574">
        <f>Z70</f>
        <v>45916</v>
      </c>
      <c r="AN70" s="753">
        <f t="shared" si="6"/>
        <v>45916</v>
      </c>
      <c r="AO70" s="753">
        <v>46022</v>
      </c>
      <c r="AP70" s="89">
        <v>2025</v>
      </c>
      <c r="AQ70" s="89" t="s">
        <v>75</v>
      </c>
      <c r="AR70" s="565"/>
      <c r="AS70" s="565"/>
      <c r="AT70" s="565"/>
      <c r="AU70" s="574"/>
      <c r="AV70" s="754"/>
      <c r="AW70" s="576"/>
      <c r="AX70" s="565"/>
      <c r="AY70" s="565" t="s">
        <v>64</v>
      </c>
      <c r="AZ70" s="565"/>
      <c r="BA70" s="760"/>
      <c r="BB70" s="761"/>
    </row>
    <row r="71" spans="1:54" s="743" customFormat="1" ht="47.25">
      <c r="A71" s="745" t="s">
        <v>975</v>
      </c>
      <c r="B71" s="571"/>
      <c r="C71" s="745" t="s">
        <v>58</v>
      </c>
      <c r="D71" s="745" t="s">
        <v>749</v>
      </c>
      <c r="E71" s="745" t="s">
        <v>60</v>
      </c>
      <c r="F71" s="745" t="s">
        <v>496</v>
      </c>
      <c r="G71" s="745" t="s">
        <v>1859</v>
      </c>
      <c r="H71" s="745" t="s">
        <v>1860</v>
      </c>
      <c r="I71" s="745" t="s">
        <v>1861</v>
      </c>
      <c r="J71" s="745" t="s">
        <v>496</v>
      </c>
      <c r="K71" s="745"/>
      <c r="L71" s="565" t="s">
        <v>75</v>
      </c>
      <c r="M71" s="745"/>
      <c r="N71" s="751" t="s">
        <v>65</v>
      </c>
      <c r="O71" s="796">
        <v>56.296999999999997</v>
      </c>
      <c r="P71" s="796">
        <f t="shared" si="17"/>
        <v>67.556399999999996</v>
      </c>
      <c r="Q71" s="796">
        <f t="shared" si="18"/>
        <v>67.556399999999996</v>
      </c>
      <c r="R71" s="745"/>
      <c r="S71" s="745"/>
      <c r="T71" s="745"/>
      <c r="U71" s="680"/>
      <c r="V71" s="680"/>
      <c r="W71" s="797" t="s">
        <v>1767</v>
      </c>
      <c r="X71" s="745" t="s">
        <v>58</v>
      </c>
      <c r="Y71" s="724" t="s">
        <v>639</v>
      </c>
      <c r="Z71" s="753">
        <v>45710</v>
      </c>
      <c r="AA71" s="753">
        <f t="shared" ref="AA71:AA84" si="19">Z71+45</f>
        <v>45755</v>
      </c>
      <c r="AB71" s="753"/>
      <c r="AC71" s="745"/>
      <c r="AD71" s="745"/>
      <c r="AE71" s="745"/>
      <c r="AF71" s="89" t="str">
        <f t="shared" si="5"/>
        <v>Поставка прочего сырья и материалов</v>
      </c>
      <c r="AG71" s="745"/>
      <c r="AH71" s="745" t="s">
        <v>183</v>
      </c>
      <c r="AI71" s="133" t="s">
        <v>136</v>
      </c>
      <c r="AJ71" s="798">
        <v>100</v>
      </c>
      <c r="AK71" s="745">
        <v>93000000000</v>
      </c>
      <c r="AL71" s="745" t="s">
        <v>70</v>
      </c>
      <c r="AM71" s="753">
        <f t="shared" ref="AM71:AM94" si="20">AA71+20</f>
        <v>45775</v>
      </c>
      <c r="AN71" s="799">
        <f t="shared" si="6"/>
        <v>45775</v>
      </c>
      <c r="AO71" s="753">
        <f t="shared" ref="AO71:AO103" si="21">AN71+30</f>
        <v>45805</v>
      </c>
      <c r="AP71" s="745" t="s">
        <v>752</v>
      </c>
      <c r="AQ71" s="571" t="s">
        <v>1862</v>
      </c>
      <c r="AR71" s="745"/>
      <c r="AS71" s="745"/>
      <c r="AT71" s="745"/>
      <c r="AU71" s="745"/>
      <c r="AV71" s="745"/>
      <c r="AW71" s="745"/>
      <c r="AX71" s="745"/>
      <c r="AY71" s="745"/>
      <c r="AZ71" s="745" t="s">
        <v>75</v>
      </c>
      <c r="BA71" s="791"/>
      <c r="BB71" s="791"/>
    </row>
    <row r="72" spans="1:54" s="743" customFormat="1" ht="47.25">
      <c r="A72" s="745" t="s">
        <v>975</v>
      </c>
      <c r="B72" s="571"/>
      <c r="C72" s="745" t="s">
        <v>58</v>
      </c>
      <c r="D72" s="745" t="s">
        <v>749</v>
      </c>
      <c r="E72" s="745" t="s">
        <v>60</v>
      </c>
      <c r="F72" s="745" t="s">
        <v>496</v>
      </c>
      <c r="G72" s="745" t="s">
        <v>1863</v>
      </c>
      <c r="H72" s="745" t="s">
        <v>1860</v>
      </c>
      <c r="I72" s="745" t="s">
        <v>1861</v>
      </c>
      <c r="J72" s="745" t="s">
        <v>496</v>
      </c>
      <c r="K72" s="745"/>
      <c r="L72" s="565" t="s">
        <v>75</v>
      </c>
      <c r="M72" s="745"/>
      <c r="N72" s="751" t="s">
        <v>65</v>
      </c>
      <c r="O72" s="796">
        <v>50.668399999999998</v>
      </c>
      <c r="P72" s="796">
        <f t="shared" si="17"/>
        <v>60.802079999999997</v>
      </c>
      <c r="Q72" s="796">
        <f t="shared" si="18"/>
        <v>60.802079999999997</v>
      </c>
      <c r="R72" s="745"/>
      <c r="S72" s="745"/>
      <c r="T72" s="745"/>
      <c r="U72" s="680"/>
      <c r="V72" s="680"/>
      <c r="W72" s="797" t="s">
        <v>1767</v>
      </c>
      <c r="X72" s="745" t="s">
        <v>58</v>
      </c>
      <c r="Y72" s="724" t="s">
        <v>639</v>
      </c>
      <c r="Z72" s="753">
        <v>45711</v>
      </c>
      <c r="AA72" s="753">
        <f t="shared" si="19"/>
        <v>45756</v>
      </c>
      <c r="AB72" s="753"/>
      <c r="AC72" s="745"/>
      <c r="AD72" s="745"/>
      <c r="AE72" s="745"/>
      <c r="AF72" s="89" t="str">
        <f t="shared" si="5"/>
        <v>Поставка отпугивателей ультразвуковых, биоакустических</v>
      </c>
      <c r="AG72" s="745"/>
      <c r="AH72" s="745" t="s">
        <v>183</v>
      </c>
      <c r="AI72" s="133" t="s">
        <v>136</v>
      </c>
      <c r="AJ72" s="798">
        <v>40</v>
      </c>
      <c r="AK72" s="745" t="s">
        <v>186</v>
      </c>
      <c r="AL72" s="745" t="s">
        <v>70</v>
      </c>
      <c r="AM72" s="753">
        <f t="shared" si="20"/>
        <v>45776</v>
      </c>
      <c r="AN72" s="799">
        <f t="shared" si="6"/>
        <v>45776</v>
      </c>
      <c r="AO72" s="753">
        <f t="shared" si="21"/>
        <v>45806</v>
      </c>
      <c r="AP72" s="745" t="s">
        <v>752</v>
      </c>
      <c r="AQ72" s="571" t="s">
        <v>1862</v>
      </c>
      <c r="AR72" s="745"/>
      <c r="AS72" s="745"/>
      <c r="AT72" s="745"/>
      <c r="AU72" s="745"/>
      <c r="AV72" s="745"/>
      <c r="AW72" s="745"/>
      <c r="AX72" s="745"/>
      <c r="AY72" s="745"/>
      <c r="AZ72" s="745" t="s">
        <v>75</v>
      </c>
      <c r="BA72" s="791"/>
      <c r="BB72" s="791"/>
    </row>
    <row r="73" spans="1:54" s="743" customFormat="1" ht="47.25">
      <c r="A73" s="745" t="s">
        <v>975</v>
      </c>
      <c r="B73" s="571"/>
      <c r="C73" s="745" t="s">
        <v>58</v>
      </c>
      <c r="D73" s="745" t="s">
        <v>749</v>
      </c>
      <c r="E73" s="745" t="s">
        <v>60</v>
      </c>
      <c r="F73" s="745" t="s">
        <v>496</v>
      </c>
      <c r="G73" s="745" t="s">
        <v>1029</v>
      </c>
      <c r="H73" s="745" t="s">
        <v>1231</v>
      </c>
      <c r="I73" s="745" t="s">
        <v>1231</v>
      </c>
      <c r="J73" s="745" t="s">
        <v>476</v>
      </c>
      <c r="K73" s="745"/>
      <c r="L73" s="565" t="s">
        <v>75</v>
      </c>
      <c r="M73" s="745"/>
      <c r="N73" s="751" t="s">
        <v>65</v>
      </c>
      <c r="O73" s="796">
        <v>37.518599999999999</v>
      </c>
      <c r="P73" s="796">
        <f t="shared" si="17"/>
        <v>45.022320000000001</v>
      </c>
      <c r="Q73" s="796">
        <f t="shared" si="18"/>
        <v>45.022320000000001</v>
      </c>
      <c r="R73" s="745"/>
      <c r="S73" s="745"/>
      <c r="T73" s="745"/>
      <c r="U73" s="680"/>
      <c r="V73" s="680"/>
      <c r="W73" s="797" t="s">
        <v>1767</v>
      </c>
      <c r="X73" s="745" t="s">
        <v>58</v>
      </c>
      <c r="Y73" s="724" t="s">
        <v>639</v>
      </c>
      <c r="Z73" s="753">
        <v>45712</v>
      </c>
      <c r="AA73" s="753">
        <f t="shared" si="19"/>
        <v>45757</v>
      </c>
      <c r="AB73" s="753"/>
      <c r="AC73" s="745"/>
      <c r="AD73" s="745"/>
      <c r="AE73" s="745"/>
      <c r="AF73" s="89" t="str">
        <f t="shared" si="5"/>
        <v>Поставка товаров и инвентаря хозяйственного</v>
      </c>
      <c r="AG73" s="745"/>
      <c r="AH73" s="745" t="s">
        <v>183</v>
      </c>
      <c r="AI73" s="133" t="s">
        <v>136</v>
      </c>
      <c r="AJ73" s="798">
        <v>20</v>
      </c>
      <c r="AK73" s="745">
        <v>93000000000</v>
      </c>
      <c r="AL73" s="745" t="s">
        <v>70</v>
      </c>
      <c r="AM73" s="753">
        <f t="shared" si="20"/>
        <v>45777</v>
      </c>
      <c r="AN73" s="799">
        <f t="shared" si="6"/>
        <v>45777</v>
      </c>
      <c r="AO73" s="753">
        <f t="shared" si="21"/>
        <v>45807</v>
      </c>
      <c r="AP73" s="745" t="s">
        <v>752</v>
      </c>
      <c r="AQ73" s="571" t="s">
        <v>1862</v>
      </c>
      <c r="AR73" s="745"/>
      <c r="AS73" s="745"/>
      <c r="AT73" s="745"/>
      <c r="AU73" s="745"/>
      <c r="AV73" s="745"/>
      <c r="AW73" s="745"/>
      <c r="AX73" s="745"/>
      <c r="AY73" s="745"/>
      <c r="AZ73" s="745" t="s">
        <v>75</v>
      </c>
      <c r="BA73" s="791"/>
      <c r="BB73" s="791"/>
    </row>
    <row r="74" spans="1:54" s="743" customFormat="1" ht="47.25">
      <c r="A74" s="745" t="s">
        <v>975</v>
      </c>
      <c r="B74" s="571"/>
      <c r="C74" s="745" t="s">
        <v>58</v>
      </c>
      <c r="D74" s="745" t="s">
        <v>749</v>
      </c>
      <c r="E74" s="745" t="s">
        <v>60</v>
      </c>
      <c r="F74" s="745" t="s">
        <v>496</v>
      </c>
      <c r="G74" s="745" t="s">
        <v>1864</v>
      </c>
      <c r="H74" s="745" t="s">
        <v>385</v>
      </c>
      <c r="I74" s="745" t="s">
        <v>1865</v>
      </c>
      <c r="J74" s="745" t="s">
        <v>476</v>
      </c>
      <c r="K74" s="745"/>
      <c r="L74" s="565" t="s">
        <v>75</v>
      </c>
      <c r="M74" s="745"/>
      <c r="N74" s="751" t="s">
        <v>65</v>
      </c>
      <c r="O74" s="796">
        <v>38.288049999999998</v>
      </c>
      <c r="P74" s="796">
        <f t="shared" si="17"/>
        <v>45.945659999999997</v>
      </c>
      <c r="Q74" s="796">
        <f t="shared" si="18"/>
        <v>45.945659999999997</v>
      </c>
      <c r="R74" s="745"/>
      <c r="S74" s="745"/>
      <c r="T74" s="745"/>
      <c r="U74" s="680"/>
      <c r="V74" s="680"/>
      <c r="W74" s="797" t="s">
        <v>1767</v>
      </c>
      <c r="X74" s="745" t="s">
        <v>58</v>
      </c>
      <c r="Y74" s="724" t="s">
        <v>639</v>
      </c>
      <c r="Z74" s="753">
        <v>45713</v>
      </c>
      <c r="AA74" s="753">
        <f t="shared" si="19"/>
        <v>45758</v>
      </c>
      <c r="AB74" s="753"/>
      <c r="AC74" s="745"/>
      <c r="AD74" s="745"/>
      <c r="AE74" s="745"/>
      <c r="AF74" s="89" t="str">
        <f t="shared" si="5"/>
        <v>Поставка гидравлического оборудования и инструмента</v>
      </c>
      <c r="AG74" s="745"/>
      <c r="AH74" s="745" t="s">
        <v>183</v>
      </c>
      <c r="AI74" s="133" t="s">
        <v>136</v>
      </c>
      <c r="AJ74" s="798">
        <v>5</v>
      </c>
      <c r="AK74" s="745">
        <v>93000000000</v>
      </c>
      <c r="AL74" s="745" t="s">
        <v>70</v>
      </c>
      <c r="AM74" s="753">
        <f t="shared" si="20"/>
        <v>45778</v>
      </c>
      <c r="AN74" s="799">
        <f t="shared" si="6"/>
        <v>45778</v>
      </c>
      <c r="AO74" s="753">
        <f t="shared" si="21"/>
        <v>45808</v>
      </c>
      <c r="AP74" s="745" t="s">
        <v>752</v>
      </c>
      <c r="AQ74" s="571" t="s">
        <v>1862</v>
      </c>
      <c r="AR74" s="745"/>
      <c r="AS74" s="745"/>
      <c r="AT74" s="745"/>
      <c r="AU74" s="745"/>
      <c r="AV74" s="745"/>
      <c r="AW74" s="745"/>
      <c r="AX74" s="745"/>
      <c r="AY74" s="745"/>
      <c r="AZ74" s="745" t="s">
        <v>75</v>
      </c>
      <c r="BA74" s="791"/>
      <c r="BB74" s="791"/>
    </row>
    <row r="75" spans="1:54" s="743" customFormat="1" ht="47.25">
      <c r="A75" s="745" t="s">
        <v>975</v>
      </c>
      <c r="B75" s="571"/>
      <c r="C75" s="745" t="s">
        <v>58</v>
      </c>
      <c r="D75" s="745" t="s">
        <v>749</v>
      </c>
      <c r="E75" s="745" t="s">
        <v>60</v>
      </c>
      <c r="F75" s="745" t="s">
        <v>496</v>
      </c>
      <c r="G75" s="751" t="s">
        <v>115</v>
      </c>
      <c r="H75" s="745" t="s">
        <v>106</v>
      </c>
      <c r="I75" s="745" t="s">
        <v>106</v>
      </c>
      <c r="J75" s="745" t="s">
        <v>476</v>
      </c>
      <c r="K75" s="745"/>
      <c r="L75" s="571"/>
      <c r="M75" s="745"/>
      <c r="N75" s="751" t="s">
        <v>65</v>
      </c>
      <c r="O75" s="796">
        <f>14.722-0.41</f>
        <v>14.311999999999999</v>
      </c>
      <c r="P75" s="796">
        <f t="shared" si="17"/>
        <v>17.174399999999999</v>
      </c>
      <c r="Q75" s="796">
        <f t="shared" si="18"/>
        <v>17.174399999999999</v>
      </c>
      <c r="R75" s="745"/>
      <c r="S75" s="745"/>
      <c r="T75" s="745"/>
      <c r="U75" s="680"/>
      <c r="V75" s="680"/>
      <c r="W75" s="797" t="s">
        <v>1767</v>
      </c>
      <c r="X75" s="745" t="s">
        <v>58</v>
      </c>
      <c r="Y75" s="724" t="s">
        <v>639</v>
      </c>
      <c r="Z75" s="753">
        <v>45717</v>
      </c>
      <c r="AA75" s="753">
        <f t="shared" si="19"/>
        <v>45762</v>
      </c>
      <c r="AB75" s="753"/>
      <c r="AC75" s="745"/>
      <c r="AD75" s="745"/>
      <c r="AE75" s="745"/>
      <c r="AF75" s="89" t="str">
        <f t="shared" si="5"/>
        <v>Поставка силового кабеля до 1 кВ</v>
      </c>
      <c r="AG75" s="745"/>
      <c r="AH75" s="745" t="s">
        <v>183</v>
      </c>
      <c r="AI75" s="751" t="s">
        <v>110</v>
      </c>
      <c r="AJ75" s="798">
        <v>100</v>
      </c>
      <c r="AK75" s="745">
        <v>93000000000</v>
      </c>
      <c r="AL75" s="745" t="s">
        <v>70</v>
      </c>
      <c r="AM75" s="753">
        <f t="shared" si="20"/>
        <v>45782</v>
      </c>
      <c r="AN75" s="799">
        <f t="shared" si="6"/>
        <v>45782</v>
      </c>
      <c r="AO75" s="753">
        <v>45803</v>
      </c>
      <c r="AP75" s="745" t="s">
        <v>752</v>
      </c>
      <c r="AQ75" s="571" t="s">
        <v>1862</v>
      </c>
      <c r="AR75" s="745"/>
      <c r="AS75" s="745"/>
      <c r="AT75" s="745"/>
      <c r="AU75" s="745"/>
      <c r="AV75" s="745"/>
      <c r="AW75" s="745"/>
      <c r="AX75" s="745"/>
      <c r="AY75" s="745"/>
      <c r="AZ75" s="745" t="s">
        <v>75</v>
      </c>
      <c r="BA75" s="791"/>
      <c r="BB75" s="791"/>
    </row>
    <row r="76" spans="1:54" s="743" customFormat="1" ht="47.25">
      <c r="A76" s="89" t="s">
        <v>975</v>
      </c>
      <c r="B76" s="89"/>
      <c r="C76" s="235" t="s">
        <v>58</v>
      </c>
      <c r="D76" s="89" t="s">
        <v>780</v>
      </c>
      <c r="E76" s="89" t="s">
        <v>60</v>
      </c>
      <c r="F76" s="89">
        <v>1</v>
      </c>
      <c r="G76" s="89" t="s">
        <v>1101</v>
      </c>
      <c r="H76" s="560" t="s">
        <v>1866</v>
      </c>
      <c r="I76" s="89" t="s">
        <v>1867</v>
      </c>
      <c r="J76" s="89">
        <v>2</v>
      </c>
      <c r="K76" s="89"/>
      <c r="L76" s="89" t="s">
        <v>75</v>
      </c>
      <c r="M76" s="89"/>
      <c r="N76" s="89" t="s">
        <v>65</v>
      </c>
      <c r="O76" s="800">
        <v>35.78</v>
      </c>
      <c r="P76" s="800">
        <f t="shared" si="17"/>
        <v>42.936</v>
      </c>
      <c r="Q76" s="801">
        <f t="shared" ref="Q76:Q78" si="22">O76*1.2</f>
        <v>42.936</v>
      </c>
      <c r="R76" s="787"/>
      <c r="S76" s="787"/>
      <c r="T76" s="787"/>
      <c r="U76" s="680"/>
      <c r="V76" s="680"/>
      <c r="W76" s="750" t="s">
        <v>1767</v>
      </c>
      <c r="X76" s="802" t="s">
        <v>58</v>
      </c>
      <c r="Y76" s="724" t="s">
        <v>639</v>
      </c>
      <c r="Z76" s="568">
        <v>45698</v>
      </c>
      <c r="AA76" s="568">
        <f t="shared" si="19"/>
        <v>45743</v>
      </c>
      <c r="AB76" s="89"/>
      <c r="AC76" s="89"/>
      <c r="AD76" s="89"/>
      <c r="AE76" s="89"/>
      <c r="AF76" s="89" t="str">
        <f t="shared" si="5"/>
        <v>Поставка питьевой бутилированной воды</v>
      </c>
      <c r="AG76" s="89"/>
      <c r="AH76" s="89">
        <v>796</v>
      </c>
      <c r="AI76" s="752" t="s">
        <v>226</v>
      </c>
      <c r="AJ76" s="89">
        <v>160</v>
      </c>
      <c r="AK76" s="89">
        <v>93000000000</v>
      </c>
      <c r="AL76" s="89" t="s">
        <v>70</v>
      </c>
      <c r="AM76" s="568">
        <f t="shared" si="20"/>
        <v>45763</v>
      </c>
      <c r="AN76" s="568">
        <f t="shared" si="6"/>
        <v>45763</v>
      </c>
      <c r="AO76" s="568">
        <f t="shared" si="21"/>
        <v>45793</v>
      </c>
      <c r="AP76" s="235">
        <v>2025</v>
      </c>
      <c r="AQ76" s="746"/>
      <c r="AR76" s="746"/>
      <c r="AS76" s="746"/>
      <c r="AT76" s="746"/>
      <c r="AU76" s="788"/>
      <c r="AV76" s="803"/>
      <c r="AW76" s="804"/>
      <c r="AX76" s="746"/>
      <c r="AY76" s="746"/>
      <c r="AZ76" s="746"/>
      <c r="BA76" s="746"/>
      <c r="BB76" s="746"/>
    </row>
    <row r="77" spans="1:54" s="743" customFormat="1" ht="47.25">
      <c r="A77" s="89" t="s">
        <v>975</v>
      </c>
      <c r="B77" s="89"/>
      <c r="C77" s="235" t="s">
        <v>58</v>
      </c>
      <c r="D77" s="89" t="s">
        <v>780</v>
      </c>
      <c r="E77" s="89" t="s">
        <v>60</v>
      </c>
      <c r="F77" s="89">
        <v>1</v>
      </c>
      <c r="G77" s="339" t="s">
        <v>1868</v>
      </c>
      <c r="H77" s="560" t="s">
        <v>1780</v>
      </c>
      <c r="I77" s="89" t="s">
        <v>1869</v>
      </c>
      <c r="J77" s="89">
        <v>2</v>
      </c>
      <c r="K77" s="89"/>
      <c r="L77" s="89" t="s">
        <v>75</v>
      </c>
      <c r="M77" s="89"/>
      <c r="N77" s="89" t="s">
        <v>225</v>
      </c>
      <c r="O77" s="800">
        <v>82.4</v>
      </c>
      <c r="P77" s="800">
        <f t="shared" si="17"/>
        <v>98.88000000000001</v>
      </c>
      <c r="Q77" s="801">
        <f t="shared" si="22"/>
        <v>98.88000000000001</v>
      </c>
      <c r="R77" s="787"/>
      <c r="S77" s="787"/>
      <c r="T77" s="787"/>
      <c r="U77" s="680"/>
      <c r="V77" s="680"/>
      <c r="W77" s="750" t="s">
        <v>1767</v>
      </c>
      <c r="X77" s="802" t="s">
        <v>58</v>
      </c>
      <c r="Y77" s="724" t="s">
        <v>639</v>
      </c>
      <c r="Z77" s="568">
        <v>45670</v>
      </c>
      <c r="AA77" s="568">
        <f t="shared" si="19"/>
        <v>45715</v>
      </c>
      <c r="AB77" s="89"/>
      <c r="AC77" s="89"/>
      <c r="AD77" s="89"/>
      <c r="AE77" s="89"/>
      <c r="AF77" s="89" t="str">
        <f t="shared" si="5"/>
        <v>Типографские бланки</v>
      </c>
      <c r="AG77" s="89"/>
      <c r="AH77" s="89">
        <v>796</v>
      </c>
      <c r="AI77" s="133" t="s">
        <v>136</v>
      </c>
      <c r="AJ77" s="89">
        <v>132</v>
      </c>
      <c r="AK77" s="89" t="s">
        <v>186</v>
      </c>
      <c r="AL77" s="89" t="s">
        <v>70</v>
      </c>
      <c r="AM77" s="568">
        <f t="shared" si="20"/>
        <v>45735</v>
      </c>
      <c r="AN77" s="568">
        <f t="shared" si="6"/>
        <v>45735</v>
      </c>
      <c r="AO77" s="568">
        <f t="shared" si="21"/>
        <v>45765</v>
      </c>
      <c r="AP77" s="235">
        <v>2025</v>
      </c>
      <c r="AQ77" s="89"/>
      <c r="AR77" s="89"/>
      <c r="AS77" s="89"/>
      <c r="AT77" s="89"/>
      <c r="AU77" s="568"/>
      <c r="AV77" s="767"/>
      <c r="AW77" s="768"/>
      <c r="AX77" s="89"/>
      <c r="AY77" s="89"/>
      <c r="AZ77" s="89"/>
      <c r="BA77" s="89"/>
      <c r="BB77" s="89"/>
    </row>
    <row r="78" spans="1:54" s="743" customFormat="1" ht="47.25">
      <c r="A78" s="89" t="s">
        <v>975</v>
      </c>
      <c r="B78" s="89"/>
      <c r="C78" s="235" t="s">
        <v>58</v>
      </c>
      <c r="D78" s="89" t="s">
        <v>780</v>
      </c>
      <c r="E78" s="89" t="s">
        <v>60</v>
      </c>
      <c r="F78" s="89">
        <v>1</v>
      </c>
      <c r="G78" s="339" t="s">
        <v>1870</v>
      </c>
      <c r="H78" s="560" t="s">
        <v>1780</v>
      </c>
      <c r="I78" s="89" t="s">
        <v>1871</v>
      </c>
      <c r="J78" s="89">
        <v>2</v>
      </c>
      <c r="K78" s="89"/>
      <c r="L78" s="89" t="s">
        <v>75</v>
      </c>
      <c r="M78" s="89"/>
      <c r="N78" s="89" t="s">
        <v>225</v>
      </c>
      <c r="O78" s="800">
        <v>70.3</v>
      </c>
      <c r="P78" s="800">
        <f t="shared" si="17"/>
        <v>84.36</v>
      </c>
      <c r="Q78" s="801">
        <f t="shared" si="22"/>
        <v>84.36</v>
      </c>
      <c r="R78" s="787"/>
      <c r="S78" s="787"/>
      <c r="T78" s="787"/>
      <c r="U78" s="680"/>
      <c r="V78" s="680"/>
      <c r="W78" s="750" t="s">
        <v>1767</v>
      </c>
      <c r="X78" s="802" t="s">
        <v>58</v>
      </c>
      <c r="Y78" s="724" t="s">
        <v>639</v>
      </c>
      <c r="Z78" s="568">
        <v>45671</v>
      </c>
      <c r="AA78" s="568">
        <f t="shared" si="19"/>
        <v>45716</v>
      </c>
      <c r="AB78" s="89"/>
      <c r="AC78" s="89"/>
      <c r="AD78" s="89"/>
      <c r="AE78" s="89"/>
      <c r="AF78" s="89" t="str">
        <f t="shared" si="5"/>
        <v>Поставка бланков сторой отчетности</v>
      </c>
      <c r="AG78" s="89"/>
      <c r="AH78" s="89">
        <v>796</v>
      </c>
      <c r="AI78" s="133" t="s">
        <v>136</v>
      </c>
      <c r="AJ78" s="89">
        <v>4000</v>
      </c>
      <c r="AK78" s="89" t="s">
        <v>186</v>
      </c>
      <c r="AL78" s="89" t="s">
        <v>70</v>
      </c>
      <c r="AM78" s="568">
        <f t="shared" si="20"/>
        <v>45736</v>
      </c>
      <c r="AN78" s="568">
        <f t="shared" si="6"/>
        <v>45736</v>
      </c>
      <c r="AO78" s="568">
        <f t="shared" si="21"/>
        <v>45766</v>
      </c>
      <c r="AP78" s="235">
        <v>2025</v>
      </c>
      <c r="AQ78" s="89"/>
      <c r="AR78" s="89"/>
      <c r="AS78" s="89"/>
      <c r="AT78" s="89"/>
      <c r="AU78" s="568"/>
      <c r="AV78" s="767"/>
      <c r="AW78" s="768"/>
      <c r="AX78" s="89"/>
      <c r="AY78" s="89"/>
      <c r="AZ78" s="89"/>
      <c r="BA78" s="89"/>
      <c r="BB78" s="89"/>
    </row>
    <row r="79" spans="1:54" s="743" customFormat="1" ht="47.25">
      <c r="A79" s="805" t="s">
        <v>975</v>
      </c>
      <c r="B79" s="133"/>
      <c r="C79" s="687" t="s">
        <v>58</v>
      </c>
      <c r="D79" s="235" t="s">
        <v>839</v>
      </c>
      <c r="E79" s="235" t="s">
        <v>60</v>
      </c>
      <c r="F79" s="235">
        <v>1</v>
      </c>
      <c r="G79" s="235" t="s">
        <v>1872</v>
      </c>
      <c r="H79" s="235" t="s">
        <v>1873</v>
      </c>
      <c r="I79" s="235" t="s">
        <v>1874</v>
      </c>
      <c r="J79" s="235">
        <v>2</v>
      </c>
      <c r="K79" s="235"/>
      <c r="L79" s="89" t="s">
        <v>64</v>
      </c>
      <c r="M79" s="133"/>
      <c r="N79" s="89" t="s">
        <v>65</v>
      </c>
      <c r="O79" s="781">
        <v>49.9</v>
      </c>
      <c r="P79" s="782">
        <f t="shared" si="17"/>
        <v>59.879999999999995</v>
      </c>
      <c r="Q79" s="783">
        <f t="shared" ref="Q79:Q84" si="23">P79</f>
        <v>59.879999999999995</v>
      </c>
      <c r="R79" s="133"/>
      <c r="S79" s="133"/>
      <c r="T79" s="133"/>
      <c r="U79" s="680"/>
      <c r="V79" s="680"/>
      <c r="W79" s="750" t="s">
        <v>1767</v>
      </c>
      <c r="X79" s="89" t="s">
        <v>58</v>
      </c>
      <c r="Y79" s="89" t="s">
        <v>639</v>
      </c>
      <c r="Z79" s="568">
        <v>45677</v>
      </c>
      <c r="AA79" s="806">
        <f t="shared" si="19"/>
        <v>45722</v>
      </c>
      <c r="AB79" s="133"/>
      <c r="AC79" s="133"/>
      <c r="AD79" s="133"/>
      <c r="AE79" s="133"/>
      <c r="AF79" s="89" t="str">
        <f t="shared" si="5"/>
        <v xml:space="preserve">поставка медикаментов </v>
      </c>
      <c r="AG79" s="89" t="s">
        <v>1158</v>
      </c>
      <c r="AH79" s="240" t="s">
        <v>842</v>
      </c>
      <c r="AI79" s="133" t="s">
        <v>136</v>
      </c>
      <c r="AJ79" s="89">
        <v>120</v>
      </c>
      <c r="AK79" s="807" t="s">
        <v>186</v>
      </c>
      <c r="AL79" s="89" t="s">
        <v>70</v>
      </c>
      <c r="AM79" s="568">
        <f t="shared" si="20"/>
        <v>45742</v>
      </c>
      <c r="AN79" s="568">
        <f t="shared" si="6"/>
        <v>45742</v>
      </c>
      <c r="AO79" s="568">
        <f t="shared" si="21"/>
        <v>45772</v>
      </c>
      <c r="AP79" s="89">
        <v>2025</v>
      </c>
      <c r="AQ79" s="133"/>
      <c r="AR79" s="133"/>
      <c r="AS79" s="133"/>
      <c r="AT79" s="133"/>
      <c r="AU79" s="133"/>
      <c r="AV79" s="133"/>
      <c r="AW79" s="133"/>
      <c r="AX79" s="133"/>
      <c r="AY79" s="133"/>
    </row>
    <row r="80" spans="1:54" s="743" customFormat="1" ht="47.25">
      <c r="A80" s="805" t="s">
        <v>975</v>
      </c>
      <c r="B80" s="133"/>
      <c r="C80" s="687" t="s">
        <v>58</v>
      </c>
      <c r="D80" s="235" t="s">
        <v>839</v>
      </c>
      <c r="E80" s="235" t="s">
        <v>60</v>
      </c>
      <c r="F80" s="235">
        <v>1</v>
      </c>
      <c r="G80" s="235" t="s">
        <v>1875</v>
      </c>
      <c r="H80" s="235" t="s">
        <v>1876</v>
      </c>
      <c r="I80" s="235" t="s">
        <v>1877</v>
      </c>
      <c r="J80" s="235">
        <v>1</v>
      </c>
      <c r="K80" s="235"/>
      <c r="L80" s="89" t="s">
        <v>64</v>
      </c>
      <c r="M80" s="133"/>
      <c r="N80" s="89" t="s">
        <v>65</v>
      </c>
      <c r="O80" s="781">
        <v>80.867000000000004</v>
      </c>
      <c r="P80" s="782">
        <f t="shared" si="17"/>
        <v>97.040400000000005</v>
      </c>
      <c r="Q80" s="783">
        <f t="shared" si="23"/>
        <v>97.040400000000005</v>
      </c>
      <c r="R80" s="133"/>
      <c r="S80" s="133"/>
      <c r="T80" s="133"/>
      <c r="U80" s="680"/>
      <c r="V80" s="680"/>
      <c r="W80" s="750" t="s">
        <v>1767</v>
      </c>
      <c r="X80" s="89" t="s">
        <v>58</v>
      </c>
      <c r="Y80" s="89" t="s">
        <v>639</v>
      </c>
      <c r="Z80" s="568">
        <v>45736</v>
      </c>
      <c r="AA80" s="806">
        <f t="shared" si="19"/>
        <v>45781</v>
      </c>
      <c r="AB80" s="133"/>
      <c r="AC80" s="133"/>
      <c r="AD80" s="133"/>
      <c r="AE80" s="133"/>
      <c r="AF80" s="89" t="str">
        <f t="shared" si="5"/>
        <v>поставка медицинских приборов</v>
      </c>
      <c r="AG80" s="89" t="s">
        <v>1158</v>
      </c>
      <c r="AH80" s="240" t="s">
        <v>842</v>
      </c>
      <c r="AI80" s="133" t="s">
        <v>136</v>
      </c>
      <c r="AJ80" s="89">
        <v>8</v>
      </c>
      <c r="AK80" s="807" t="s">
        <v>186</v>
      </c>
      <c r="AL80" s="89" t="s">
        <v>70</v>
      </c>
      <c r="AM80" s="568">
        <f t="shared" si="20"/>
        <v>45801</v>
      </c>
      <c r="AN80" s="568">
        <f t="shared" si="6"/>
        <v>45801</v>
      </c>
      <c r="AO80" s="568">
        <f t="shared" si="21"/>
        <v>45831</v>
      </c>
      <c r="AP80" s="89">
        <v>2025</v>
      </c>
      <c r="AQ80" s="133"/>
      <c r="AR80" s="133"/>
      <c r="AS80" s="133"/>
      <c r="AT80" s="133"/>
      <c r="AU80" s="133"/>
      <c r="AV80" s="133"/>
      <c r="AW80" s="133"/>
      <c r="AX80" s="133"/>
      <c r="AY80" s="133"/>
    </row>
    <row r="81" spans="1:53" s="743" customFormat="1" ht="47.25">
      <c r="A81" s="805" t="s">
        <v>975</v>
      </c>
      <c r="B81" s="133"/>
      <c r="C81" s="687" t="s">
        <v>58</v>
      </c>
      <c r="D81" s="235" t="s">
        <v>839</v>
      </c>
      <c r="E81" s="235" t="s">
        <v>60</v>
      </c>
      <c r="F81" s="235">
        <v>1</v>
      </c>
      <c r="G81" s="808" t="s">
        <v>1878</v>
      </c>
      <c r="H81" s="235" t="s">
        <v>1873</v>
      </c>
      <c r="I81" s="235" t="s">
        <v>1879</v>
      </c>
      <c r="J81" s="235">
        <v>2</v>
      </c>
      <c r="K81" s="235"/>
      <c r="L81" s="89" t="s">
        <v>64</v>
      </c>
      <c r="M81" s="133"/>
      <c r="N81" s="89" t="s">
        <v>65</v>
      </c>
      <c r="O81" s="781">
        <v>40.659999999999997</v>
      </c>
      <c r="P81" s="782">
        <f t="shared" si="17"/>
        <v>48.791999999999994</v>
      </c>
      <c r="Q81" s="783">
        <f t="shared" si="23"/>
        <v>48.791999999999994</v>
      </c>
      <c r="R81" s="133"/>
      <c r="S81" s="133"/>
      <c r="T81" s="133"/>
      <c r="U81" s="680"/>
      <c r="V81" s="680"/>
      <c r="W81" s="750" t="s">
        <v>1767</v>
      </c>
      <c r="X81" s="89" t="s">
        <v>58</v>
      </c>
      <c r="Y81" s="89" t="s">
        <v>639</v>
      </c>
      <c r="Z81" s="568">
        <v>45720</v>
      </c>
      <c r="AA81" s="806">
        <f t="shared" si="19"/>
        <v>45765</v>
      </c>
      <c r="AB81" s="133"/>
      <c r="AC81" s="133"/>
      <c r="AD81" s="133"/>
      <c r="AE81" s="133"/>
      <c r="AF81" s="89" t="str">
        <f t="shared" si="5"/>
        <v>Поставка аптечек (автомобильная,бригадная,первой помощи,универсальная)</v>
      </c>
      <c r="AG81" s="89" t="s">
        <v>1158</v>
      </c>
      <c r="AH81" s="240" t="s">
        <v>842</v>
      </c>
      <c r="AI81" s="133" t="s">
        <v>136</v>
      </c>
      <c r="AJ81" s="89">
        <v>40</v>
      </c>
      <c r="AK81" s="807" t="s">
        <v>186</v>
      </c>
      <c r="AL81" s="89" t="s">
        <v>70</v>
      </c>
      <c r="AM81" s="568">
        <f t="shared" si="20"/>
        <v>45785</v>
      </c>
      <c r="AN81" s="568">
        <f t="shared" si="6"/>
        <v>45785</v>
      </c>
      <c r="AO81" s="568">
        <f t="shared" si="21"/>
        <v>45815</v>
      </c>
      <c r="AP81" s="89">
        <v>2025</v>
      </c>
      <c r="AQ81" s="133"/>
      <c r="AR81" s="133"/>
      <c r="AS81" s="133"/>
      <c r="AT81" s="133"/>
      <c r="AU81" s="133"/>
      <c r="AV81" s="133"/>
      <c r="AW81" s="133"/>
      <c r="AX81" s="133"/>
      <c r="AY81" s="133"/>
    </row>
    <row r="82" spans="1:53" s="743" customFormat="1" ht="47.25">
      <c r="A82" s="805" t="s">
        <v>975</v>
      </c>
      <c r="B82" s="133"/>
      <c r="C82" s="687" t="s">
        <v>58</v>
      </c>
      <c r="D82" s="235" t="s">
        <v>839</v>
      </c>
      <c r="E82" s="235" t="s">
        <v>60</v>
      </c>
      <c r="F82" s="235">
        <v>1</v>
      </c>
      <c r="G82" s="235" t="s">
        <v>1880</v>
      </c>
      <c r="H82" s="786" t="s">
        <v>1035</v>
      </c>
      <c r="I82" s="786" t="s">
        <v>1881</v>
      </c>
      <c r="J82" s="235">
        <v>2</v>
      </c>
      <c r="K82" s="235"/>
      <c r="L82" s="89" t="s">
        <v>64</v>
      </c>
      <c r="M82" s="133"/>
      <c r="N82" s="89" t="s">
        <v>65</v>
      </c>
      <c r="O82" s="781">
        <v>49.9</v>
      </c>
      <c r="P82" s="782">
        <f t="shared" si="17"/>
        <v>59.879999999999995</v>
      </c>
      <c r="Q82" s="783">
        <f t="shared" si="23"/>
        <v>59.879999999999995</v>
      </c>
      <c r="R82" s="133"/>
      <c r="S82" s="133"/>
      <c r="T82" s="133"/>
      <c r="U82" s="680"/>
      <c r="V82" s="680"/>
      <c r="W82" s="750" t="s">
        <v>1767</v>
      </c>
      <c r="X82" s="89" t="s">
        <v>58</v>
      </c>
      <c r="Y82" s="89" t="s">
        <v>639</v>
      </c>
      <c r="Z82" s="568">
        <v>45667</v>
      </c>
      <c r="AA82" s="806">
        <f t="shared" si="19"/>
        <v>45712</v>
      </c>
      <c r="AB82" s="133"/>
      <c r="AC82" s="133"/>
      <c r="AD82" s="133"/>
      <c r="AE82" s="133"/>
      <c r="AF82" s="89" t="str">
        <f t="shared" si="5"/>
        <v>поставка средств моющих</v>
      </c>
      <c r="AG82" s="240" t="s">
        <v>1158</v>
      </c>
      <c r="AH82" s="240" t="s">
        <v>183</v>
      </c>
      <c r="AI82" s="133" t="s">
        <v>136</v>
      </c>
      <c r="AJ82" s="240" t="s">
        <v>1882</v>
      </c>
      <c r="AK82" s="240" t="s">
        <v>186</v>
      </c>
      <c r="AL82" s="240" t="s">
        <v>70</v>
      </c>
      <c r="AM82" s="568">
        <f t="shared" si="20"/>
        <v>45732</v>
      </c>
      <c r="AN82" s="568">
        <f t="shared" si="6"/>
        <v>45732</v>
      </c>
      <c r="AO82" s="568">
        <f t="shared" si="21"/>
        <v>45762</v>
      </c>
      <c r="AP82" s="89">
        <v>2025</v>
      </c>
      <c r="AQ82" s="133"/>
      <c r="AR82" s="133"/>
      <c r="AS82" s="133"/>
      <c r="AT82" s="133"/>
      <c r="AU82" s="133"/>
      <c r="AV82" s="133"/>
      <c r="AW82" s="133"/>
      <c r="AX82" s="133"/>
      <c r="AY82" s="133"/>
    </row>
    <row r="83" spans="1:53" s="743" customFormat="1" ht="47.25">
      <c r="A83" s="809" t="s">
        <v>975</v>
      </c>
      <c r="B83" s="810"/>
      <c r="C83" s="811" t="s">
        <v>58</v>
      </c>
      <c r="D83" s="812" t="s">
        <v>839</v>
      </c>
      <c r="E83" s="812" t="s">
        <v>60</v>
      </c>
      <c r="F83" s="812">
        <v>1</v>
      </c>
      <c r="G83" s="812" t="s">
        <v>1230</v>
      </c>
      <c r="H83" s="813" t="s">
        <v>1231</v>
      </c>
      <c r="I83" s="813" t="s">
        <v>1031</v>
      </c>
      <c r="J83" s="812">
        <v>2</v>
      </c>
      <c r="K83" s="812"/>
      <c r="L83" s="814" t="s">
        <v>64</v>
      </c>
      <c r="M83" s="810"/>
      <c r="N83" s="814" t="s">
        <v>65</v>
      </c>
      <c r="O83" s="815">
        <v>40</v>
      </c>
      <c r="P83" s="816">
        <f t="shared" si="17"/>
        <v>48</v>
      </c>
      <c r="Q83" s="817">
        <f t="shared" si="23"/>
        <v>48</v>
      </c>
      <c r="R83" s="810"/>
      <c r="S83" s="810"/>
      <c r="T83" s="810"/>
      <c r="U83" s="680"/>
      <c r="V83" s="680"/>
      <c r="W83" s="818" t="s">
        <v>1767</v>
      </c>
      <c r="X83" s="814" t="s">
        <v>58</v>
      </c>
      <c r="Y83" s="814" t="s">
        <v>639</v>
      </c>
      <c r="Z83" s="819">
        <v>45689</v>
      </c>
      <c r="AA83" s="819">
        <f t="shared" si="19"/>
        <v>45734</v>
      </c>
      <c r="AB83" s="810"/>
      <c r="AC83" s="810"/>
      <c r="AD83" s="810"/>
      <c r="AE83" s="810"/>
      <c r="AF83" s="89" t="str">
        <f t="shared" si="5"/>
        <v>поставка товаров и инвентаря хозяйственного</v>
      </c>
      <c r="AG83" s="820" t="s">
        <v>1214</v>
      </c>
      <c r="AH83" s="820" t="s">
        <v>842</v>
      </c>
      <c r="AI83" s="133" t="s">
        <v>136</v>
      </c>
      <c r="AJ83" s="820" t="s">
        <v>1883</v>
      </c>
      <c r="AK83" s="820" t="s">
        <v>186</v>
      </c>
      <c r="AL83" s="820" t="s">
        <v>70</v>
      </c>
      <c r="AM83" s="819">
        <f t="shared" si="20"/>
        <v>45754</v>
      </c>
      <c r="AN83" s="819">
        <f t="shared" si="6"/>
        <v>45754</v>
      </c>
      <c r="AO83" s="819">
        <f t="shared" si="21"/>
        <v>45784</v>
      </c>
      <c r="AP83" s="814">
        <v>2025</v>
      </c>
      <c r="AQ83" s="810"/>
      <c r="AR83" s="810"/>
      <c r="AS83" s="810"/>
      <c r="AT83" s="810"/>
      <c r="AU83" s="810"/>
      <c r="AV83" s="810"/>
      <c r="AW83" s="810"/>
      <c r="AX83" s="810"/>
      <c r="AY83" s="810"/>
    </row>
    <row r="84" spans="1:53" s="743" customFormat="1" ht="47.25">
      <c r="A84" s="805" t="s">
        <v>975</v>
      </c>
      <c r="B84" s="133"/>
      <c r="C84" s="687" t="s">
        <v>58</v>
      </c>
      <c r="D84" s="235" t="s">
        <v>839</v>
      </c>
      <c r="E84" s="235" t="s">
        <v>60</v>
      </c>
      <c r="F84" s="235">
        <v>1</v>
      </c>
      <c r="G84" s="235" t="s">
        <v>1884</v>
      </c>
      <c r="H84" s="780" t="s">
        <v>531</v>
      </c>
      <c r="I84" s="785" t="s">
        <v>1885</v>
      </c>
      <c r="J84" s="235">
        <v>2</v>
      </c>
      <c r="K84" s="235"/>
      <c r="L84" s="89" t="s">
        <v>64</v>
      </c>
      <c r="M84" s="133"/>
      <c r="N84" s="89" t="s">
        <v>65</v>
      </c>
      <c r="O84" s="781">
        <v>40</v>
      </c>
      <c r="P84" s="782">
        <f t="shared" si="17"/>
        <v>48</v>
      </c>
      <c r="Q84" s="783">
        <f t="shared" si="23"/>
        <v>48</v>
      </c>
      <c r="R84" s="133"/>
      <c r="S84" s="133"/>
      <c r="T84" s="133"/>
      <c r="U84" s="680"/>
      <c r="V84" s="680"/>
      <c r="W84" s="750" t="s">
        <v>1767</v>
      </c>
      <c r="X84" s="89" t="s">
        <v>58</v>
      </c>
      <c r="Y84" s="89" t="s">
        <v>639</v>
      </c>
      <c r="Z84" s="568">
        <v>45818</v>
      </c>
      <c r="AA84" s="806">
        <f t="shared" si="19"/>
        <v>45863</v>
      </c>
      <c r="AB84" s="133"/>
      <c r="AC84" s="133"/>
      <c r="AD84" s="133"/>
      <c r="AE84" s="133"/>
      <c r="AF84" s="89" t="str">
        <f t="shared" si="5"/>
        <v>поставка продукции химической</v>
      </c>
      <c r="AG84" s="240" t="s">
        <v>1158</v>
      </c>
      <c r="AH84" s="240" t="s">
        <v>183</v>
      </c>
      <c r="AI84" s="133" t="s">
        <v>136</v>
      </c>
      <c r="AJ84" s="821" t="s">
        <v>496</v>
      </c>
      <c r="AK84" s="240" t="s">
        <v>186</v>
      </c>
      <c r="AL84" s="240" t="s">
        <v>70</v>
      </c>
      <c r="AM84" s="568">
        <f t="shared" si="20"/>
        <v>45883</v>
      </c>
      <c r="AN84" s="568">
        <f t="shared" si="6"/>
        <v>45883</v>
      </c>
      <c r="AO84" s="568">
        <f t="shared" si="21"/>
        <v>45913</v>
      </c>
      <c r="AP84" s="89">
        <v>2025</v>
      </c>
      <c r="AQ84" s="133"/>
      <c r="AR84" s="133"/>
      <c r="AS84" s="133"/>
      <c r="AT84" s="133"/>
      <c r="AU84" s="133"/>
      <c r="AV84" s="133"/>
      <c r="AW84" s="133"/>
      <c r="AX84" s="133"/>
      <c r="AY84" s="133"/>
    </row>
    <row r="85" spans="1:53" s="743" customFormat="1" ht="47.25">
      <c r="A85" s="724" t="s">
        <v>975</v>
      </c>
      <c r="B85" s="571"/>
      <c r="C85" s="751" t="s">
        <v>58</v>
      </c>
      <c r="D85" s="822" t="s">
        <v>336</v>
      </c>
      <c r="E85" s="724" t="s">
        <v>60</v>
      </c>
      <c r="F85" s="571"/>
      <c r="G85" s="751" t="s">
        <v>1864</v>
      </c>
      <c r="H85" s="744" t="s">
        <v>1886</v>
      </c>
      <c r="I85" s="744" t="s">
        <v>1887</v>
      </c>
      <c r="J85" s="724">
        <v>2</v>
      </c>
      <c r="K85" s="571"/>
      <c r="L85" s="571" t="s">
        <v>64</v>
      </c>
      <c r="M85" s="751"/>
      <c r="N85" s="333" t="s">
        <v>65</v>
      </c>
      <c r="O85" s="823">
        <v>5.4775022399999997</v>
      </c>
      <c r="P85" s="823">
        <f t="shared" si="17"/>
        <v>6.5730026879999999</v>
      </c>
      <c r="Q85" s="824"/>
      <c r="R85" s="824">
        <f t="shared" ref="R85:R94" si="24">P85</f>
        <v>6.5730026879999999</v>
      </c>
      <c r="S85" s="724"/>
      <c r="T85" s="724"/>
      <c r="U85" s="680"/>
      <c r="V85" s="680"/>
      <c r="W85" s="825" t="s">
        <v>1767</v>
      </c>
      <c r="X85" s="89" t="s">
        <v>58</v>
      </c>
      <c r="Y85" s="751" t="s">
        <v>68</v>
      </c>
      <c r="Z85" s="799">
        <v>45901</v>
      </c>
      <c r="AA85" s="753">
        <f t="shared" ref="AA85:AA94" si="25">Z85+65</f>
        <v>45966</v>
      </c>
      <c r="AB85" s="724"/>
      <c r="AC85" s="724"/>
      <c r="AD85" s="724"/>
      <c r="AE85" s="724"/>
      <c r="AF85" s="89" t="str">
        <f t="shared" si="5"/>
        <v>Поставка гидравлического оборудования и инструмента</v>
      </c>
      <c r="AG85" s="724"/>
      <c r="AH85" s="751">
        <v>876</v>
      </c>
      <c r="AI85" s="752" t="s">
        <v>226</v>
      </c>
      <c r="AJ85" s="724">
        <v>1</v>
      </c>
      <c r="AK85" s="751">
        <v>93000000000</v>
      </c>
      <c r="AL85" s="751" t="s">
        <v>341</v>
      </c>
      <c r="AM85" s="753">
        <f t="shared" si="20"/>
        <v>45986</v>
      </c>
      <c r="AN85" s="799">
        <v>46032</v>
      </c>
      <c r="AO85" s="799">
        <f t="shared" si="21"/>
        <v>46062</v>
      </c>
      <c r="AP85" s="571">
        <v>2026</v>
      </c>
      <c r="AQ85" s="571"/>
      <c r="AR85" s="724"/>
      <c r="AS85" s="724"/>
      <c r="AT85" s="826"/>
      <c r="AU85" s="724"/>
      <c r="AV85" s="724"/>
      <c r="AW85" s="827" t="s">
        <v>830</v>
      </c>
      <c r="AX85" s="827" t="s">
        <v>830</v>
      </c>
      <c r="AY85" s="571" t="s">
        <v>64</v>
      </c>
      <c r="AZ85" s="828"/>
      <c r="BA85" s="571"/>
    </row>
    <row r="86" spans="1:53" s="743" customFormat="1" ht="47.25">
      <c r="A86" s="724" t="s">
        <v>975</v>
      </c>
      <c r="B86" s="571"/>
      <c r="C86" s="751" t="s">
        <v>58</v>
      </c>
      <c r="D86" s="822" t="s">
        <v>336</v>
      </c>
      <c r="E86" s="724" t="s">
        <v>60</v>
      </c>
      <c r="F86" s="571"/>
      <c r="G86" s="751" t="s">
        <v>1804</v>
      </c>
      <c r="H86" s="744" t="s">
        <v>1888</v>
      </c>
      <c r="I86" s="744" t="s">
        <v>1889</v>
      </c>
      <c r="J86" s="724">
        <v>2</v>
      </c>
      <c r="K86" s="571"/>
      <c r="L86" s="571" t="s">
        <v>64</v>
      </c>
      <c r="M86" s="751"/>
      <c r="N86" s="333" t="s">
        <v>65</v>
      </c>
      <c r="O86" s="823">
        <v>33.65304166</v>
      </c>
      <c r="P86" s="823">
        <f t="shared" si="17"/>
        <v>40.383649991999995</v>
      </c>
      <c r="Q86" s="824"/>
      <c r="R86" s="824">
        <f t="shared" si="24"/>
        <v>40.383649991999995</v>
      </c>
      <c r="S86" s="724"/>
      <c r="T86" s="724"/>
      <c r="U86" s="680"/>
      <c r="V86" s="680"/>
      <c r="W86" s="825" t="s">
        <v>1767</v>
      </c>
      <c r="X86" s="89" t="s">
        <v>58</v>
      </c>
      <c r="Y86" s="751" t="s">
        <v>68</v>
      </c>
      <c r="Z86" s="799">
        <v>45901</v>
      </c>
      <c r="AA86" s="753">
        <f t="shared" si="25"/>
        <v>45966</v>
      </c>
      <c r="AB86" s="724"/>
      <c r="AC86" s="724"/>
      <c r="AD86" s="724"/>
      <c r="AE86" s="724"/>
      <c r="AF86" s="89" t="str">
        <f t="shared" si="5"/>
        <v>Поставка грузоподъемных механизмов, такелажа</v>
      </c>
      <c r="AG86" s="724"/>
      <c r="AH86" s="751">
        <v>876</v>
      </c>
      <c r="AI86" s="752" t="s">
        <v>226</v>
      </c>
      <c r="AJ86" s="724">
        <v>1</v>
      </c>
      <c r="AK86" s="751">
        <v>93000000000</v>
      </c>
      <c r="AL86" s="751" t="s">
        <v>341</v>
      </c>
      <c r="AM86" s="753">
        <f t="shared" si="20"/>
        <v>45986</v>
      </c>
      <c r="AN86" s="799">
        <v>46032</v>
      </c>
      <c r="AO86" s="799">
        <f t="shared" si="21"/>
        <v>46062</v>
      </c>
      <c r="AP86" s="571">
        <v>2026</v>
      </c>
      <c r="AQ86" s="571"/>
      <c r="AR86" s="724"/>
      <c r="AS86" s="724"/>
      <c r="AT86" s="826"/>
      <c r="AU86" s="724"/>
      <c r="AV86" s="724"/>
      <c r="AW86" s="827" t="s">
        <v>830</v>
      </c>
      <c r="AX86" s="827" t="s">
        <v>830</v>
      </c>
      <c r="AY86" s="571" t="s">
        <v>64</v>
      </c>
      <c r="AZ86" s="828"/>
      <c r="BA86" s="571"/>
    </row>
    <row r="87" spans="1:53" s="743" customFormat="1" ht="47.25">
      <c r="A87" s="724" t="s">
        <v>975</v>
      </c>
      <c r="B87" s="571"/>
      <c r="C87" s="751" t="s">
        <v>58</v>
      </c>
      <c r="D87" s="822" t="s">
        <v>336</v>
      </c>
      <c r="E87" s="724" t="s">
        <v>60</v>
      </c>
      <c r="F87" s="571"/>
      <c r="G87" s="751" t="s">
        <v>1890</v>
      </c>
      <c r="H87" s="744" t="s">
        <v>1249</v>
      </c>
      <c r="I87" s="744" t="s">
        <v>1891</v>
      </c>
      <c r="J87" s="724">
        <v>2</v>
      </c>
      <c r="K87" s="571"/>
      <c r="L87" s="571" t="s">
        <v>64</v>
      </c>
      <c r="M87" s="751"/>
      <c r="N87" s="333" t="s">
        <v>65</v>
      </c>
      <c r="O87" s="823">
        <v>18.308811569999996</v>
      </c>
      <c r="P87" s="823">
        <f t="shared" si="17"/>
        <v>21.970573883999993</v>
      </c>
      <c r="Q87" s="824"/>
      <c r="R87" s="824">
        <f t="shared" si="24"/>
        <v>21.970573883999993</v>
      </c>
      <c r="S87" s="724"/>
      <c r="T87" s="724"/>
      <c r="U87" s="680"/>
      <c r="V87" s="680"/>
      <c r="W87" s="825" t="s">
        <v>1767</v>
      </c>
      <c r="X87" s="89" t="s">
        <v>58</v>
      </c>
      <c r="Y87" s="751" t="s">
        <v>68</v>
      </c>
      <c r="Z87" s="799">
        <v>45901</v>
      </c>
      <c r="AA87" s="753">
        <f t="shared" si="25"/>
        <v>45966</v>
      </c>
      <c r="AB87" s="724"/>
      <c r="AC87" s="724"/>
      <c r="AD87" s="724"/>
      <c r="AE87" s="724"/>
      <c r="AF87" s="89" t="str">
        <f t="shared" si="5"/>
        <v>Поставка монтажного инструмента и приспособлений</v>
      </c>
      <c r="AG87" s="724"/>
      <c r="AH87" s="751">
        <v>876</v>
      </c>
      <c r="AI87" s="752" t="s">
        <v>226</v>
      </c>
      <c r="AJ87" s="724">
        <v>1</v>
      </c>
      <c r="AK87" s="751">
        <v>93000000000</v>
      </c>
      <c r="AL87" s="751" t="s">
        <v>341</v>
      </c>
      <c r="AM87" s="753">
        <f t="shared" si="20"/>
        <v>45986</v>
      </c>
      <c r="AN87" s="799">
        <v>46032</v>
      </c>
      <c r="AO87" s="799">
        <f t="shared" si="21"/>
        <v>46062</v>
      </c>
      <c r="AP87" s="571">
        <v>2026</v>
      </c>
      <c r="AQ87" s="571"/>
      <c r="AR87" s="724"/>
      <c r="AS87" s="724"/>
      <c r="AT87" s="826"/>
      <c r="AU87" s="724"/>
      <c r="AV87" s="724"/>
      <c r="AW87" s="827" t="s">
        <v>830</v>
      </c>
      <c r="AX87" s="827" t="s">
        <v>830</v>
      </c>
      <c r="AY87" s="571" t="s">
        <v>64</v>
      </c>
      <c r="AZ87" s="828"/>
      <c r="BA87" s="571"/>
    </row>
    <row r="88" spans="1:53" s="743" customFormat="1" ht="47.25">
      <c r="A88" s="724" t="s">
        <v>975</v>
      </c>
      <c r="B88" s="571"/>
      <c r="C88" s="751" t="s">
        <v>58</v>
      </c>
      <c r="D88" s="822" t="s">
        <v>336</v>
      </c>
      <c r="E88" s="724" t="s">
        <v>60</v>
      </c>
      <c r="F88" s="571"/>
      <c r="G88" s="751" t="s">
        <v>1339</v>
      </c>
      <c r="H88" s="744" t="s">
        <v>385</v>
      </c>
      <c r="I88" s="744" t="s">
        <v>1766</v>
      </c>
      <c r="J88" s="724">
        <v>2</v>
      </c>
      <c r="K88" s="571"/>
      <c r="L88" s="571" t="s">
        <v>64</v>
      </c>
      <c r="M88" s="751"/>
      <c r="N88" s="333" t="s">
        <v>65</v>
      </c>
      <c r="O88" s="823">
        <v>4.5783527999999993</v>
      </c>
      <c r="P88" s="823">
        <f t="shared" si="17"/>
        <v>5.494023359999999</v>
      </c>
      <c r="Q88" s="824"/>
      <c r="R88" s="824">
        <f t="shared" si="24"/>
        <v>5.494023359999999</v>
      </c>
      <c r="S88" s="724"/>
      <c r="T88" s="724"/>
      <c r="U88" s="680"/>
      <c r="V88" s="680"/>
      <c r="W88" s="825" t="s">
        <v>1767</v>
      </c>
      <c r="X88" s="89" t="s">
        <v>58</v>
      </c>
      <c r="Y88" s="751" t="s">
        <v>68</v>
      </c>
      <c r="Z88" s="799">
        <v>45901</v>
      </c>
      <c r="AA88" s="753">
        <f t="shared" si="25"/>
        <v>45966</v>
      </c>
      <c r="AB88" s="724"/>
      <c r="AC88" s="724"/>
      <c r="AD88" s="724"/>
      <c r="AE88" s="724"/>
      <c r="AF88" s="89" t="str">
        <f t="shared" si="5"/>
        <v>Поставка средств защиты, приспособлений и инструм.для работы под напряжением</v>
      </c>
      <c r="AG88" s="724"/>
      <c r="AH88" s="751">
        <v>876</v>
      </c>
      <c r="AI88" s="752" t="s">
        <v>226</v>
      </c>
      <c r="AJ88" s="724">
        <v>1</v>
      </c>
      <c r="AK88" s="751">
        <v>93000000000</v>
      </c>
      <c r="AL88" s="751" t="s">
        <v>341</v>
      </c>
      <c r="AM88" s="753">
        <f t="shared" si="20"/>
        <v>45986</v>
      </c>
      <c r="AN88" s="799">
        <v>46032</v>
      </c>
      <c r="AO88" s="799">
        <f t="shared" si="21"/>
        <v>46062</v>
      </c>
      <c r="AP88" s="571">
        <v>2026</v>
      </c>
      <c r="AQ88" s="571"/>
      <c r="AR88" s="724"/>
      <c r="AS88" s="724"/>
      <c r="AT88" s="826"/>
      <c r="AU88" s="724"/>
      <c r="AV88" s="724"/>
      <c r="AW88" s="827" t="s">
        <v>830</v>
      </c>
      <c r="AX88" s="827" t="s">
        <v>830</v>
      </c>
      <c r="AY88" s="571" t="s">
        <v>64</v>
      </c>
      <c r="AZ88" s="828"/>
      <c r="BA88" s="571"/>
    </row>
    <row r="89" spans="1:53" s="743" customFormat="1" ht="47.25">
      <c r="A89" s="724" t="s">
        <v>975</v>
      </c>
      <c r="B89" s="571"/>
      <c r="C89" s="751" t="s">
        <v>58</v>
      </c>
      <c r="D89" s="822" t="s">
        <v>336</v>
      </c>
      <c r="E89" s="724" t="s">
        <v>60</v>
      </c>
      <c r="F89" s="571"/>
      <c r="G89" s="751" t="s">
        <v>529</v>
      </c>
      <c r="H89" s="565" t="s">
        <v>531</v>
      </c>
      <c r="I89" s="574" t="s">
        <v>1885</v>
      </c>
      <c r="J89" s="724">
        <v>2</v>
      </c>
      <c r="K89" s="571"/>
      <c r="L89" s="571" t="s">
        <v>64</v>
      </c>
      <c r="M89" s="751"/>
      <c r="N89" s="333" t="s">
        <v>65</v>
      </c>
      <c r="O89" s="823">
        <v>0.91145683999999993</v>
      </c>
      <c r="P89" s="823">
        <f t="shared" si="17"/>
        <v>1.0937482079999998</v>
      </c>
      <c r="Q89" s="824"/>
      <c r="R89" s="824">
        <f t="shared" si="24"/>
        <v>1.0937482079999998</v>
      </c>
      <c r="S89" s="724"/>
      <c r="T89" s="724"/>
      <c r="U89" s="680"/>
      <c r="V89" s="680"/>
      <c r="W89" s="825" t="s">
        <v>1767</v>
      </c>
      <c r="X89" s="89" t="s">
        <v>58</v>
      </c>
      <c r="Y89" s="751" t="s">
        <v>68</v>
      </c>
      <c r="Z89" s="799">
        <v>45901</v>
      </c>
      <c r="AA89" s="753">
        <f t="shared" si="25"/>
        <v>45966</v>
      </c>
      <c r="AB89" s="724"/>
      <c r="AC89" s="724"/>
      <c r="AD89" s="724"/>
      <c r="AE89" s="724"/>
      <c r="AF89" s="89" t="str">
        <f t="shared" si="5"/>
        <v>Поставка продукции химической</v>
      </c>
      <c r="AG89" s="724"/>
      <c r="AH89" s="751">
        <v>876</v>
      </c>
      <c r="AI89" s="752" t="s">
        <v>226</v>
      </c>
      <c r="AJ89" s="724">
        <v>1</v>
      </c>
      <c r="AK89" s="751">
        <v>93000000000</v>
      </c>
      <c r="AL89" s="751" t="s">
        <v>341</v>
      </c>
      <c r="AM89" s="753">
        <f t="shared" si="20"/>
        <v>45986</v>
      </c>
      <c r="AN89" s="799">
        <v>46032</v>
      </c>
      <c r="AO89" s="799">
        <f t="shared" si="21"/>
        <v>46062</v>
      </c>
      <c r="AP89" s="571">
        <v>2026</v>
      </c>
      <c r="AQ89" s="571"/>
      <c r="AR89" s="724"/>
      <c r="AS89" s="724"/>
      <c r="AT89" s="826"/>
      <c r="AU89" s="724"/>
      <c r="AV89" s="724"/>
      <c r="AW89" s="827" t="s">
        <v>830</v>
      </c>
      <c r="AX89" s="827" t="s">
        <v>830</v>
      </c>
      <c r="AY89" s="571" t="s">
        <v>64</v>
      </c>
      <c r="AZ89" s="828"/>
      <c r="BA89" s="571"/>
    </row>
    <row r="90" spans="1:53" s="743" customFormat="1" ht="47.25">
      <c r="A90" s="724" t="s">
        <v>975</v>
      </c>
      <c r="B90" s="571"/>
      <c r="C90" s="751" t="s">
        <v>58</v>
      </c>
      <c r="D90" s="822" t="s">
        <v>336</v>
      </c>
      <c r="E90" s="724" t="s">
        <v>60</v>
      </c>
      <c r="F90" s="571"/>
      <c r="G90" s="751" t="s">
        <v>1776</v>
      </c>
      <c r="H90" s="565" t="s">
        <v>1007</v>
      </c>
      <c r="I90" s="574" t="s">
        <v>1892</v>
      </c>
      <c r="J90" s="724">
        <v>2</v>
      </c>
      <c r="K90" s="571"/>
      <c r="L90" s="571" t="s">
        <v>64</v>
      </c>
      <c r="M90" s="751"/>
      <c r="N90" s="333" t="s">
        <v>65</v>
      </c>
      <c r="O90" s="823">
        <v>2.9768888799999997</v>
      </c>
      <c r="P90" s="823">
        <f t="shared" si="17"/>
        <v>3.5722666559999996</v>
      </c>
      <c r="Q90" s="824"/>
      <c r="R90" s="824">
        <f t="shared" si="24"/>
        <v>3.5722666559999996</v>
      </c>
      <c r="S90" s="724"/>
      <c r="T90" s="724"/>
      <c r="U90" s="680"/>
      <c r="V90" s="680"/>
      <c r="W90" s="825" t="s">
        <v>1767</v>
      </c>
      <c r="X90" s="89" t="s">
        <v>58</v>
      </c>
      <c r="Y90" s="751" t="s">
        <v>68</v>
      </c>
      <c r="Z90" s="799">
        <v>45901</v>
      </c>
      <c r="AA90" s="753">
        <f t="shared" si="25"/>
        <v>45966</v>
      </c>
      <c r="AB90" s="724"/>
      <c r="AC90" s="724"/>
      <c r="AD90" s="724"/>
      <c r="AE90" s="724"/>
      <c r="AF90" s="89" t="str">
        <f t="shared" si="5"/>
        <v>Поставка материалов для монтажа, крепления и прокладки кабельной продукции</v>
      </c>
      <c r="AG90" s="724"/>
      <c r="AH90" s="751">
        <v>876</v>
      </c>
      <c r="AI90" s="752" t="s">
        <v>226</v>
      </c>
      <c r="AJ90" s="724">
        <v>1</v>
      </c>
      <c r="AK90" s="751">
        <v>93000000000</v>
      </c>
      <c r="AL90" s="751" t="s">
        <v>341</v>
      </c>
      <c r="AM90" s="753">
        <f t="shared" si="20"/>
        <v>45986</v>
      </c>
      <c r="AN90" s="799">
        <v>46032</v>
      </c>
      <c r="AO90" s="799">
        <f t="shared" si="21"/>
        <v>46062</v>
      </c>
      <c r="AP90" s="571">
        <v>2026</v>
      </c>
      <c r="AQ90" s="571"/>
      <c r="AR90" s="724"/>
      <c r="AS90" s="724"/>
      <c r="AT90" s="826"/>
      <c r="AU90" s="724"/>
      <c r="AV90" s="724"/>
      <c r="AW90" s="827" t="s">
        <v>830</v>
      </c>
      <c r="AX90" s="827" t="s">
        <v>830</v>
      </c>
      <c r="AY90" s="571" t="s">
        <v>64</v>
      </c>
      <c r="AZ90" s="828"/>
      <c r="BA90" s="571"/>
    </row>
    <row r="91" spans="1:53" s="743" customFormat="1" ht="47.25">
      <c r="A91" s="724" t="s">
        <v>975</v>
      </c>
      <c r="B91" s="571"/>
      <c r="C91" s="751" t="s">
        <v>58</v>
      </c>
      <c r="D91" s="822" t="s">
        <v>336</v>
      </c>
      <c r="E91" s="724" t="s">
        <v>60</v>
      </c>
      <c r="F91" s="571"/>
      <c r="G91" s="751" t="s">
        <v>1783</v>
      </c>
      <c r="H91" s="565" t="s">
        <v>150</v>
      </c>
      <c r="I91" s="574" t="s">
        <v>169</v>
      </c>
      <c r="J91" s="724">
        <v>2</v>
      </c>
      <c r="K91" s="571"/>
      <c r="L91" s="571" t="s">
        <v>64</v>
      </c>
      <c r="M91" s="751"/>
      <c r="N91" s="333" t="s">
        <v>65</v>
      </c>
      <c r="O91" s="823">
        <v>1.8490303999999997</v>
      </c>
      <c r="P91" s="823">
        <f t="shared" si="17"/>
        <v>2.2188364799999998</v>
      </c>
      <c r="Q91" s="824"/>
      <c r="R91" s="824">
        <f t="shared" si="24"/>
        <v>2.2188364799999998</v>
      </c>
      <c r="S91" s="724"/>
      <c r="T91" s="724"/>
      <c r="U91" s="680"/>
      <c r="V91" s="680"/>
      <c r="W91" s="825" t="s">
        <v>1767</v>
      </c>
      <c r="X91" s="89" t="s">
        <v>58</v>
      </c>
      <c r="Y91" s="751" t="s">
        <v>68</v>
      </c>
      <c r="Z91" s="799">
        <v>45901</v>
      </c>
      <c r="AA91" s="753">
        <f t="shared" si="25"/>
        <v>45966</v>
      </c>
      <c r="AB91" s="724"/>
      <c r="AC91" s="724"/>
      <c r="AD91" s="724"/>
      <c r="AE91" s="724"/>
      <c r="AF91" s="89" t="str">
        <f t="shared" si="5"/>
        <v>Поставка кабельных наконечников и гильз</v>
      </c>
      <c r="AG91" s="724"/>
      <c r="AH91" s="751">
        <v>876</v>
      </c>
      <c r="AI91" s="752" t="s">
        <v>226</v>
      </c>
      <c r="AJ91" s="724">
        <v>1</v>
      </c>
      <c r="AK91" s="751">
        <v>93000000000</v>
      </c>
      <c r="AL91" s="751" t="s">
        <v>341</v>
      </c>
      <c r="AM91" s="753">
        <f t="shared" si="20"/>
        <v>45986</v>
      </c>
      <c r="AN91" s="799">
        <v>46032</v>
      </c>
      <c r="AO91" s="799">
        <f t="shared" si="21"/>
        <v>46062</v>
      </c>
      <c r="AP91" s="571">
        <v>2026</v>
      </c>
      <c r="AQ91" s="571"/>
      <c r="AR91" s="724"/>
      <c r="AS91" s="724"/>
      <c r="AT91" s="826"/>
      <c r="AU91" s="724"/>
      <c r="AV91" s="724"/>
      <c r="AW91" s="827" t="s">
        <v>830</v>
      </c>
      <c r="AX91" s="827" t="s">
        <v>830</v>
      </c>
      <c r="AY91" s="571" t="s">
        <v>64</v>
      </c>
      <c r="AZ91" s="828"/>
      <c r="BA91" s="571"/>
    </row>
    <row r="92" spans="1:53" s="743" customFormat="1" ht="47.25">
      <c r="A92" s="724" t="s">
        <v>975</v>
      </c>
      <c r="B92" s="571"/>
      <c r="C92" s="751" t="s">
        <v>58</v>
      </c>
      <c r="D92" s="822" t="s">
        <v>336</v>
      </c>
      <c r="E92" s="724" t="s">
        <v>60</v>
      </c>
      <c r="F92" s="571"/>
      <c r="G92" s="751" t="s">
        <v>1785</v>
      </c>
      <c r="H92" s="565" t="s">
        <v>150</v>
      </c>
      <c r="I92" s="574" t="s">
        <v>1817</v>
      </c>
      <c r="J92" s="724">
        <v>2</v>
      </c>
      <c r="K92" s="571"/>
      <c r="L92" s="571" t="s">
        <v>64</v>
      </c>
      <c r="M92" s="751"/>
      <c r="N92" s="333" t="s">
        <v>65</v>
      </c>
      <c r="O92" s="823">
        <v>0.24308157999999996</v>
      </c>
      <c r="P92" s="823">
        <f t="shared" si="17"/>
        <v>0.29169789599999996</v>
      </c>
      <c r="Q92" s="824"/>
      <c r="R92" s="824">
        <f t="shared" si="24"/>
        <v>0.29169789599999996</v>
      </c>
      <c r="S92" s="724"/>
      <c r="T92" s="724"/>
      <c r="U92" s="680"/>
      <c r="V92" s="680"/>
      <c r="W92" s="825" t="s">
        <v>1767</v>
      </c>
      <c r="X92" s="89" t="s">
        <v>58</v>
      </c>
      <c r="Y92" s="751" t="s">
        <v>68</v>
      </c>
      <c r="Z92" s="799">
        <v>45901</v>
      </c>
      <c r="AA92" s="753">
        <f t="shared" si="25"/>
        <v>45966</v>
      </c>
      <c r="AB92" s="724"/>
      <c r="AC92" s="724"/>
      <c r="AD92" s="724"/>
      <c r="AE92" s="724"/>
      <c r="AF92" s="89" t="str">
        <f t="shared" si="5"/>
        <v>Поставка материалов электроизоляционных</v>
      </c>
      <c r="AG92" s="724"/>
      <c r="AH92" s="751">
        <v>876</v>
      </c>
      <c r="AI92" s="752" t="s">
        <v>226</v>
      </c>
      <c r="AJ92" s="724">
        <v>1</v>
      </c>
      <c r="AK92" s="751">
        <v>93000000000</v>
      </c>
      <c r="AL92" s="751" t="s">
        <v>341</v>
      </c>
      <c r="AM92" s="753">
        <f t="shared" si="20"/>
        <v>45986</v>
      </c>
      <c r="AN92" s="799">
        <v>46032</v>
      </c>
      <c r="AO92" s="799">
        <f t="shared" si="21"/>
        <v>46062</v>
      </c>
      <c r="AP92" s="571">
        <v>2026</v>
      </c>
      <c r="AQ92" s="571"/>
      <c r="AR92" s="724"/>
      <c r="AS92" s="724"/>
      <c r="AT92" s="826"/>
      <c r="AU92" s="724"/>
      <c r="AV92" s="724"/>
      <c r="AW92" s="827" t="s">
        <v>830</v>
      </c>
      <c r="AX92" s="827" t="s">
        <v>830</v>
      </c>
      <c r="AY92" s="571" t="s">
        <v>64</v>
      </c>
      <c r="AZ92" s="828"/>
      <c r="BA92" s="571"/>
    </row>
    <row r="93" spans="1:53" s="743" customFormat="1" ht="47.25">
      <c r="A93" s="724" t="s">
        <v>975</v>
      </c>
      <c r="B93" s="571"/>
      <c r="C93" s="751" t="s">
        <v>58</v>
      </c>
      <c r="D93" s="822" t="s">
        <v>336</v>
      </c>
      <c r="E93" s="724" t="s">
        <v>60</v>
      </c>
      <c r="F93" s="571"/>
      <c r="G93" s="751" t="s">
        <v>1893</v>
      </c>
      <c r="H93" s="565" t="s">
        <v>1894</v>
      </c>
      <c r="I93" s="574" t="s">
        <v>1895</v>
      </c>
      <c r="J93" s="724">
        <v>2</v>
      </c>
      <c r="K93" s="571"/>
      <c r="L93" s="571" t="s">
        <v>64</v>
      </c>
      <c r="M93" s="751"/>
      <c r="N93" s="333" t="s">
        <v>65</v>
      </c>
      <c r="O93" s="823">
        <v>38.566489499999996</v>
      </c>
      <c r="P93" s="823">
        <f t="shared" si="17"/>
        <v>46.279787399999996</v>
      </c>
      <c r="Q93" s="824"/>
      <c r="R93" s="824">
        <f t="shared" si="24"/>
        <v>46.279787399999996</v>
      </c>
      <c r="S93" s="724"/>
      <c r="T93" s="724"/>
      <c r="U93" s="680"/>
      <c r="V93" s="680"/>
      <c r="W93" s="825" t="s">
        <v>1767</v>
      </c>
      <c r="X93" s="89" t="s">
        <v>58</v>
      </c>
      <c r="Y93" s="751" t="s">
        <v>68</v>
      </c>
      <c r="Z93" s="799">
        <v>45901</v>
      </c>
      <c r="AA93" s="753">
        <f t="shared" si="25"/>
        <v>45966</v>
      </c>
      <c r="AB93" s="724"/>
      <c r="AC93" s="724"/>
      <c r="AD93" s="724"/>
      <c r="AE93" s="724"/>
      <c r="AF93" s="89" t="str">
        <f t="shared" si="5"/>
        <v>Поставка автомобильных аксессуаров</v>
      </c>
      <c r="AG93" s="724"/>
      <c r="AH93" s="751">
        <v>876</v>
      </c>
      <c r="AI93" s="752" t="s">
        <v>226</v>
      </c>
      <c r="AJ93" s="724">
        <v>1</v>
      </c>
      <c r="AK93" s="751">
        <v>93000000000</v>
      </c>
      <c r="AL93" s="751" t="s">
        <v>341</v>
      </c>
      <c r="AM93" s="753">
        <f t="shared" si="20"/>
        <v>45986</v>
      </c>
      <c r="AN93" s="799">
        <v>46032</v>
      </c>
      <c r="AO93" s="799">
        <f t="shared" si="21"/>
        <v>46062</v>
      </c>
      <c r="AP93" s="571">
        <v>2026</v>
      </c>
      <c r="AQ93" s="571"/>
      <c r="AR93" s="724"/>
      <c r="AS93" s="724"/>
      <c r="AT93" s="826"/>
      <c r="AU93" s="724"/>
      <c r="AV93" s="724"/>
      <c r="AW93" s="827" t="s">
        <v>830</v>
      </c>
      <c r="AX93" s="827" t="s">
        <v>830</v>
      </c>
      <c r="AY93" s="571" t="s">
        <v>64</v>
      </c>
      <c r="AZ93" s="828"/>
      <c r="BA93" s="571"/>
    </row>
    <row r="94" spans="1:53" s="743" customFormat="1" ht="47.25">
      <c r="A94" s="724" t="s">
        <v>975</v>
      </c>
      <c r="B94" s="571"/>
      <c r="C94" s="751" t="s">
        <v>58</v>
      </c>
      <c r="D94" s="822" t="s">
        <v>336</v>
      </c>
      <c r="E94" s="724" t="s">
        <v>60</v>
      </c>
      <c r="F94" s="571"/>
      <c r="G94" s="751" t="s">
        <v>1145</v>
      </c>
      <c r="H94" s="565" t="s">
        <v>1896</v>
      </c>
      <c r="I94" s="574" t="s">
        <v>1897</v>
      </c>
      <c r="J94" s="724">
        <v>2</v>
      </c>
      <c r="K94" s="571"/>
      <c r="L94" s="571" t="s">
        <v>64</v>
      </c>
      <c r="M94" s="751"/>
      <c r="N94" s="333" t="s">
        <v>65</v>
      </c>
      <c r="O94" s="823">
        <v>0.73973731999999992</v>
      </c>
      <c r="P94" s="823">
        <f t="shared" si="17"/>
        <v>0.88768478399999984</v>
      </c>
      <c r="Q94" s="824"/>
      <c r="R94" s="824">
        <f t="shared" si="24"/>
        <v>0.88768478399999984</v>
      </c>
      <c r="S94" s="724"/>
      <c r="T94" s="724"/>
      <c r="U94" s="680"/>
      <c r="V94" s="680"/>
      <c r="W94" s="825" t="s">
        <v>1767</v>
      </c>
      <c r="X94" s="89" t="s">
        <v>58</v>
      </c>
      <c r="Y94" s="751" t="s">
        <v>68</v>
      </c>
      <c r="Z94" s="799">
        <v>45901</v>
      </c>
      <c r="AA94" s="753">
        <f t="shared" si="25"/>
        <v>45966</v>
      </c>
      <c r="AB94" s="724"/>
      <c r="AC94" s="724"/>
      <c r="AD94" s="724"/>
      <c r="AE94" s="724"/>
      <c r="AF94" s="89" t="str">
        <f t="shared" si="5"/>
        <v>Поставка средств защиты головы, рук, органов зрения, слуха, дыхания</v>
      </c>
      <c r="AG94" s="724"/>
      <c r="AH94" s="751">
        <v>876</v>
      </c>
      <c r="AI94" s="752" t="s">
        <v>226</v>
      </c>
      <c r="AJ94" s="724">
        <v>1</v>
      </c>
      <c r="AK94" s="751">
        <v>93000000000</v>
      </c>
      <c r="AL94" s="751" t="s">
        <v>341</v>
      </c>
      <c r="AM94" s="753">
        <f t="shared" si="20"/>
        <v>45986</v>
      </c>
      <c r="AN94" s="799">
        <v>46032</v>
      </c>
      <c r="AO94" s="799">
        <f t="shared" si="21"/>
        <v>46062</v>
      </c>
      <c r="AP94" s="571">
        <v>2026</v>
      </c>
      <c r="AQ94" s="571"/>
      <c r="AR94" s="724"/>
      <c r="AS94" s="724"/>
      <c r="AT94" s="826"/>
      <c r="AU94" s="724"/>
      <c r="AV94" s="724"/>
      <c r="AW94" s="827" t="s">
        <v>830</v>
      </c>
      <c r="AX94" s="827" t="s">
        <v>830</v>
      </c>
      <c r="AY94" s="571" t="s">
        <v>64</v>
      </c>
      <c r="AZ94" s="828"/>
      <c r="BA94" s="571"/>
    </row>
    <row r="95" spans="1:53" s="743" customFormat="1" ht="47.25">
      <c r="A95" s="565" t="s">
        <v>975</v>
      </c>
      <c r="B95" s="565"/>
      <c r="C95" s="565" t="s">
        <v>767</v>
      </c>
      <c r="D95" s="565" t="s">
        <v>904</v>
      </c>
      <c r="E95" s="565" t="s">
        <v>60</v>
      </c>
      <c r="F95" s="565">
        <v>1</v>
      </c>
      <c r="G95" s="565" t="s">
        <v>1898</v>
      </c>
      <c r="H95" s="565" t="s">
        <v>1064</v>
      </c>
      <c r="I95" s="565" t="s">
        <v>1899</v>
      </c>
      <c r="J95" s="565">
        <v>2</v>
      </c>
      <c r="K95" s="565" t="s">
        <v>1858</v>
      </c>
      <c r="L95" s="565" t="s">
        <v>75</v>
      </c>
      <c r="M95" s="89"/>
      <c r="N95" s="565" t="s">
        <v>65</v>
      </c>
      <c r="O95" s="749">
        <v>83.25</v>
      </c>
      <c r="P95" s="749">
        <v>99.9</v>
      </c>
      <c r="Q95" s="749">
        <v>99.9</v>
      </c>
      <c r="R95" s="749"/>
      <c r="S95" s="749"/>
      <c r="T95" s="749"/>
      <c r="U95" s="680"/>
      <c r="V95" s="680"/>
      <c r="W95" s="829" t="s">
        <v>1767</v>
      </c>
      <c r="X95" s="565" t="s">
        <v>58</v>
      </c>
      <c r="Y95" s="565" t="s">
        <v>639</v>
      </c>
      <c r="Z95" s="574">
        <v>45792</v>
      </c>
      <c r="AA95" s="574">
        <f t="shared" ref="AA95:AA96" si="26">Z95</f>
        <v>45792</v>
      </c>
      <c r="AB95" s="565"/>
      <c r="AC95" s="565"/>
      <c r="AD95" s="565"/>
      <c r="AE95" s="565"/>
      <c r="AF95" s="89" t="str">
        <f t="shared" si="5"/>
        <v>Поставка почтовой полиграфии и корпоративных бланков</v>
      </c>
      <c r="AG95" s="565"/>
      <c r="AH95" s="565">
        <v>876</v>
      </c>
      <c r="AI95" s="752" t="s">
        <v>226</v>
      </c>
      <c r="AJ95" s="565">
        <v>1</v>
      </c>
      <c r="AK95" s="679">
        <v>93000000000</v>
      </c>
      <c r="AL95" s="565" t="s">
        <v>70</v>
      </c>
      <c r="AM95" s="574">
        <f t="shared" ref="AM95:AM96" si="27">AA95+3</f>
        <v>45795</v>
      </c>
      <c r="AN95" s="568">
        <v>45795</v>
      </c>
      <c r="AO95" s="568">
        <v>45825</v>
      </c>
      <c r="AP95" s="565">
        <v>2025</v>
      </c>
      <c r="AQ95" s="565"/>
      <c r="AR95" s="565"/>
      <c r="AS95" s="565"/>
      <c r="AT95" s="565"/>
      <c r="AU95" s="574"/>
      <c r="AV95" s="754"/>
      <c r="AW95" s="576"/>
      <c r="AX95" s="565"/>
      <c r="AY95" s="565"/>
      <c r="AZ95" s="565"/>
      <c r="BA95" s="565"/>
    </row>
    <row r="96" spans="1:53" s="743" customFormat="1" ht="47.25">
      <c r="A96" s="565" t="s">
        <v>975</v>
      </c>
      <c r="B96" s="565"/>
      <c r="C96" s="565" t="s">
        <v>767</v>
      </c>
      <c r="D96" s="565" t="s">
        <v>904</v>
      </c>
      <c r="E96" s="565" t="s">
        <v>60</v>
      </c>
      <c r="F96" s="565">
        <v>1</v>
      </c>
      <c r="G96" s="565" t="s">
        <v>1011</v>
      </c>
      <c r="H96" s="565" t="s">
        <v>1900</v>
      </c>
      <c r="I96" s="565" t="s">
        <v>1901</v>
      </c>
      <c r="J96" s="565">
        <v>2</v>
      </c>
      <c r="K96" s="565"/>
      <c r="L96" s="565" t="s">
        <v>75</v>
      </c>
      <c r="M96" s="89"/>
      <c r="N96" s="565" t="s">
        <v>65</v>
      </c>
      <c r="O96" s="749">
        <v>83.25</v>
      </c>
      <c r="P96" s="749">
        <v>99.9</v>
      </c>
      <c r="Q96" s="749">
        <v>99.9</v>
      </c>
      <c r="R96" s="749"/>
      <c r="S96" s="749"/>
      <c r="T96" s="749"/>
      <c r="U96" s="680"/>
      <c r="V96" s="680"/>
      <c r="W96" s="750" t="s">
        <v>1767</v>
      </c>
      <c r="X96" s="565" t="s">
        <v>58</v>
      </c>
      <c r="Y96" s="565" t="s">
        <v>639</v>
      </c>
      <c r="Z96" s="574">
        <v>45882</v>
      </c>
      <c r="AA96" s="574">
        <f t="shared" si="26"/>
        <v>45882</v>
      </c>
      <c r="AB96" s="565"/>
      <c r="AC96" s="565"/>
      <c r="AD96" s="565"/>
      <c r="AE96" s="565"/>
      <c r="AF96" s="89" t="str">
        <f t="shared" si="5"/>
        <v>Поставка бумаги для оргтехники</v>
      </c>
      <c r="AG96" s="565"/>
      <c r="AH96" s="565">
        <v>876</v>
      </c>
      <c r="AI96" s="752" t="s">
        <v>226</v>
      </c>
      <c r="AJ96" s="565">
        <v>1</v>
      </c>
      <c r="AK96" s="679">
        <v>93000000000</v>
      </c>
      <c r="AL96" s="565" t="s">
        <v>70</v>
      </c>
      <c r="AM96" s="574">
        <f t="shared" si="27"/>
        <v>45885</v>
      </c>
      <c r="AN96" s="568">
        <v>45885</v>
      </c>
      <c r="AO96" s="568">
        <v>45915</v>
      </c>
      <c r="AP96" s="565">
        <v>2025</v>
      </c>
      <c r="AQ96" s="565"/>
      <c r="AR96" s="565"/>
      <c r="AS96" s="565"/>
      <c r="AT96" s="565"/>
      <c r="AU96" s="574"/>
      <c r="AV96" s="754"/>
      <c r="AW96" s="576"/>
      <c r="AX96" s="565"/>
      <c r="AY96" s="565"/>
      <c r="AZ96" s="565"/>
      <c r="BA96" s="565"/>
    </row>
    <row r="97" spans="1:53" s="743" customFormat="1" ht="47.25">
      <c r="A97" s="565" t="s">
        <v>975</v>
      </c>
      <c r="B97" s="565"/>
      <c r="C97" s="565" t="s">
        <v>767</v>
      </c>
      <c r="D97" s="565" t="s">
        <v>904</v>
      </c>
      <c r="E97" s="565" t="s">
        <v>60</v>
      </c>
      <c r="F97" s="565">
        <v>1</v>
      </c>
      <c r="G97" s="565" t="s">
        <v>1902</v>
      </c>
      <c r="H97" s="565" t="s">
        <v>1903</v>
      </c>
      <c r="I97" s="565" t="s">
        <v>1904</v>
      </c>
      <c r="J97" s="565">
        <v>2</v>
      </c>
      <c r="K97" s="565"/>
      <c r="L97" s="565" t="s">
        <v>75</v>
      </c>
      <c r="M97" s="89"/>
      <c r="N97" s="565" t="s">
        <v>65</v>
      </c>
      <c r="O97" s="749">
        <v>73.872</v>
      </c>
      <c r="P97" s="749">
        <v>88.6464</v>
      </c>
      <c r="Q97" s="749">
        <v>88.6464</v>
      </c>
      <c r="R97" s="749"/>
      <c r="S97" s="749"/>
      <c r="T97" s="749"/>
      <c r="U97" s="680"/>
      <c r="V97" s="680"/>
      <c r="W97" s="750" t="s">
        <v>1767</v>
      </c>
      <c r="X97" s="565" t="s">
        <v>58</v>
      </c>
      <c r="Y97" s="565" t="s">
        <v>639</v>
      </c>
      <c r="Z97" s="794">
        <v>45688</v>
      </c>
      <c r="AA97" s="574">
        <v>45688</v>
      </c>
      <c r="AB97" s="565"/>
      <c r="AC97" s="565"/>
      <c r="AD97" s="565"/>
      <c r="AE97" s="565"/>
      <c r="AF97" s="89" t="str">
        <f t="shared" si="5"/>
        <v>Поставка детекторов банкнот</v>
      </c>
      <c r="AG97" s="565"/>
      <c r="AH97" s="565">
        <v>796</v>
      </c>
      <c r="AI97" s="752" t="s">
        <v>184</v>
      </c>
      <c r="AJ97" s="565">
        <v>6</v>
      </c>
      <c r="AK97" s="679">
        <v>93000000000</v>
      </c>
      <c r="AL97" s="565" t="s">
        <v>70</v>
      </c>
      <c r="AM97" s="794">
        <v>45693</v>
      </c>
      <c r="AN97" s="568">
        <v>45693</v>
      </c>
      <c r="AO97" s="771">
        <v>45721</v>
      </c>
      <c r="AP97" s="565">
        <v>2025</v>
      </c>
      <c r="AQ97" s="565"/>
      <c r="AR97" s="565"/>
      <c r="AS97" s="565"/>
      <c r="AT97" s="565"/>
      <c r="AU97" s="574"/>
      <c r="AV97" s="754"/>
      <c r="AW97" s="576"/>
      <c r="AX97" s="565"/>
      <c r="AY97" s="565"/>
      <c r="AZ97" s="565"/>
      <c r="BA97" s="565"/>
    </row>
    <row r="98" spans="1:53" s="743" customFormat="1" ht="47.25">
      <c r="A98" s="752" t="s">
        <v>975</v>
      </c>
      <c r="B98" s="752"/>
      <c r="C98" s="752" t="s">
        <v>58</v>
      </c>
      <c r="D98" s="752" t="s">
        <v>925</v>
      </c>
      <c r="E98" s="752" t="s">
        <v>60</v>
      </c>
      <c r="F98" s="830">
        <v>1</v>
      </c>
      <c r="G98" s="752" t="s">
        <v>424</v>
      </c>
      <c r="H98" s="752" t="s">
        <v>519</v>
      </c>
      <c r="I98" s="752" t="s">
        <v>1905</v>
      </c>
      <c r="J98" s="830">
        <v>2</v>
      </c>
      <c r="K98" s="752"/>
      <c r="L98" s="752" t="s">
        <v>64</v>
      </c>
      <c r="M98" s="752"/>
      <c r="N98" s="752" t="s">
        <v>65</v>
      </c>
      <c r="O98" s="831">
        <v>83</v>
      </c>
      <c r="P98" s="831">
        <v>99.6</v>
      </c>
      <c r="Q98" s="831">
        <v>99.6</v>
      </c>
      <c r="R98" s="752"/>
      <c r="S98" s="752"/>
      <c r="T98" s="752"/>
      <c r="U98" s="680"/>
      <c r="V98" s="680"/>
      <c r="W98" s="832" t="s">
        <v>1767</v>
      </c>
      <c r="X98" s="89" t="s">
        <v>58</v>
      </c>
      <c r="Y98" s="752" t="s">
        <v>639</v>
      </c>
      <c r="Z98" s="771">
        <v>45736</v>
      </c>
      <c r="AA98" s="568">
        <f t="shared" ref="AA98:AA103" si="28">Z98+20</f>
        <v>45756</v>
      </c>
      <c r="AB98" s="752"/>
      <c r="AC98" s="752"/>
      <c r="AD98" s="752"/>
      <c r="AE98" s="752"/>
      <c r="AF98" s="89" t="str">
        <f t="shared" si="5"/>
        <v>Поставка комплектующих и запасных частей для средств связи</v>
      </c>
      <c r="AG98" s="752" t="s">
        <v>1906</v>
      </c>
      <c r="AH98" s="830">
        <v>876</v>
      </c>
      <c r="AI98" s="752" t="s">
        <v>226</v>
      </c>
      <c r="AJ98" s="830">
        <v>1</v>
      </c>
      <c r="AK98" s="833">
        <v>93000000000</v>
      </c>
      <c r="AL98" s="752" t="s">
        <v>70</v>
      </c>
      <c r="AM98" s="794">
        <f t="shared" ref="AM98:AM103" si="29">AA98+20</f>
        <v>45776</v>
      </c>
      <c r="AN98" s="574">
        <f t="shared" si="6"/>
        <v>45776</v>
      </c>
      <c r="AO98" s="794">
        <f t="shared" si="21"/>
        <v>45806</v>
      </c>
      <c r="AP98" s="565">
        <v>2025</v>
      </c>
      <c r="AQ98" s="752"/>
      <c r="AR98" s="752"/>
      <c r="AS98" s="752"/>
      <c r="AT98" s="752"/>
      <c r="AU98" s="752"/>
      <c r="AV98" s="752"/>
      <c r="AW98" s="752"/>
      <c r="AX98" s="752"/>
      <c r="AY98" s="752" t="s">
        <v>75</v>
      </c>
      <c r="AZ98" s="752"/>
      <c r="BA98" s="752"/>
    </row>
    <row r="99" spans="1:53" s="743" customFormat="1" ht="47.25">
      <c r="A99" s="752" t="s">
        <v>975</v>
      </c>
      <c r="B99" s="752"/>
      <c r="C99" s="752" t="s">
        <v>58</v>
      </c>
      <c r="D99" s="752" t="s">
        <v>925</v>
      </c>
      <c r="E99" s="752" t="s">
        <v>60</v>
      </c>
      <c r="F99" s="830">
        <v>1</v>
      </c>
      <c r="G99" s="752" t="s">
        <v>1907</v>
      </c>
      <c r="H99" s="752" t="s">
        <v>519</v>
      </c>
      <c r="I99" s="752" t="s">
        <v>1908</v>
      </c>
      <c r="J99" s="830">
        <v>2</v>
      </c>
      <c r="K99" s="752"/>
      <c r="L99" s="752" t="s">
        <v>64</v>
      </c>
      <c r="M99" s="752"/>
      <c r="N99" s="752" t="s">
        <v>65</v>
      </c>
      <c r="O99" s="831">
        <v>83</v>
      </c>
      <c r="P99" s="831">
        <v>99.6</v>
      </c>
      <c r="Q99" s="831">
        <v>99.6</v>
      </c>
      <c r="R99" s="752"/>
      <c r="S99" s="752"/>
      <c r="T99" s="752"/>
      <c r="U99" s="680"/>
      <c r="V99" s="680"/>
      <c r="W99" s="832" t="s">
        <v>1767</v>
      </c>
      <c r="X99" s="89" t="s">
        <v>58</v>
      </c>
      <c r="Y99" s="752" t="s">
        <v>639</v>
      </c>
      <c r="Z99" s="568">
        <v>45828</v>
      </c>
      <c r="AA99" s="771">
        <f t="shared" si="28"/>
        <v>45848</v>
      </c>
      <c r="AB99" s="752"/>
      <c r="AC99" s="752"/>
      <c r="AD99" s="752"/>
      <c r="AE99" s="752"/>
      <c r="AF99" s="89" t="str">
        <f t="shared" si="5"/>
        <v xml:space="preserve"> Поставка средств связи</v>
      </c>
      <c r="AG99" s="752" t="s">
        <v>1906</v>
      </c>
      <c r="AH99" s="830">
        <v>876</v>
      </c>
      <c r="AI99" s="752" t="s">
        <v>226</v>
      </c>
      <c r="AJ99" s="830">
        <v>1</v>
      </c>
      <c r="AK99" s="833">
        <v>93000000000</v>
      </c>
      <c r="AL99" s="752" t="s">
        <v>70</v>
      </c>
      <c r="AM99" s="574">
        <f t="shared" si="29"/>
        <v>45868</v>
      </c>
      <c r="AN99" s="794">
        <f t="shared" si="6"/>
        <v>45868</v>
      </c>
      <c r="AO99" s="574">
        <f t="shared" si="21"/>
        <v>45898</v>
      </c>
      <c r="AP99" s="777">
        <v>2025</v>
      </c>
      <c r="AQ99" s="752"/>
      <c r="AR99" s="752"/>
      <c r="AS99" s="752"/>
      <c r="AT99" s="752"/>
      <c r="AU99" s="752"/>
      <c r="AV99" s="752"/>
      <c r="AW99" s="752"/>
      <c r="AX99" s="752"/>
      <c r="AY99" s="752" t="s">
        <v>75</v>
      </c>
      <c r="AZ99" s="752"/>
      <c r="BA99" s="752"/>
    </row>
    <row r="100" spans="1:53" s="743" customFormat="1" ht="47.25">
      <c r="A100" s="752" t="s">
        <v>975</v>
      </c>
      <c r="B100" s="752"/>
      <c r="C100" s="752" t="s">
        <v>58</v>
      </c>
      <c r="D100" s="752" t="s">
        <v>925</v>
      </c>
      <c r="E100" s="752" t="s">
        <v>60</v>
      </c>
      <c r="F100" s="830">
        <v>1</v>
      </c>
      <c r="G100" s="752" t="s">
        <v>1909</v>
      </c>
      <c r="H100" s="752" t="s">
        <v>1349</v>
      </c>
      <c r="I100" s="752" t="s">
        <v>1828</v>
      </c>
      <c r="J100" s="830">
        <v>2</v>
      </c>
      <c r="K100" s="752"/>
      <c r="L100" s="752" t="s">
        <v>64</v>
      </c>
      <c r="M100" s="752"/>
      <c r="N100" s="752" t="s">
        <v>65</v>
      </c>
      <c r="O100" s="831">
        <v>83</v>
      </c>
      <c r="P100" s="831">
        <v>99.6</v>
      </c>
      <c r="Q100" s="831">
        <v>99.6</v>
      </c>
      <c r="R100" s="752"/>
      <c r="S100" s="752"/>
      <c r="T100" s="752"/>
      <c r="U100" s="680"/>
      <c r="V100" s="680"/>
      <c r="W100" s="832" t="s">
        <v>1767</v>
      </c>
      <c r="X100" s="89" t="s">
        <v>58</v>
      </c>
      <c r="Y100" s="752" t="s">
        <v>639</v>
      </c>
      <c r="Z100" s="771">
        <v>45917</v>
      </c>
      <c r="AA100" s="568">
        <f t="shared" si="28"/>
        <v>45937</v>
      </c>
      <c r="AB100" s="752"/>
      <c r="AC100" s="752"/>
      <c r="AD100" s="752"/>
      <c r="AE100" s="752"/>
      <c r="AF100" s="89" t="str">
        <f t="shared" si="5"/>
        <v xml:space="preserve"> Поставка оборудования связи</v>
      </c>
      <c r="AG100" s="752" t="s">
        <v>1906</v>
      </c>
      <c r="AH100" s="830">
        <v>876</v>
      </c>
      <c r="AI100" s="752" t="s">
        <v>226</v>
      </c>
      <c r="AJ100" s="830">
        <v>1</v>
      </c>
      <c r="AK100" s="833">
        <v>93000000000</v>
      </c>
      <c r="AL100" s="752" t="s">
        <v>70</v>
      </c>
      <c r="AM100" s="794">
        <f t="shared" si="29"/>
        <v>45957</v>
      </c>
      <c r="AN100" s="574">
        <f t="shared" si="6"/>
        <v>45957</v>
      </c>
      <c r="AO100" s="794">
        <f t="shared" si="21"/>
        <v>45987</v>
      </c>
      <c r="AP100" s="565">
        <v>2025</v>
      </c>
      <c r="AQ100" s="752"/>
      <c r="AR100" s="752"/>
      <c r="AS100" s="752"/>
      <c r="AT100" s="752"/>
      <c r="AU100" s="752"/>
      <c r="AV100" s="752"/>
      <c r="AW100" s="752"/>
      <c r="AX100" s="752"/>
      <c r="AY100" s="752" t="s">
        <v>75</v>
      </c>
      <c r="AZ100" s="752"/>
      <c r="BA100" s="752"/>
    </row>
    <row r="101" spans="1:53" s="743" customFormat="1" ht="47.25">
      <c r="A101" s="752" t="s">
        <v>975</v>
      </c>
      <c r="B101" s="752"/>
      <c r="C101" s="752" t="s">
        <v>58</v>
      </c>
      <c r="D101" s="752" t="s">
        <v>925</v>
      </c>
      <c r="E101" s="752" t="s">
        <v>60</v>
      </c>
      <c r="F101" s="830">
        <v>1</v>
      </c>
      <c r="G101" s="752" t="s">
        <v>1890</v>
      </c>
      <c r="H101" s="752" t="s">
        <v>1249</v>
      </c>
      <c r="I101" s="752" t="s">
        <v>1340</v>
      </c>
      <c r="J101" s="830" t="s">
        <v>476</v>
      </c>
      <c r="K101" s="752"/>
      <c r="L101" s="752" t="s">
        <v>64</v>
      </c>
      <c r="M101" s="752"/>
      <c r="N101" s="752" t="s">
        <v>65</v>
      </c>
      <c r="O101" s="831">
        <v>83</v>
      </c>
      <c r="P101" s="831">
        <v>99.6</v>
      </c>
      <c r="Q101" s="831">
        <v>99.6</v>
      </c>
      <c r="R101" s="752"/>
      <c r="S101" s="752"/>
      <c r="T101" s="752"/>
      <c r="U101" s="680"/>
      <c r="V101" s="680"/>
      <c r="W101" s="832" t="s">
        <v>1767</v>
      </c>
      <c r="X101" s="89" t="s">
        <v>58</v>
      </c>
      <c r="Y101" s="752" t="s">
        <v>639</v>
      </c>
      <c r="Z101" s="568">
        <v>45917</v>
      </c>
      <c r="AA101" s="771">
        <f t="shared" si="28"/>
        <v>45937</v>
      </c>
      <c r="AB101" s="752"/>
      <c r="AC101" s="752"/>
      <c r="AD101" s="752"/>
      <c r="AE101" s="752"/>
      <c r="AF101" s="89" t="str">
        <f t="shared" si="5"/>
        <v>Поставка монтажного инструмента и приспособлений</v>
      </c>
      <c r="AG101" s="752" t="s">
        <v>1906</v>
      </c>
      <c r="AH101" s="830">
        <v>876</v>
      </c>
      <c r="AI101" s="752" t="s">
        <v>226</v>
      </c>
      <c r="AJ101" s="830">
        <v>1</v>
      </c>
      <c r="AK101" s="833">
        <v>93000000000</v>
      </c>
      <c r="AL101" s="752" t="s">
        <v>70</v>
      </c>
      <c r="AM101" s="574">
        <f t="shared" si="29"/>
        <v>45957</v>
      </c>
      <c r="AN101" s="794">
        <f t="shared" si="6"/>
        <v>45957</v>
      </c>
      <c r="AO101" s="574">
        <f t="shared" si="21"/>
        <v>45987</v>
      </c>
      <c r="AP101" s="777">
        <v>2025</v>
      </c>
      <c r="AQ101" s="752"/>
      <c r="AR101" s="752"/>
      <c r="AS101" s="752"/>
      <c r="AT101" s="752"/>
      <c r="AU101" s="752"/>
      <c r="AV101" s="752"/>
      <c r="AW101" s="752"/>
      <c r="AX101" s="752"/>
      <c r="AY101" s="752" t="s">
        <v>75</v>
      </c>
      <c r="AZ101" s="752"/>
      <c r="BA101" s="752"/>
    </row>
    <row r="102" spans="1:53" s="743" customFormat="1" ht="47.25">
      <c r="A102" s="752" t="s">
        <v>975</v>
      </c>
      <c r="B102" s="752"/>
      <c r="C102" s="752" t="s">
        <v>58</v>
      </c>
      <c r="D102" s="752" t="s">
        <v>925</v>
      </c>
      <c r="E102" s="752" t="s">
        <v>60</v>
      </c>
      <c r="F102" s="830">
        <v>1</v>
      </c>
      <c r="G102" s="752" t="s">
        <v>1344</v>
      </c>
      <c r="H102" s="752" t="s">
        <v>425</v>
      </c>
      <c r="I102" s="752" t="s">
        <v>1910</v>
      </c>
      <c r="J102" s="830">
        <v>2</v>
      </c>
      <c r="K102" s="752"/>
      <c r="L102" s="752" t="s">
        <v>64</v>
      </c>
      <c r="M102" s="752"/>
      <c r="N102" s="752" t="s">
        <v>65</v>
      </c>
      <c r="O102" s="831">
        <v>83</v>
      </c>
      <c r="P102" s="831">
        <v>99.6</v>
      </c>
      <c r="Q102" s="831">
        <v>99.6</v>
      </c>
      <c r="R102" s="752"/>
      <c r="S102" s="752"/>
      <c r="T102" s="752"/>
      <c r="U102" s="680"/>
      <c r="V102" s="680"/>
      <c r="W102" s="832" t="s">
        <v>1767</v>
      </c>
      <c r="X102" s="89" t="s">
        <v>58</v>
      </c>
      <c r="Y102" s="752" t="s">
        <v>639</v>
      </c>
      <c r="Z102" s="771">
        <v>45947</v>
      </c>
      <c r="AA102" s="568">
        <f t="shared" si="28"/>
        <v>45967</v>
      </c>
      <c r="AB102" s="752"/>
      <c r="AC102" s="752"/>
      <c r="AD102" s="752"/>
      <c r="AE102" s="752"/>
      <c r="AF102" s="89" t="str">
        <f t="shared" si="5"/>
        <v>Поставка оборудования телемеханики</v>
      </c>
      <c r="AG102" s="752" t="s">
        <v>1906</v>
      </c>
      <c r="AH102" s="830">
        <v>876</v>
      </c>
      <c r="AI102" s="752" t="s">
        <v>226</v>
      </c>
      <c r="AJ102" s="830">
        <v>1</v>
      </c>
      <c r="AK102" s="833">
        <v>93000000000</v>
      </c>
      <c r="AL102" s="752" t="s">
        <v>70</v>
      </c>
      <c r="AM102" s="794">
        <f t="shared" si="29"/>
        <v>45987</v>
      </c>
      <c r="AN102" s="574">
        <f t="shared" si="6"/>
        <v>45987</v>
      </c>
      <c r="AO102" s="794">
        <f t="shared" si="21"/>
        <v>46017</v>
      </c>
      <c r="AP102" s="565">
        <v>2025</v>
      </c>
      <c r="AQ102" s="752"/>
      <c r="AR102" s="752"/>
      <c r="AS102" s="752"/>
      <c r="AT102" s="752"/>
      <c r="AU102" s="752"/>
      <c r="AV102" s="752"/>
      <c r="AW102" s="752"/>
      <c r="AX102" s="752"/>
      <c r="AY102" s="752" t="s">
        <v>75</v>
      </c>
      <c r="AZ102" s="752"/>
      <c r="BA102" s="752"/>
    </row>
    <row r="103" spans="1:53" s="743" customFormat="1" ht="47.25">
      <c r="A103" s="752" t="s">
        <v>975</v>
      </c>
      <c r="B103" s="752"/>
      <c r="C103" s="752" t="s">
        <v>58</v>
      </c>
      <c r="D103" s="752" t="s">
        <v>925</v>
      </c>
      <c r="E103" s="752" t="s">
        <v>60</v>
      </c>
      <c r="F103" s="830">
        <v>1</v>
      </c>
      <c r="G103" s="752" t="s">
        <v>1911</v>
      </c>
      <c r="H103" s="752" t="s">
        <v>494</v>
      </c>
      <c r="I103" s="752" t="s">
        <v>1912</v>
      </c>
      <c r="J103" s="830" t="s">
        <v>476</v>
      </c>
      <c r="K103" s="752"/>
      <c r="L103" s="752" t="s">
        <v>64</v>
      </c>
      <c r="M103" s="752"/>
      <c r="N103" s="752" t="s">
        <v>65</v>
      </c>
      <c r="O103" s="831">
        <v>83</v>
      </c>
      <c r="P103" s="831">
        <v>99.6</v>
      </c>
      <c r="Q103" s="831">
        <v>99.6</v>
      </c>
      <c r="R103" s="752"/>
      <c r="S103" s="752"/>
      <c r="T103" s="752"/>
      <c r="U103" s="680"/>
      <c r="V103" s="680"/>
      <c r="W103" s="832" t="s">
        <v>1767</v>
      </c>
      <c r="X103" s="89" t="s">
        <v>58</v>
      </c>
      <c r="Y103" s="752" t="s">
        <v>639</v>
      </c>
      <c r="Z103" s="568">
        <v>45947</v>
      </c>
      <c r="AA103" s="771">
        <f t="shared" si="28"/>
        <v>45967</v>
      </c>
      <c r="AB103" s="752"/>
      <c r="AC103" s="752"/>
      <c r="AD103" s="752"/>
      <c r="AE103" s="752"/>
      <c r="AF103" s="89" t="str">
        <f>G103</f>
        <v xml:space="preserve"> Поставка приборов измерения электрических величин, контроля и проверки электрооборудования</v>
      </c>
      <c r="AG103" s="752" t="s">
        <v>1906</v>
      </c>
      <c r="AH103" s="830">
        <v>876</v>
      </c>
      <c r="AI103" s="752" t="s">
        <v>226</v>
      </c>
      <c r="AJ103" s="830">
        <v>1</v>
      </c>
      <c r="AK103" s="833">
        <v>93000000000</v>
      </c>
      <c r="AL103" s="752" t="s">
        <v>70</v>
      </c>
      <c r="AM103" s="574">
        <f t="shared" si="29"/>
        <v>45987</v>
      </c>
      <c r="AN103" s="794">
        <f>AM103</f>
        <v>45987</v>
      </c>
      <c r="AO103" s="574">
        <f t="shared" si="21"/>
        <v>46017</v>
      </c>
      <c r="AP103" s="777">
        <v>2025</v>
      </c>
      <c r="AQ103" s="752"/>
      <c r="AR103" s="752"/>
      <c r="AS103" s="752"/>
      <c r="AT103" s="752"/>
      <c r="AU103" s="752"/>
      <c r="AV103" s="752"/>
      <c r="AW103" s="752"/>
      <c r="AX103" s="752"/>
      <c r="AY103" s="752" t="s">
        <v>75</v>
      </c>
      <c r="AZ103" s="752"/>
      <c r="BA103" s="752"/>
    </row>
  </sheetData>
  <autoFilter ref="A8:BB103"/>
  <mergeCells count="52">
    <mergeCell ref="AW6:AW7"/>
    <mergeCell ref="AX6:AX7"/>
    <mergeCell ref="AY6:AY7"/>
    <mergeCell ref="AR6:AR7"/>
    <mergeCell ref="AS6:AS7"/>
    <mergeCell ref="AT6:AT7"/>
    <mergeCell ref="AU6:AU7"/>
    <mergeCell ref="AV6:AV7"/>
    <mergeCell ref="AR5:AY5"/>
    <mergeCell ref="AZ5:AZ7"/>
    <mergeCell ref="BA5:BA7"/>
    <mergeCell ref="BB5:BB7"/>
    <mergeCell ref="C6:C7"/>
    <mergeCell ref="D6:D7"/>
    <mergeCell ref="AB6:AB7"/>
    <mergeCell ref="AC6:AC7"/>
    <mergeCell ref="AD6:AD7"/>
    <mergeCell ref="AE6:AE7"/>
    <mergeCell ref="AF6:AF7"/>
    <mergeCell ref="AG6:AG7"/>
    <mergeCell ref="AH6:AI6"/>
    <mergeCell ref="AJ6:AJ7"/>
    <mergeCell ref="AK6:AL6"/>
    <mergeCell ref="AM6:AM7"/>
    <mergeCell ref="AA5:AA7"/>
    <mergeCell ref="AB5:AE5"/>
    <mergeCell ref="AF5:AO5"/>
    <mergeCell ref="AP5:AP7"/>
    <mergeCell ref="AQ5:AQ7"/>
    <mergeCell ref="AN6:AN7"/>
    <mergeCell ref="AO6:AO7"/>
    <mergeCell ref="Q5:V6"/>
    <mergeCell ref="W5:W7"/>
    <mergeCell ref="X5:X7"/>
    <mergeCell ref="Y5:Y7"/>
    <mergeCell ref="Z5:Z7"/>
    <mergeCell ref="E1:T1"/>
    <mergeCell ref="A5:A7"/>
    <mergeCell ref="B5:B7"/>
    <mergeCell ref="C5:D5"/>
    <mergeCell ref="E5:E7"/>
    <mergeCell ref="F5:F7"/>
    <mergeCell ref="G5:G7"/>
    <mergeCell ref="H5:H7"/>
    <mergeCell ref="I5:I7"/>
    <mergeCell ref="J5:J7"/>
    <mergeCell ref="K5:K7"/>
    <mergeCell ref="L5:L7"/>
    <mergeCell ref="M5:M7"/>
    <mergeCell ref="N5:N7"/>
    <mergeCell ref="O5:O7"/>
    <mergeCell ref="P5:P7"/>
  </mergeCells>
  <pageMargins left="0.7" right="0.7" top="0.75" bottom="0.75" header="0.3" footer="0.3"/>
  <pageSetup paperSize="9" orientation="portrait"/>
  <extLst>
    <ext xmlns:x14="http://schemas.microsoft.com/office/spreadsheetml/2009/9/main" uri="{78C0D931-6437-407d-A8EE-F0AAD7539E65}">
      <x14:conditionalFormattings>
        <x14:conditionalFormatting xmlns:xm="http://schemas.microsoft.com/office/excel/2006/main">
          <x14:cfRule type="expression" priority="2027" id="{00A000AD-001D-4621-8AF8-00C6008A00EB}">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J85</xm:sqref>
        </x14:conditionalFormatting>
        <x14:conditionalFormatting xmlns:xm="http://schemas.microsoft.com/office/excel/2006/main">
          <x14:cfRule type="expression" priority="2026" id="{00B200D3-0082-4893-9205-00C00062004D}">
            <xm:f>'План закупки'!#REF!=IFERROR(VLOOKUP('План закупки'!#REF!,'План закупки'!#REF!,1,FALSE),"2_Только субъекты МСП")</xm:f>
            <x14:dxf>
              <fill>
                <patternFill patternType="solid">
                  <fgColor indexed="2"/>
                  <bgColor indexed="2"/>
                </patternFill>
              </fill>
            </x14:dxf>
          </x14:cfRule>
          <xm:sqref>J85</xm:sqref>
        </x14:conditionalFormatting>
        <x14:conditionalFormatting xmlns:xm="http://schemas.microsoft.com/office/excel/2006/main">
          <x14:cfRule type="expression" priority="1057" id="{00E40014-00B5-4DB1-A34F-00B600A80012}">
            <xm:f>'План закупки'!#REF!=IFERROR(VLOOKUP('План закупки'!#REF!,'План закупки'!#REF!,1,FALSE),"2_Только субъекты МСП")</xm:f>
            <x14:dxf>
              <fill>
                <patternFill patternType="solid">
                  <fgColor indexed="2"/>
                  <bgColor indexed="2"/>
                </patternFill>
              </fill>
            </x14:dxf>
          </x14:cfRule>
          <xm:sqref>J39</xm:sqref>
        </x14:conditionalFormatting>
        <x14:conditionalFormatting xmlns:xm="http://schemas.microsoft.com/office/excel/2006/main">
          <x14:cfRule type="expression" priority="1056" id="{00EE005F-0090-4308-907B-009C0034001B}">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J39</xm:sqref>
        </x14:conditionalFormatting>
        <x14:conditionalFormatting xmlns:xm="http://schemas.microsoft.com/office/excel/2006/main">
          <x14:cfRule type="expression" priority="1055" id="{008D00F4-00D4-40D8-9CF8-0079008400BF}">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J39</xm:sqref>
        </x14:conditionalFormatting>
        <x14:conditionalFormatting xmlns:xm="http://schemas.microsoft.com/office/excel/2006/main">
          <x14:cfRule type="expression" priority="1015" id="{000200E8-00A4-4E96-BC71-00E9003B0047}">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J48</xm:sqref>
        </x14:conditionalFormatting>
        <x14:conditionalFormatting xmlns:xm="http://schemas.microsoft.com/office/excel/2006/main">
          <x14:cfRule type="expression" priority="1000" id="{009100A5-0008-4769-A158-009A009D0072}">
            <xm:f>'План закупки'!#REF!=IFERROR(VLOOKUP('План закупки'!#REF!,'План закупки'!#REF!,1,FALSE),"2_Только субъекты МСП")</xm:f>
            <x14:dxf>
              <fill>
                <patternFill patternType="solid">
                  <fgColor indexed="2"/>
                  <bgColor indexed="2"/>
                </patternFill>
              </fill>
            </x14:dxf>
          </x14:cfRule>
          <xm:sqref>J49</xm:sqref>
        </x14:conditionalFormatting>
        <x14:conditionalFormatting xmlns:xm="http://schemas.microsoft.com/office/excel/2006/main">
          <x14:cfRule type="expression" priority="999" id="{00030068-006B-4EAE-9B67-00D0001300F2}">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J49</xm:sqref>
        </x14:conditionalFormatting>
        <x14:conditionalFormatting xmlns:xm="http://schemas.microsoft.com/office/excel/2006/main">
          <x14:cfRule type="expression" priority="985" id="{002500C1-001E-4474-8615-00E200AD00ED}">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J50:J51</xm:sqref>
        </x14:conditionalFormatting>
        <x14:conditionalFormatting xmlns:xm="http://schemas.microsoft.com/office/excel/2006/main">
          <x14:cfRule type="expression" priority="984" id="{00470017-00D3-4A00-8725-00BB009B007E}">
            <xm:f>'План закупки'!#REF!=IFERROR(VLOOKUP('План закупки'!#REF!,'План закупки'!#REF!,1,FALSE),"2_Только субъекты МСП")</xm:f>
            <x14:dxf>
              <fill>
                <patternFill patternType="solid">
                  <fgColor indexed="2"/>
                  <bgColor indexed="2"/>
                </patternFill>
              </fill>
            </x14:dxf>
          </x14:cfRule>
          <xm:sqref>J50:J51</xm:sqref>
        </x14:conditionalFormatting>
        <x14:conditionalFormatting xmlns:xm="http://schemas.microsoft.com/office/excel/2006/main">
          <x14:cfRule type="expression" priority="983" id="{00BE0021-0022-464A-9D15-005900B30031}">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J50:J51</xm:sqref>
        </x14:conditionalFormatting>
        <x14:conditionalFormatting xmlns:xm="http://schemas.microsoft.com/office/excel/2006/main">
          <x14:cfRule type="expression" priority="963" id="{0062006E-0007-4A7E-BDAF-005100EF008A}">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J54</xm:sqref>
        </x14:conditionalFormatting>
        <x14:conditionalFormatting xmlns:xm="http://schemas.microsoft.com/office/excel/2006/main">
          <x14:cfRule type="expression" priority="945" id="{001000DE-0062-467C-847A-004900EC007F}">
            <xm:f>'План закупки'!#REF!=IFERROR(VLOOKUP('План закупки'!#REF!,'План закупки'!#REF!,1,FALSE),"2_Только субъекты МСП")</xm:f>
            <x14:dxf>
              <fill>
                <patternFill patternType="solid">
                  <fgColor indexed="2"/>
                  <bgColor indexed="2"/>
                </patternFill>
              </fill>
            </x14:dxf>
          </x14:cfRule>
          <xm:sqref>J54</xm:sqref>
        </x14:conditionalFormatting>
        <x14:conditionalFormatting xmlns:xm="http://schemas.microsoft.com/office/excel/2006/main">
          <x14:cfRule type="expression" priority="819" id="{00290026-0076-4D58-B149-007C006C00FA}">
            <xm:f>'План закупки'!#REF!=IFERROR(VLOOKUP('План закупки'!#REF!,'План закупки'!#REF!,1,FALSE),"2_Только субъекты МСП")</xm:f>
            <x14:dxf>
              <fill>
                <patternFill patternType="solid">
                  <fgColor indexed="2"/>
                  <bgColor indexed="2"/>
                </patternFill>
              </fill>
            </x14:dxf>
          </x14:cfRule>
          <xm:sqref>J76:J78 J69:J70 J55:J67 J40:J42</xm:sqref>
        </x14:conditionalFormatting>
        <x14:conditionalFormatting xmlns:xm="http://schemas.microsoft.com/office/excel/2006/main">
          <x14:cfRule type="expression" priority="818" id="{00120050-006B-49DB-B6AC-003A00D40058}">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J76:J78 J69:J70 J55:J67 J40:J42</xm:sqref>
        </x14:conditionalFormatting>
        <x14:conditionalFormatting xmlns:xm="http://schemas.microsoft.com/office/excel/2006/main">
          <x14:cfRule type="expression" priority="786" id="{00B20039-00CD-4300-987B-006500AE00EC}">
            <xm:f>'План закупки'!#REF!=IFERROR(VLOOKUP('План закупки'!#REF!,'План закупки'!#REF!,1,FALSE),"2_Только субъекты МСП")</xm:f>
            <x14:dxf>
              <fill>
                <patternFill patternType="solid">
                  <fgColor indexed="2"/>
                  <bgColor indexed="2"/>
                </patternFill>
              </fill>
            </x14:dxf>
          </x14:cfRule>
          <xm:sqref>J83 J43:J44</xm:sqref>
        </x14:conditionalFormatting>
        <x14:conditionalFormatting xmlns:xm="http://schemas.microsoft.com/office/excel/2006/main">
          <x14:cfRule type="expression" priority="785" id="{00F70011-000A-4078-9A4F-00F50028007C}">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J83 J43:J44</xm:sqref>
        </x14:conditionalFormatting>
        <x14:conditionalFormatting xmlns:xm="http://schemas.microsoft.com/office/excel/2006/main">
          <x14:cfRule type="expression" priority="751" id="{005200DE-00F7-4F27-BE07-0075009400C3}">
            <xm:f>'План закупки'!#REF!=IFERROR(VLOOKUP('План закупки'!#REF!,'План закупки'!#REF!,1,FALSE),"2_Только субъекты МСП")</xm:f>
            <x14:dxf>
              <fill>
                <patternFill patternType="solid">
                  <fgColor indexed="2"/>
                  <bgColor indexed="2"/>
                </patternFill>
              </fill>
            </x14:dxf>
          </x14:cfRule>
          <xm:sqref>J87 J48</xm:sqref>
        </x14:conditionalFormatting>
        <x14:conditionalFormatting xmlns:xm="http://schemas.microsoft.com/office/excel/2006/main">
          <x14:cfRule type="expression" priority="750" id="{003600FA-004C-45A4-9245-008400E700E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J87</xm:sqref>
        </x14:conditionalFormatting>
        <x14:conditionalFormatting xmlns:xm="http://schemas.microsoft.com/office/excel/2006/main">
          <x14:cfRule type="expression" priority="695" id="{009C0090-0023-48BD-90F2-0055003A001F}">
            <xm:f>'План закупки'!#REF!=IFERROR(VLOOKUP('План закупки'!#REF!,'План закупки'!#REF!,1,FALSE),"2_Только субъекты МСП")</xm:f>
            <x14:dxf>
              <fill>
                <patternFill patternType="solid">
                  <fgColor indexed="2"/>
                  <bgColor indexed="2"/>
                </patternFill>
              </fill>
            </x14:dxf>
          </x14:cfRule>
          <xm:sqref>J93:J94</xm:sqref>
        </x14:conditionalFormatting>
        <x14:conditionalFormatting xmlns:xm="http://schemas.microsoft.com/office/excel/2006/main">
          <x14:cfRule type="expression" priority="693" id="{00820023-007D-4FF1-8DB9-002F004B00ED}">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J93:J94</xm:sqref>
        </x14:conditionalFormatting>
        <x14:conditionalFormatting xmlns:xm="http://schemas.microsoft.com/office/excel/2006/main">
          <x14:cfRule type="expression" priority="653" id="{00670007-00BD-49F4-B484-00EE00FD00E2}">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J95</xm:sqref>
        </x14:conditionalFormatting>
        <x14:conditionalFormatting xmlns:xm="http://schemas.microsoft.com/office/excel/2006/main">
          <x14:cfRule type="expression" priority="652" id="{00D100E6-002B-412E-980A-008000D300FB}">
            <xm:f>'План закупки'!#REF!=IFERROR(VLOOKUP('План закупки'!#REF!,'План закупки'!#REF!,1,FALSE),"2_Только субъекты МСП")</xm:f>
            <x14:dxf>
              <fill>
                <patternFill patternType="solid">
                  <fgColor indexed="2"/>
                  <bgColor indexed="2"/>
                </patternFill>
              </fill>
            </x14:dxf>
          </x14:cfRule>
          <xm:sqref>J95</xm:sqref>
        </x14:conditionalFormatting>
        <x14:conditionalFormatting xmlns:xm="http://schemas.microsoft.com/office/excel/2006/main">
          <x14:cfRule type="expression" priority="640" id="{00C8003C-0072-403C-9040-00690079002B}">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J96:J97</xm:sqref>
        </x14:conditionalFormatting>
        <x14:conditionalFormatting xmlns:xm="http://schemas.microsoft.com/office/excel/2006/main">
          <x14:cfRule type="expression" priority="639" id="{005800DC-0023-466E-A8E1-003F003C00D9}">
            <xm:f>'План закупки'!#REF!=IFERROR(VLOOKUP('План закупки'!#REF!,'План закупки'!#REF!,1,FALSE),"2_Только субъекты МСП")</xm:f>
            <x14:dxf>
              <fill>
                <patternFill patternType="solid">
                  <fgColor indexed="2"/>
                  <bgColor indexed="2"/>
                </patternFill>
              </fill>
            </x14:dxf>
          </x14:cfRule>
          <xm:sqref>J96:J97</xm:sqref>
        </x14:conditionalFormatting>
        <x14:conditionalFormatting xmlns:xm="http://schemas.microsoft.com/office/excel/2006/main">
          <x14:cfRule type="expression" priority="580" id="{00130069-0030-4C47-9FEA-002E008D005E}">
            <xm:f>'План закупки'!J270=IFERROR(VLOOKUP('План закупки'!I270,'План закупки'!#REF!,1,FALSE),"2_Только субъекты МСП")</xm:f>
            <x14:dxf>
              <fill>
                <patternFill patternType="solid">
                  <fgColor indexed="2"/>
                  <bgColor indexed="2"/>
                </patternFill>
              </fill>
            </x14:dxf>
          </x14:cfRule>
          <xm:sqref>J90:J92</xm:sqref>
        </x14:conditionalFormatting>
        <x14:conditionalFormatting xmlns:xm="http://schemas.microsoft.com/office/excel/2006/main">
          <x14:cfRule type="expression" priority="578" id="{008C00DD-0071-4800-B422-007600820088}">
            <xm:f>'План закупки'!J270&lt;&gt;IF('План закупки'!I270=VLOOKUP('План закупки'!I270,'План закупки'!#REF!,1,FALSE),"2_Только субъекты МСП")</xm:f>
            <x14:dxf>
              <fill>
                <patternFill patternType="solid">
                  <fgColor indexed="2"/>
                  <bgColor indexed="2"/>
                </patternFill>
              </fill>
            </x14:dxf>
          </x14:cfRule>
          <xm:sqref>J90:J92</xm:sqref>
        </x14:conditionalFormatting>
        <x14:conditionalFormatting xmlns:xm="http://schemas.microsoft.com/office/excel/2006/main">
          <x14:cfRule type="expression" priority="535" id="{00DD0006-0023-4205-8389-00E800550019}">
            <xm:f>'План закупки'!J267=IFERROR(VLOOKUP('План закупки'!I267,'План закупки'!#REF!,1,FALSE),"2_Только субъекты МСП")</xm:f>
            <x14:dxf>
              <fill>
                <patternFill patternType="solid">
                  <fgColor indexed="2"/>
                  <bgColor indexed="2"/>
                </patternFill>
              </fill>
            </x14:dxf>
          </x14:cfRule>
          <xm:sqref>J89</xm:sqref>
        </x14:conditionalFormatting>
        <x14:conditionalFormatting xmlns:xm="http://schemas.microsoft.com/office/excel/2006/main">
          <x14:cfRule type="expression" priority="534" id="{00220003-0064-4977-B9F0-006D00E30048}">
            <xm:f>'План закупки'!J267&lt;&gt;IF('План закупки'!I267=VLOOKUP('План закупки'!I267,'План закупки'!#REF!,1,FALSE),"2_Только субъекты МСП")</xm:f>
            <x14:dxf>
              <fill>
                <patternFill patternType="solid">
                  <fgColor indexed="2"/>
                  <bgColor indexed="2"/>
                </patternFill>
              </fill>
            </x14:dxf>
          </x14:cfRule>
          <xm:sqref>J89</xm:sqref>
        </x14:conditionalFormatting>
        <x14:conditionalFormatting xmlns:xm="http://schemas.microsoft.com/office/excel/2006/main">
          <x14:cfRule type="expression" priority="449" id="{00FC00CB-00B8-48A8-8F62-007F002E003F}">
            <xm:f>'План закупки'!J250=IFERROR(VLOOKUP('План закупки'!I250,'План закупки'!#REF!,1,FALSE),"2_Только субъекты МСП")</xm:f>
            <x14:dxf>
              <fill>
                <patternFill patternType="solid">
                  <fgColor indexed="2"/>
                  <bgColor indexed="2"/>
                </patternFill>
              </fill>
            </x14:dxf>
          </x14:cfRule>
          <xm:sqref>J88</xm:sqref>
        </x14:conditionalFormatting>
        <x14:conditionalFormatting xmlns:xm="http://schemas.microsoft.com/office/excel/2006/main">
          <x14:cfRule type="expression" priority="447" id="{000F00A7-0087-49A3-96B2-00AD00DB009B}">
            <xm:f>'План закупки'!J250&lt;&gt;IF('План закупки'!I250=VLOOKUP('План закупки'!I250,'План закупки'!#REF!,1,FALSE),"2_Только субъекты МСП")</xm:f>
            <x14:dxf>
              <fill>
                <patternFill patternType="solid">
                  <fgColor indexed="2"/>
                  <bgColor indexed="2"/>
                </patternFill>
              </fill>
            </x14:dxf>
          </x14:cfRule>
          <xm:sqref>J88</xm:sqref>
        </x14:conditionalFormatting>
        <x14:conditionalFormatting xmlns:xm="http://schemas.microsoft.com/office/excel/2006/main">
          <x14:cfRule type="expression" priority="16" id="{008400B3-009C-4AA1-9BF9-001C00B500F0}">
            <xm:f>'План закупки'!J181=IFERROR(VLOOKUP('План закупки'!I181,'План закупки'!#REF!,1,FALSE),"2_Только субъекты МСП")</xm:f>
            <x14:dxf>
              <fill>
                <patternFill patternType="solid">
                  <fgColor indexed="2"/>
                  <bgColor indexed="2"/>
                </patternFill>
              </fill>
            </x14:dxf>
          </x14:cfRule>
          <xm:sqref>J68</xm:sqref>
        </x14:conditionalFormatting>
        <x14:conditionalFormatting xmlns:xm="http://schemas.microsoft.com/office/excel/2006/main">
          <x14:cfRule type="expression" priority="15" id="{00870062-00A8-4294-930D-000100280043}">
            <xm:f>'План закупки'!J247=IFERROR(VLOOKUP('План закупки'!I247,'План закупки'!#REF!,1,FALSE),"2_Только субъекты МСП")</xm:f>
            <x14:dxf>
              <fill>
                <patternFill patternType="solid">
                  <fgColor indexed="2"/>
                  <bgColor indexed="2"/>
                </patternFill>
              </fill>
            </x14:dxf>
          </x14:cfRule>
          <xm:sqref>J86</xm:sqref>
        </x14:conditionalFormatting>
        <x14:conditionalFormatting xmlns:xm="http://schemas.microsoft.com/office/excel/2006/main">
          <x14:cfRule type="expression" priority="13" id="{00CA00F7-00BD-45A0-9611-002700C7008D}">
            <xm:f>'План закупки'!J181&lt;&gt;IF('План закупки'!I181=VLOOKUP('План закупки'!I181,'План закупки'!#REF!,1,FALSE),"2_Только субъекты МСП")</xm:f>
            <x14:dxf>
              <fill>
                <patternFill patternType="solid">
                  <fgColor indexed="2"/>
                  <bgColor indexed="2"/>
                </patternFill>
              </fill>
            </x14:dxf>
          </x14:cfRule>
          <xm:sqref>J68</xm:sqref>
        </x14:conditionalFormatting>
        <x14:conditionalFormatting xmlns:xm="http://schemas.microsoft.com/office/excel/2006/main">
          <x14:cfRule type="expression" priority="12" id="{0001000C-00D3-499D-B3E6-006F00C6003F}">
            <xm:f>'План закупки'!J247&lt;&gt;IF('План закупки'!I247=VLOOKUP('План закупки'!I247,'План закупки'!#REF!,1,FALSE),"2_Только субъекты МСП")</xm:f>
            <x14:dxf>
              <fill>
                <patternFill patternType="solid">
                  <fgColor indexed="2"/>
                  <bgColor indexed="2"/>
                </patternFill>
              </fill>
            </x14:dxf>
          </x14:cfRule>
          <xm:sqref>J86</xm:sqref>
        </x14:conditionalFormatting>
        <x14:conditionalFormatting xmlns:xm="http://schemas.microsoft.com/office/excel/2006/main">
          <x14:cfRule type="expression" priority="4" id="{0064000E-0047-4A97-8EB3-004B008000B8}">
            <xm:f>'План закупки'!#REF!=IFERROR(VLOOKUP('План закупки'!#REF!,'План закупки'!#REF!,1,FALSE),"2_Только субъекты МСП")</xm:f>
            <x14:dxf>
              <fill>
                <patternFill patternType="solid">
                  <fgColor indexed="2"/>
                  <bgColor indexed="2"/>
                </patternFill>
              </fill>
            </x14:dxf>
          </x14:cfRule>
          <xm:sqref>J16:J38</xm:sqref>
        </x14:conditionalFormatting>
        <x14:conditionalFormatting xmlns:xm="http://schemas.microsoft.com/office/excel/2006/main">
          <x14:cfRule type="expression" priority="3" id="{003000BF-0057-4F4E-8A61-004200F300D0}">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J16:J38</xm:sqref>
        </x14:conditionalFormatting>
        <x14:conditionalFormatting xmlns:xm="http://schemas.microsoft.com/office/excel/2006/main">
          <x14:cfRule type="expression" priority="2" id="{002600B3-00A7-4DB6-8B21-006F003F0051}">
            <xm:f>'План закупки'!#REF!=IFERROR(VLOOKUP('План закупки'!#REF!,'План закупки'!#REF!,1,FALSE),"2_Только субъекты МСП")</xm:f>
            <x14:dxf>
              <fill>
                <patternFill patternType="solid">
                  <fgColor indexed="2"/>
                  <bgColor indexed="2"/>
                </patternFill>
              </fill>
            </x14:dxf>
          </x14:cfRule>
          <xm:sqref>J9:J15</xm:sqref>
        </x14:conditionalFormatting>
        <x14:conditionalFormatting xmlns:xm="http://schemas.microsoft.com/office/excel/2006/main">
          <x14:cfRule type="expression" priority="1" id="{000A00D4-00BF-4F78-83E5-0002002B0079}">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J9:J15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26"/>
  <sheetViews>
    <sheetView zoomScale="80" workbookViewId="0">
      <pane xSplit="7" ySplit="8" topLeftCell="H9" activePane="bottomRight" state="frozen"/>
      <selection activeCell="H9" sqref="H9"/>
      <selection pane="topRight"/>
      <selection pane="bottomLeft"/>
      <selection pane="bottomRight" activeCell="H9" sqref="H9"/>
    </sheetView>
  </sheetViews>
  <sheetFormatPr defaultRowHeight="16.5"/>
  <cols>
    <col min="1" max="2" width="9.140625" style="1"/>
    <col min="3" max="3" width="14" style="1" customWidth="1"/>
    <col min="4" max="4" width="17.28515625" style="1" customWidth="1"/>
    <col min="5" max="5" width="19.85546875" style="1" customWidth="1"/>
    <col min="6" max="6" width="9.42578125" style="1" bestFit="1" customWidth="1"/>
    <col min="7" max="7" width="38.140625" style="1" customWidth="1"/>
    <col min="8" max="8" width="9.42578125" style="1" bestFit="1" customWidth="1"/>
    <col min="9" max="9" width="14.28515625" style="1" customWidth="1"/>
    <col min="10" max="10" width="16.5703125" style="1" customWidth="1"/>
    <col min="11" max="11" width="18.5703125" style="1" customWidth="1"/>
    <col min="12" max="12" width="18.42578125" style="1" customWidth="1"/>
    <col min="13" max="13" width="17.5703125" style="1" customWidth="1"/>
    <col min="14" max="14" width="20.42578125" style="1" customWidth="1"/>
    <col min="15" max="15" width="15.28515625" style="1" customWidth="1"/>
    <col min="16" max="16" width="14.7109375" style="1" customWidth="1"/>
    <col min="17" max="17" width="20.5703125" style="1" customWidth="1"/>
    <col min="18" max="18" width="21.7109375" style="1" customWidth="1"/>
    <col min="19" max="19" width="19.5703125" style="1" customWidth="1"/>
    <col min="20" max="20" width="20.140625" style="1" customWidth="1"/>
    <col min="21" max="22" width="21.42578125" style="1" customWidth="1"/>
    <col min="23" max="23" width="17" style="1" customWidth="1"/>
    <col min="24" max="24" width="18" style="1" customWidth="1"/>
    <col min="25" max="25" width="13.42578125" style="1" customWidth="1"/>
    <col min="26" max="26" width="21" style="1" customWidth="1"/>
    <col min="27" max="27" width="23.140625" style="1" customWidth="1"/>
    <col min="28" max="28" width="19.140625" style="1" customWidth="1"/>
    <col min="29" max="29" width="16.28515625" style="1" customWidth="1"/>
    <col min="30" max="30" width="37.85546875" style="1" customWidth="1"/>
    <col min="31" max="31" width="41.28515625" style="1" customWidth="1"/>
    <col min="32" max="32" width="12.7109375" style="1" customWidth="1"/>
    <col min="33" max="33" width="16.7109375" style="1" customWidth="1"/>
    <col min="34" max="34" width="12.7109375" style="1" customWidth="1"/>
    <col min="35" max="35" width="19.28515625" style="1" customWidth="1"/>
    <col min="36" max="36" width="13.140625" style="1" customWidth="1"/>
    <col min="37" max="37" width="12.85546875" style="1" customWidth="1"/>
    <col min="38" max="38" width="13.140625" style="1" customWidth="1"/>
    <col min="39" max="39" width="12.85546875" style="1" customWidth="1"/>
    <col min="40" max="40" width="9.42578125" style="1" bestFit="1" customWidth="1"/>
    <col min="41" max="41" width="24.140625" style="1" customWidth="1"/>
    <col min="42" max="42" width="15.28515625" style="1" customWidth="1"/>
    <col min="43" max="43" width="73.42578125" style="1" customWidth="1"/>
    <col min="44" max="44" width="9.140625" style="1"/>
    <col min="45" max="46" width="9.42578125" style="1" bestFit="1" customWidth="1"/>
    <col min="47" max="48" width="9.5703125" style="1" bestFit="1" customWidth="1"/>
    <col min="49" max="51" width="9.140625" style="1"/>
    <col min="52" max="52" width="14.85546875" style="1" bestFit="1" customWidth="1"/>
    <col min="53" max="16384" width="9.140625" style="1"/>
  </cols>
  <sheetData>
    <row r="1" spans="1:52" ht="20.25">
      <c r="A1" s="5"/>
      <c r="E1" s="1180"/>
      <c r="F1" s="1180"/>
      <c r="G1" s="1180"/>
      <c r="H1" s="1180"/>
      <c r="I1" s="1180"/>
      <c r="J1" s="1180"/>
      <c r="K1" s="1180"/>
      <c r="L1" s="1180"/>
      <c r="M1" s="1180"/>
      <c r="N1" s="1180"/>
      <c r="O1" s="1180"/>
      <c r="P1" s="1180"/>
      <c r="Q1" s="1180"/>
      <c r="R1" s="1180"/>
      <c r="S1" s="1180"/>
      <c r="T1" s="1180"/>
    </row>
    <row r="3" spans="1:52" ht="23.25">
      <c r="A3" s="8" t="s">
        <v>0</v>
      </c>
    </row>
    <row r="5" spans="1:52" s="11" customFormat="1" ht="66" customHeight="1">
      <c r="A5" s="1182" t="s">
        <v>1</v>
      </c>
      <c r="B5" s="1182" t="s">
        <v>2</v>
      </c>
      <c r="C5" s="1185" t="s">
        <v>3</v>
      </c>
      <c r="D5" s="1186"/>
      <c r="E5" s="1182" t="s">
        <v>4</v>
      </c>
      <c r="F5" s="1182" t="s">
        <v>5</v>
      </c>
      <c r="G5" s="1182" t="s">
        <v>6</v>
      </c>
      <c r="H5" s="1182" t="s">
        <v>7</v>
      </c>
      <c r="I5" s="1182" t="s">
        <v>8</v>
      </c>
      <c r="J5" s="1182" t="s">
        <v>9</v>
      </c>
      <c r="K5" s="1182" t="s">
        <v>10</v>
      </c>
      <c r="L5" s="1182" t="s">
        <v>11</v>
      </c>
      <c r="M5" s="1182" t="s">
        <v>12</v>
      </c>
      <c r="N5" s="1182" t="s">
        <v>13</v>
      </c>
      <c r="O5" s="1190" t="s">
        <v>14</v>
      </c>
      <c r="P5" s="1190" t="s">
        <v>15</v>
      </c>
      <c r="Q5" s="1193" t="s">
        <v>16</v>
      </c>
      <c r="R5" s="1194"/>
      <c r="S5" s="1194"/>
      <c r="T5" s="1194"/>
      <c r="U5" s="1182" t="s">
        <v>17</v>
      </c>
      <c r="V5" s="1182" t="s">
        <v>18</v>
      </c>
      <c r="W5" s="1182" t="s">
        <v>19</v>
      </c>
      <c r="X5" s="1199" t="s">
        <v>20</v>
      </c>
      <c r="Y5" s="1199" t="s">
        <v>21</v>
      </c>
      <c r="Z5" s="1185" t="s">
        <v>22</v>
      </c>
      <c r="AA5" s="1200"/>
      <c r="AB5" s="1200"/>
      <c r="AC5" s="1186"/>
      <c r="AD5" s="1185" t="s">
        <v>23</v>
      </c>
      <c r="AE5" s="1200"/>
      <c r="AF5" s="1200"/>
      <c r="AG5" s="1200"/>
      <c r="AH5" s="1200"/>
      <c r="AI5" s="1200"/>
      <c r="AJ5" s="1200"/>
      <c r="AK5" s="1200"/>
      <c r="AL5" s="1200"/>
      <c r="AM5" s="1186"/>
      <c r="AN5" s="1182" t="s">
        <v>24</v>
      </c>
      <c r="AO5" s="1182" t="s">
        <v>25</v>
      </c>
      <c r="AP5" s="1201" t="s">
        <v>26</v>
      </c>
      <c r="AQ5" s="1202"/>
      <c r="AR5" s="1202"/>
      <c r="AS5" s="1202"/>
      <c r="AT5" s="1202"/>
      <c r="AU5" s="1202"/>
      <c r="AV5" s="1202"/>
      <c r="AW5" s="1203"/>
      <c r="AX5" s="1182" t="s">
        <v>27</v>
      </c>
      <c r="AY5" s="1182" t="s">
        <v>28</v>
      </c>
      <c r="AZ5" s="1210" t="s">
        <v>29</v>
      </c>
    </row>
    <row r="6" spans="1:52" s="11" customFormat="1" ht="51" customHeight="1">
      <c r="A6" s="1183"/>
      <c r="B6" s="1183"/>
      <c r="C6" s="1182" t="s">
        <v>31</v>
      </c>
      <c r="D6" s="1182" t="s">
        <v>32</v>
      </c>
      <c r="E6" s="1183"/>
      <c r="F6" s="1183"/>
      <c r="G6" s="1183"/>
      <c r="H6" s="1183"/>
      <c r="I6" s="1183"/>
      <c r="J6" s="1183"/>
      <c r="K6" s="1183"/>
      <c r="L6" s="1183"/>
      <c r="M6" s="1183"/>
      <c r="N6" s="1183"/>
      <c r="O6" s="1191"/>
      <c r="P6" s="1191"/>
      <c r="Q6" s="1196"/>
      <c r="R6" s="1197"/>
      <c r="S6" s="1197"/>
      <c r="T6" s="1197"/>
      <c r="U6" s="1183"/>
      <c r="V6" s="1183"/>
      <c r="W6" s="1183"/>
      <c r="X6" s="1199"/>
      <c r="Y6" s="1199"/>
      <c r="Z6" s="1182" t="s">
        <v>33</v>
      </c>
      <c r="AA6" s="1182" t="s">
        <v>34</v>
      </c>
      <c r="AB6" s="1182" t="s">
        <v>35</v>
      </c>
      <c r="AC6" s="1182" t="s">
        <v>36</v>
      </c>
      <c r="AD6" s="1182" t="s">
        <v>37</v>
      </c>
      <c r="AE6" s="1182" t="s">
        <v>38</v>
      </c>
      <c r="AF6" s="1185" t="s">
        <v>39</v>
      </c>
      <c r="AG6" s="1186"/>
      <c r="AH6" s="1182" t="s">
        <v>40</v>
      </c>
      <c r="AI6" s="1185" t="s">
        <v>41</v>
      </c>
      <c r="AJ6" s="1186"/>
      <c r="AK6" s="1190" t="s">
        <v>42</v>
      </c>
      <c r="AL6" s="1182" t="s">
        <v>43</v>
      </c>
      <c r="AM6" s="1208" t="s">
        <v>44</v>
      </c>
      <c r="AN6" s="1183"/>
      <c r="AO6" s="1183"/>
      <c r="AP6" s="1210" t="s">
        <v>45</v>
      </c>
      <c r="AQ6" s="1210" t="s">
        <v>46</v>
      </c>
      <c r="AR6" s="1210" t="s">
        <v>47</v>
      </c>
      <c r="AS6" s="1210" t="s">
        <v>48</v>
      </c>
      <c r="AT6" s="1210" t="s">
        <v>49</v>
      </c>
      <c r="AU6" s="1214" t="s">
        <v>50</v>
      </c>
      <c r="AV6" s="1214" t="s">
        <v>51</v>
      </c>
      <c r="AW6" s="1210" t="s">
        <v>52</v>
      </c>
      <c r="AX6" s="1183"/>
      <c r="AY6" s="1183"/>
      <c r="AZ6" s="1352"/>
    </row>
    <row r="7" spans="1:52" s="11" customFormat="1" ht="51" customHeight="1">
      <c r="A7" s="1184"/>
      <c r="B7" s="1184"/>
      <c r="C7" s="1184"/>
      <c r="D7" s="1184"/>
      <c r="E7" s="1184"/>
      <c r="F7" s="1184"/>
      <c r="G7" s="1184"/>
      <c r="H7" s="1184"/>
      <c r="I7" s="1184"/>
      <c r="J7" s="1184"/>
      <c r="K7" s="1184"/>
      <c r="L7" s="1184"/>
      <c r="M7" s="1184"/>
      <c r="N7" s="1184"/>
      <c r="O7" s="1192"/>
      <c r="P7" s="1192"/>
      <c r="Q7" s="12">
        <v>2025</v>
      </c>
      <c r="R7" s="12">
        <v>2026</v>
      </c>
      <c r="S7" s="12">
        <v>2027</v>
      </c>
      <c r="T7" s="12">
        <v>2028</v>
      </c>
      <c r="U7" s="1184"/>
      <c r="V7" s="1184"/>
      <c r="W7" s="1184"/>
      <c r="X7" s="1199"/>
      <c r="Y7" s="1199"/>
      <c r="Z7" s="1184"/>
      <c r="AA7" s="1184"/>
      <c r="AB7" s="1184"/>
      <c r="AC7" s="1184"/>
      <c r="AD7" s="1184"/>
      <c r="AE7" s="1184"/>
      <c r="AF7" s="13" t="s">
        <v>53</v>
      </c>
      <c r="AG7" s="13" t="s">
        <v>54</v>
      </c>
      <c r="AH7" s="1184"/>
      <c r="AI7" s="13" t="s">
        <v>55</v>
      </c>
      <c r="AJ7" s="13" t="s">
        <v>54</v>
      </c>
      <c r="AK7" s="1192"/>
      <c r="AL7" s="1184"/>
      <c r="AM7" s="1209"/>
      <c r="AN7" s="1184"/>
      <c r="AO7" s="1184"/>
      <c r="AP7" s="1211"/>
      <c r="AQ7" s="1211"/>
      <c r="AR7" s="1211"/>
      <c r="AS7" s="1211"/>
      <c r="AT7" s="1211"/>
      <c r="AU7" s="1215"/>
      <c r="AV7" s="1215"/>
      <c r="AW7" s="1211"/>
      <c r="AX7" s="1184"/>
      <c r="AY7" s="1184"/>
      <c r="AZ7" s="1211"/>
    </row>
    <row r="8" spans="1:52" s="11" customFormat="1" ht="15.75">
      <c r="A8" s="724">
        <v>1</v>
      </c>
      <c r="B8" s="724">
        <v>2</v>
      </c>
      <c r="C8" s="724">
        <v>3</v>
      </c>
      <c r="D8" s="724">
        <v>4</v>
      </c>
      <c r="E8" s="724">
        <v>5</v>
      </c>
      <c r="F8" s="724">
        <v>6</v>
      </c>
      <c r="G8" s="724">
        <v>7</v>
      </c>
      <c r="H8" s="724">
        <v>8</v>
      </c>
      <c r="I8" s="724">
        <v>9</v>
      </c>
      <c r="J8" s="724">
        <v>10</v>
      </c>
      <c r="K8" s="724">
        <v>11</v>
      </c>
      <c r="L8" s="724">
        <v>12</v>
      </c>
      <c r="M8" s="724">
        <v>13</v>
      </c>
      <c r="N8" s="724">
        <v>14</v>
      </c>
      <c r="O8" s="724">
        <v>15</v>
      </c>
      <c r="P8" s="724">
        <v>16</v>
      </c>
      <c r="Q8" s="724">
        <v>17</v>
      </c>
      <c r="R8" s="724">
        <v>18</v>
      </c>
      <c r="S8" s="724">
        <v>19</v>
      </c>
      <c r="T8" s="724">
        <v>20</v>
      </c>
      <c r="U8" s="724">
        <v>21</v>
      </c>
      <c r="V8" s="724">
        <v>22</v>
      </c>
      <c r="W8" s="724">
        <v>23</v>
      </c>
      <c r="X8" s="724">
        <v>24</v>
      </c>
      <c r="Y8" s="724">
        <v>25</v>
      </c>
      <c r="Z8" s="724">
        <v>26</v>
      </c>
      <c r="AA8" s="724">
        <v>27</v>
      </c>
      <c r="AB8" s="724">
        <v>28</v>
      </c>
      <c r="AC8" s="724">
        <v>29</v>
      </c>
      <c r="AD8" s="724">
        <v>30</v>
      </c>
      <c r="AE8" s="724">
        <v>31</v>
      </c>
      <c r="AF8" s="724">
        <v>32</v>
      </c>
      <c r="AG8" s="724">
        <v>33</v>
      </c>
      <c r="AH8" s="724">
        <v>34</v>
      </c>
      <c r="AI8" s="724">
        <v>35</v>
      </c>
      <c r="AJ8" s="724">
        <v>36</v>
      </c>
      <c r="AK8" s="724">
        <v>37</v>
      </c>
      <c r="AL8" s="724">
        <v>38</v>
      </c>
      <c r="AM8" s="724">
        <v>39</v>
      </c>
      <c r="AN8" s="724">
        <v>40</v>
      </c>
      <c r="AO8" s="724">
        <v>41</v>
      </c>
      <c r="AP8" s="724">
        <v>42</v>
      </c>
      <c r="AQ8" s="724">
        <v>43</v>
      </c>
      <c r="AR8" s="724">
        <v>44</v>
      </c>
      <c r="AS8" s="724">
        <v>45</v>
      </c>
      <c r="AT8" s="724">
        <v>46</v>
      </c>
      <c r="AU8" s="724">
        <v>47</v>
      </c>
      <c r="AV8" s="724">
        <v>48</v>
      </c>
      <c r="AW8" s="724">
        <v>49</v>
      </c>
      <c r="AX8" s="724">
        <v>50</v>
      </c>
      <c r="AY8" s="724">
        <v>51</v>
      </c>
      <c r="AZ8" s="724">
        <v>52</v>
      </c>
    </row>
    <row r="9" spans="1:52" s="36" customFormat="1" ht="63">
      <c r="A9" s="306" t="s">
        <v>56</v>
      </c>
      <c r="B9" s="232"/>
      <c r="C9" s="396" t="s">
        <v>58</v>
      </c>
      <c r="D9" s="397" t="s">
        <v>59</v>
      </c>
      <c r="E9" s="397" t="s">
        <v>60</v>
      </c>
      <c r="F9" s="232">
        <v>1</v>
      </c>
      <c r="G9" s="232" t="s">
        <v>1913</v>
      </c>
      <c r="H9" s="463" t="s">
        <v>106</v>
      </c>
      <c r="I9" s="463" t="s">
        <v>1914</v>
      </c>
      <c r="J9" s="232">
        <v>2</v>
      </c>
      <c r="K9" s="232"/>
      <c r="L9" s="399"/>
      <c r="M9" s="399"/>
      <c r="N9" s="396"/>
      <c r="O9" s="834"/>
      <c r="P9" s="834"/>
      <c r="Q9" s="484"/>
      <c r="R9" s="484"/>
      <c r="S9" s="835"/>
      <c r="T9" s="835"/>
      <c r="U9" s="836"/>
      <c r="V9" s="232"/>
      <c r="W9" s="396"/>
      <c r="X9" s="401">
        <v>46049</v>
      </c>
      <c r="Y9" s="402">
        <f>X9+54</f>
        <v>46103</v>
      </c>
      <c r="Z9" s="399"/>
      <c r="AA9" s="399"/>
      <c r="AB9" s="399"/>
      <c r="AC9" s="399"/>
      <c r="AD9" s="306"/>
      <c r="AE9" s="399"/>
      <c r="AF9" s="399"/>
      <c r="AG9" s="396"/>
      <c r="AH9" s="399"/>
      <c r="AI9" s="396">
        <v>93000000000</v>
      </c>
      <c r="AJ9" s="837" t="s">
        <v>70</v>
      </c>
      <c r="AK9" s="402"/>
      <c r="AL9" s="402"/>
      <c r="AM9" s="401">
        <v>46183</v>
      </c>
      <c r="AN9" s="399"/>
      <c r="AO9" s="232"/>
      <c r="AP9" s="403"/>
      <c r="AQ9" s="838"/>
      <c r="AR9" s="838"/>
      <c r="AS9" s="306"/>
      <c r="AT9" s="306"/>
      <c r="AU9" s="839"/>
      <c r="AV9" s="840"/>
      <c r="AW9" s="181"/>
      <c r="AX9" s="399"/>
      <c r="AY9" s="181"/>
      <c r="AZ9" s="181"/>
    </row>
    <row r="10" spans="1:52" s="36" customFormat="1" ht="63">
      <c r="A10" s="306" t="s">
        <v>56</v>
      </c>
      <c r="B10" s="232"/>
      <c r="C10" s="396" t="s">
        <v>58</v>
      </c>
      <c r="D10" s="397" t="s">
        <v>59</v>
      </c>
      <c r="E10" s="397" t="s">
        <v>60</v>
      </c>
      <c r="F10" s="232">
        <v>1</v>
      </c>
      <c r="G10" s="232" t="s">
        <v>115</v>
      </c>
      <c r="H10" s="463" t="s">
        <v>106</v>
      </c>
      <c r="I10" s="463" t="s">
        <v>1915</v>
      </c>
      <c r="J10" s="232">
        <v>2</v>
      </c>
      <c r="K10" s="232"/>
      <c r="L10" s="399"/>
      <c r="M10" s="399"/>
      <c r="N10" s="396"/>
      <c r="O10" s="834"/>
      <c r="P10" s="834"/>
      <c r="Q10" s="484"/>
      <c r="R10" s="484"/>
      <c r="S10" s="835"/>
      <c r="T10" s="835"/>
      <c r="U10" s="841"/>
      <c r="V10" s="232"/>
      <c r="W10" s="396"/>
      <c r="X10" s="401">
        <v>46049</v>
      </c>
      <c r="Y10" s="402">
        <f t="shared" ref="Y10:Y11" si="0">X10+54</f>
        <v>46103</v>
      </c>
      <c r="Z10" s="399"/>
      <c r="AA10" s="399"/>
      <c r="AB10" s="399"/>
      <c r="AC10" s="399"/>
      <c r="AD10" s="306"/>
      <c r="AE10" s="399"/>
      <c r="AF10" s="399"/>
      <c r="AG10" s="396"/>
      <c r="AH10" s="399"/>
      <c r="AI10" s="396">
        <v>93000000000</v>
      </c>
      <c r="AJ10" s="837" t="s">
        <v>70</v>
      </c>
      <c r="AK10" s="402"/>
      <c r="AL10" s="402"/>
      <c r="AM10" s="401">
        <v>46183</v>
      </c>
      <c r="AN10" s="399"/>
      <c r="AO10" s="232"/>
      <c r="AP10" s="403"/>
      <c r="AQ10" s="838"/>
      <c r="AR10" s="838"/>
      <c r="AS10" s="306"/>
      <c r="AT10" s="306"/>
      <c r="AU10" s="839"/>
      <c r="AV10" s="840"/>
      <c r="AW10" s="181"/>
      <c r="AX10" s="399"/>
      <c r="AY10" s="181"/>
      <c r="AZ10" s="181"/>
    </row>
    <row r="11" spans="1:52" s="36" customFormat="1" ht="63">
      <c r="A11" s="306" t="s">
        <v>56</v>
      </c>
      <c r="B11" s="232"/>
      <c r="C11" s="396" t="s">
        <v>58</v>
      </c>
      <c r="D11" s="397" t="s">
        <v>59</v>
      </c>
      <c r="E11" s="397" t="s">
        <v>60</v>
      </c>
      <c r="F11" s="232">
        <v>1</v>
      </c>
      <c r="G11" s="232" t="s">
        <v>119</v>
      </c>
      <c r="H11" s="842" t="s">
        <v>106</v>
      </c>
      <c r="I11" s="842" t="s">
        <v>120</v>
      </c>
      <c r="J11" s="399">
        <v>2</v>
      </c>
      <c r="K11" s="399"/>
      <c r="L11" s="399"/>
      <c r="M11" s="399"/>
      <c r="N11" s="396"/>
      <c r="O11" s="843"/>
      <c r="P11" s="844"/>
      <c r="Q11" s="484"/>
      <c r="R11" s="484"/>
      <c r="S11" s="845"/>
      <c r="T11" s="845"/>
      <c r="U11" s="841"/>
      <c r="V11" s="232"/>
      <c r="W11" s="399"/>
      <c r="X11" s="401">
        <v>46049</v>
      </c>
      <c r="Y11" s="402">
        <f t="shared" si="0"/>
        <v>46103</v>
      </c>
      <c r="Z11" s="399"/>
      <c r="AA11" s="399"/>
      <c r="AB11" s="399"/>
      <c r="AC11" s="399"/>
      <c r="AD11" s="306"/>
      <c r="AE11" s="399"/>
      <c r="AF11" s="399"/>
      <c r="AG11" s="396"/>
      <c r="AH11" s="399"/>
      <c r="AI11" s="396">
        <v>93000000000</v>
      </c>
      <c r="AJ11" s="837" t="s">
        <v>70</v>
      </c>
      <c r="AK11" s="402"/>
      <c r="AL11" s="402"/>
      <c r="AM11" s="846">
        <v>46213</v>
      </c>
      <c r="AN11" s="399"/>
      <c r="AO11" s="232"/>
      <c r="AP11" s="403"/>
      <c r="AQ11" s="838"/>
      <c r="AR11" s="838"/>
      <c r="AS11" s="306"/>
      <c r="AT11" s="306"/>
      <c r="AU11" s="839"/>
      <c r="AV11" s="840"/>
      <c r="AW11" s="181"/>
      <c r="AX11" s="399"/>
      <c r="AY11" s="181"/>
      <c r="AZ11" s="181"/>
    </row>
    <row r="12" spans="1:52" s="36" customFormat="1" ht="63">
      <c r="A12" s="306" t="s">
        <v>56</v>
      </c>
      <c r="B12" s="232"/>
      <c r="C12" s="396" t="s">
        <v>58</v>
      </c>
      <c r="D12" s="397" t="s">
        <v>59</v>
      </c>
      <c r="E12" s="397" t="s">
        <v>60</v>
      </c>
      <c r="F12" s="232">
        <v>1</v>
      </c>
      <c r="G12" s="232" t="s">
        <v>123</v>
      </c>
      <c r="H12" s="397" t="s">
        <v>1916</v>
      </c>
      <c r="I12" s="397" t="s">
        <v>1916</v>
      </c>
      <c r="J12" s="306">
        <v>2</v>
      </c>
      <c r="K12" s="306"/>
      <c r="L12" s="399"/>
      <c r="M12" s="399"/>
      <c r="N12" s="396"/>
      <c r="O12" s="484"/>
      <c r="P12" s="484"/>
      <c r="Q12" s="484"/>
      <c r="R12" s="484"/>
      <c r="S12" s="847"/>
      <c r="T12" s="847"/>
      <c r="U12" s="841"/>
      <c r="V12" s="232"/>
      <c r="W12" s="396"/>
      <c r="X12" s="401">
        <v>46049</v>
      </c>
      <c r="Y12" s="402">
        <f>X12+45</f>
        <v>46094</v>
      </c>
      <c r="Z12" s="306"/>
      <c r="AA12" s="306"/>
      <c r="AB12" s="306"/>
      <c r="AC12" s="306"/>
      <c r="AD12" s="306"/>
      <c r="AE12" s="306"/>
      <c r="AF12" s="396"/>
      <c r="AG12" s="396"/>
      <c r="AH12" s="306"/>
      <c r="AI12" s="396">
        <v>93000000000</v>
      </c>
      <c r="AJ12" s="396" t="s">
        <v>70</v>
      </c>
      <c r="AK12" s="402"/>
      <c r="AL12" s="401"/>
      <c r="AM12" s="401">
        <v>46144</v>
      </c>
      <c r="AN12" s="399"/>
      <c r="AO12" s="232"/>
      <c r="AP12" s="403"/>
      <c r="AQ12" s="838"/>
      <c r="AR12" s="838"/>
      <c r="AS12" s="306"/>
      <c r="AT12" s="306"/>
      <c r="AU12" s="839"/>
      <c r="AV12" s="840"/>
      <c r="AW12" s="181"/>
      <c r="AX12" s="399"/>
      <c r="AY12" s="181"/>
      <c r="AZ12" s="181"/>
    </row>
    <row r="13" spans="1:52" s="36" customFormat="1" ht="63">
      <c r="A13" s="306" t="s">
        <v>56</v>
      </c>
      <c r="B13" s="232"/>
      <c r="C13" s="396" t="s">
        <v>58</v>
      </c>
      <c r="D13" s="397" t="s">
        <v>59</v>
      </c>
      <c r="E13" s="397" t="s">
        <v>60</v>
      </c>
      <c r="F13" s="232">
        <v>1</v>
      </c>
      <c r="G13" s="232" t="s">
        <v>133</v>
      </c>
      <c r="H13" s="842" t="s">
        <v>134</v>
      </c>
      <c r="I13" s="842" t="s">
        <v>135</v>
      </c>
      <c r="J13" s="399">
        <v>2</v>
      </c>
      <c r="K13" s="399"/>
      <c r="L13" s="399"/>
      <c r="M13" s="399"/>
      <c r="N13" s="396"/>
      <c r="O13" s="844"/>
      <c r="P13" s="484"/>
      <c r="Q13" s="484"/>
      <c r="R13" s="484"/>
      <c r="S13" s="848"/>
      <c r="T13" s="848"/>
      <c r="U13" s="841"/>
      <c r="V13" s="232"/>
      <c r="W13" s="399"/>
      <c r="X13" s="401">
        <v>46049</v>
      </c>
      <c r="Y13" s="402">
        <f t="shared" ref="Y13:Y16" si="1">X13+52</f>
        <v>46101</v>
      </c>
      <c r="Z13" s="399"/>
      <c r="AA13" s="399"/>
      <c r="AB13" s="399"/>
      <c r="AC13" s="399"/>
      <c r="AD13" s="306"/>
      <c r="AE13" s="399"/>
      <c r="AF13" s="399"/>
      <c r="AG13" s="308"/>
      <c r="AH13" s="399"/>
      <c r="AI13" s="396">
        <v>93000000000</v>
      </c>
      <c r="AJ13" s="837" t="s">
        <v>70</v>
      </c>
      <c r="AK13" s="402"/>
      <c r="AL13" s="402"/>
      <c r="AM13" s="846">
        <v>46181</v>
      </c>
      <c r="AN13" s="399"/>
      <c r="AO13" s="232"/>
      <c r="AP13" s="403"/>
      <c r="AQ13" s="838"/>
      <c r="AR13" s="838"/>
      <c r="AS13" s="306"/>
      <c r="AT13" s="306"/>
      <c r="AU13" s="839"/>
      <c r="AV13" s="840"/>
      <c r="AW13" s="181"/>
      <c r="AX13" s="399"/>
      <c r="AY13" s="181"/>
      <c r="AZ13" s="181"/>
    </row>
    <row r="14" spans="1:52" s="36" customFormat="1" ht="63">
      <c r="A14" s="306" t="s">
        <v>56</v>
      </c>
      <c r="B14" s="232"/>
      <c r="C14" s="396" t="s">
        <v>58</v>
      </c>
      <c r="D14" s="397" t="s">
        <v>59</v>
      </c>
      <c r="E14" s="397" t="s">
        <v>60</v>
      </c>
      <c r="F14" s="232">
        <v>1</v>
      </c>
      <c r="G14" s="232" t="s">
        <v>140</v>
      </c>
      <c r="H14" s="842" t="s">
        <v>134</v>
      </c>
      <c r="I14" s="842" t="s">
        <v>135</v>
      </c>
      <c r="J14" s="399">
        <v>2</v>
      </c>
      <c r="K14" s="399"/>
      <c r="L14" s="399"/>
      <c r="M14" s="399"/>
      <c r="N14" s="396"/>
      <c r="O14" s="844"/>
      <c r="P14" s="484"/>
      <c r="Q14" s="484"/>
      <c r="R14" s="484"/>
      <c r="S14" s="848"/>
      <c r="T14" s="848"/>
      <c r="U14" s="841"/>
      <c r="V14" s="232"/>
      <c r="W14" s="399"/>
      <c r="X14" s="401">
        <v>46049</v>
      </c>
      <c r="Y14" s="402">
        <f t="shared" si="1"/>
        <v>46101</v>
      </c>
      <c r="Z14" s="399"/>
      <c r="AA14" s="399"/>
      <c r="AB14" s="399"/>
      <c r="AC14" s="399"/>
      <c r="AD14" s="306"/>
      <c r="AE14" s="399"/>
      <c r="AF14" s="399"/>
      <c r="AG14" s="308"/>
      <c r="AH14" s="399"/>
      <c r="AI14" s="396">
        <v>93000000000</v>
      </c>
      <c r="AJ14" s="837" t="s">
        <v>70</v>
      </c>
      <c r="AK14" s="402"/>
      <c r="AL14" s="402"/>
      <c r="AM14" s="846">
        <v>46181</v>
      </c>
      <c r="AN14" s="399"/>
      <c r="AO14" s="232"/>
      <c r="AP14" s="403"/>
      <c r="AQ14" s="838"/>
      <c r="AR14" s="838"/>
      <c r="AS14" s="306"/>
      <c r="AT14" s="306"/>
      <c r="AU14" s="839"/>
      <c r="AV14" s="840"/>
      <c r="AW14" s="181"/>
      <c r="AX14" s="399"/>
      <c r="AY14" s="181"/>
      <c r="AZ14" s="181"/>
    </row>
    <row r="15" spans="1:52" s="36" customFormat="1" ht="63">
      <c r="A15" s="306" t="s">
        <v>56</v>
      </c>
      <c r="B15" s="232"/>
      <c r="C15" s="396" t="s">
        <v>58</v>
      </c>
      <c r="D15" s="397" t="s">
        <v>59</v>
      </c>
      <c r="E15" s="397" t="s">
        <v>60</v>
      </c>
      <c r="F15" s="232">
        <v>1</v>
      </c>
      <c r="G15" s="232" t="s">
        <v>143</v>
      </c>
      <c r="H15" s="307" t="s">
        <v>144</v>
      </c>
      <c r="I15" s="307" t="s">
        <v>458</v>
      </c>
      <c r="J15" s="306">
        <v>2</v>
      </c>
      <c r="K15" s="306"/>
      <c r="L15" s="399"/>
      <c r="M15" s="399"/>
      <c r="N15" s="396"/>
      <c r="O15" s="484"/>
      <c r="P15" s="484"/>
      <c r="Q15" s="484"/>
      <c r="R15" s="484"/>
      <c r="S15" s="847"/>
      <c r="T15" s="847"/>
      <c r="U15" s="841"/>
      <c r="V15" s="232"/>
      <c r="W15" s="396"/>
      <c r="X15" s="401">
        <v>46049</v>
      </c>
      <c r="Y15" s="402">
        <f t="shared" si="1"/>
        <v>46101</v>
      </c>
      <c r="Z15" s="306"/>
      <c r="AA15" s="306"/>
      <c r="AB15" s="306"/>
      <c r="AC15" s="306"/>
      <c r="AD15" s="306"/>
      <c r="AE15" s="306"/>
      <c r="AF15" s="396"/>
      <c r="AG15" s="308"/>
      <c r="AH15" s="306"/>
      <c r="AI15" s="396">
        <v>93000000000</v>
      </c>
      <c r="AJ15" s="396" t="s">
        <v>70</v>
      </c>
      <c r="AK15" s="402"/>
      <c r="AL15" s="401"/>
      <c r="AM15" s="401">
        <v>46151</v>
      </c>
      <c r="AN15" s="399"/>
      <c r="AO15" s="232"/>
      <c r="AP15" s="403"/>
      <c r="AQ15" s="838"/>
      <c r="AR15" s="838"/>
      <c r="AS15" s="306"/>
      <c r="AT15" s="306"/>
      <c r="AU15" s="839"/>
      <c r="AV15" s="840"/>
      <c r="AW15" s="181"/>
      <c r="AX15" s="399"/>
      <c r="AY15" s="181"/>
      <c r="AZ15" s="181"/>
    </row>
    <row r="16" spans="1:52" s="36" customFormat="1" ht="63">
      <c r="A16" s="306" t="s">
        <v>56</v>
      </c>
      <c r="B16" s="232"/>
      <c r="C16" s="396" t="s">
        <v>58</v>
      </c>
      <c r="D16" s="397" t="s">
        <v>59</v>
      </c>
      <c r="E16" s="397" t="s">
        <v>60</v>
      </c>
      <c r="F16" s="232">
        <v>1</v>
      </c>
      <c r="G16" s="232" t="s">
        <v>149</v>
      </c>
      <c r="H16" s="842" t="s">
        <v>150</v>
      </c>
      <c r="I16" s="842" t="s">
        <v>151</v>
      </c>
      <c r="J16" s="399">
        <v>2</v>
      </c>
      <c r="K16" s="399"/>
      <c r="L16" s="399"/>
      <c r="M16" s="399"/>
      <c r="N16" s="396"/>
      <c r="O16" s="844"/>
      <c r="P16" s="484"/>
      <c r="Q16" s="484"/>
      <c r="R16" s="484"/>
      <c r="S16" s="848"/>
      <c r="T16" s="848"/>
      <c r="U16" s="841"/>
      <c r="V16" s="232"/>
      <c r="W16" s="399"/>
      <c r="X16" s="401">
        <v>46049</v>
      </c>
      <c r="Y16" s="402">
        <f t="shared" si="1"/>
        <v>46101</v>
      </c>
      <c r="Z16" s="399"/>
      <c r="AA16" s="399"/>
      <c r="AB16" s="399"/>
      <c r="AC16" s="399"/>
      <c r="AD16" s="306"/>
      <c r="AE16" s="399"/>
      <c r="AF16" s="399"/>
      <c r="AG16" s="308"/>
      <c r="AH16" s="399"/>
      <c r="AI16" s="396">
        <v>93000000000</v>
      </c>
      <c r="AJ16" s="837" t="s">
        <v>70</v>
      </c>
      <c r="AK16" s="402"/>
      <c r="AL16" s="402"/>
      <c r="AM16" s="846">
        <v>46151</v>
      </c>
      <c r="AN16" s="399"/>
      <c r="AO16" s="232"/>
      <c r="AP16" s="403"/>
      <c r="AQ16" s="838"/>
      <c r="AR16" s="838"/>
      <c r="AS16" s="306"/>
      <c r="AT16" s="306"/>
      <c r="AU16" s="839"/>
      <c r="AV16" s="840"/>
      <c r="AW16" s="181"/>
      <c r="AX16" s="399"/>
      <c r="AY16" s="181"/>
      <c r="AZ16" s="181"/>
    </row>
    <row r="17" spans="1:52" s="36" customFormat="1" ht="63">
      <c r="A17" s="306" t="s">
        <v>56</v>
      </c>
      <c r="B17" s="232"/>
      <c r="C17" s="396" t="s">
        <v>58</v>
      </c>
      <c r="D17" s="397" t="s">
        <v>59</v>
      </c>
      <c r="E17" s="397" t="s">
        <v>60</v>
      </c>
      <c r="F17" s="232">
        <v>1</v>
      </c>
      <c r="G17" s="232" t="s">
        <v>154</v>
      </c>
      <c r="H17" s="842" t="s">
        <v>155</v>
      </c>
      <c r="I17" s="842" t="s">
        <v>523</v>
      </c>
      <c r="J17" s="399">
        <v>2</v>
      </c>
      <c r="K17" s="399"/>
      <c r="L17" s="399"/>
      <c r="M17" s="399"/>
      <c r="N17" s="396"/>
      <c r="O17" s="849"/>
      <c r="P17" s="484"/>
      <c r="Q17" s="484"/>
      <c r="R17" s="484"/>
      <c r="S17" s="848"/>
      <c r="T17" s="848"/>
      <c r="U17" s="841"/>
      <c r="V17" s="232"/>
      <c r="W17" s="399"/>
      <c r="X17" s="401">
        <v>46049</v>
      </c>
      <c r="Y17" s="402">
        <f t="shared" ref="Y17:Y18" si="2">X17+45</f>
        <v>46094</v>
      </c>
      <c r="Z17" s="399"/>
      <c r="AA17" s="399"/>
      <c r="AB17" s="399"/>
      <c r="AC17" s="399"/>
      <c r="AD17" s="306"/>
      <c r="AE17" s="399"/>
      <c r="AF17" s="399"/>
      <c r="AG17" s="308"/>
      <c r="AH17" s="399"/>
      <c r="AI17" s="396">
        <v>93000000000</v>
      </c>
      <c r="AJ17" s="837" t="s">
        <v>70</v>
      </c>
      <c r="AK17" s="402"/>
      <c r="AL17" s="402"/>
      <c r="AM17" s="846">
        <v>46204</v>
      </c>
      <c r="AN17" s="399"/>
      <c r="AO17" s="232"/>
      <c r="AP17" s="403"/>
      <c r="AQ17" s="838"/>
      <c r="AR17" s="838"/>
      <c r="AS17" s="306"/>
      <c r="AT17" s="306"/>
      <c r="AU17" s="839"/>
      <c r="AV17" s="840"/>
      <c r="AW17" s="181"/>
      <c r="AX17" s="399"/>
      <c r="AY17" s="181"/>
      <c r="AZ17" s="181"/>
    </row>
    <row r="18" spans="1:52" s="36" customFormat="1" ht="63">
      <c r="A18" s="306" t="s">
        <v>56</v>
      </c>
      <c r="B18" s="232"/>
      <c r="C18" s="396" t="s">
        <v>58</v>
      </c>
      <c r="D18" s="397" t="s">
        <v>59</v>
      </c>
      <c r="E18" s="397" t="s">
        <v>60</v>
      </c>
      <c r="F18" s="232">
        <v>1</v>
      </c>
      <c r="G18" s="232" t="s">
        <v>159</v>
      </c>
      <c r="H18" s="842" t="s">
        <v>150</v>
      </c>
      <c r="I18" s="842" t="s">
        <v>160</v>
      </c>
      <c r="J18" s="399">
        <v>2</v>
      </c>
      <c r="K18" s="399"/>
      <c r="L18" s="399"/>
      <c r="M18" s="399"/>
      <c r="N18" s="396"/>
      <c r="O18" s="844"/>
      <c r="P18" s="484"/>
      <c r="Q18" s="484"/>
      <c r="R18" s="484"/>
      <c r="S18" s="848"/>
      <c r="T18" s="848"/>
      <c r="U18" s="841"/>
      <c r="V18" s="232"/>
      <c r="W18" s="399"/>
      <c r="X18" s="401">
        <v>46049</v>
      </c>
      <c r="Y18" s="402">
        <f t="shared" si="2"/>
        <v>46094</v>
      </c>
      <c r="Z18" s="399"/>
      <c r="AA18" s="399"/>
      <c r="AB18" s="399"/>
      <c r="AC18" s="399"/>
      <c r="AD18" s="306"/>
      <c r="AE18" s="399"/>
      <c r="AF18" s="399"/>
      <c r="AG18" s="308"/>
      <c r="AH18" s="399"/>
      <c r="AI18" s="396">
        <v>93000000000</v>
      </c>
      <c r="AJ18" s="837" t="s">
        <v>70</v>
      </c>
      <c r="AK18" s="402"/>
      <c r="AL18" s="402"/>
      <c r="AM18" s="846">
        <v>46144</v>
      </c>
      <c r="AN18" s="399"/>
      <c r="AO18" s="232"/>
      <c r="AP18" s="403"/>
      <c r="AQ18" s="838"/>
      <c r="AR18" s="838"/>
      <c r="AS18" s="306"/>
      <c r="AT18" s="306"/>
      <c r="AU18" s="839"/>
      <c r="AV18" s="840"/>
      <c r="AW18" s="181"/>
      <c r="AX18" s="399"/>
      <c r="AY18" s="181"/>
      <c r="AZ18" s="181"/>
    </row>
    <row r="19" spans="1:52" s="36" customFormat="1" ht="63">
      <c r="A19" s="306" t="s">
        <v>56</v>
      </c>
      <c r="B19" s="232"/>
      <c r="C19" s="396" t="s">
        <v>58</v>
      </c>
      <c r="D19" s="397" t="s">
        <v>59</v>
      </c>
      <c r="E19" s="397" t="s">
        <v>60</v>
      </c>
      <c r="F19" s="232">
        <v>1</v>
      </c>
      <c r="G19" s="232" t="s">
        <v>163</v>
      </c>
      <c r="H19" s="842" t="s">
        <v>150</v>
      </c>
      <c r="I19" s="842" t="s">
        <v>151</v>
      </c>
      <c r="J19" s="399">
        <v>2</v>
      </c>
      <c r="K19" s="399"/>
      <c r="L19" s="399"/>
      <c r="M19" s="399"/>
      <c r="N19" s="396"/>
      <c r="O19" s="843"/>
      <c r="P19" s="844"/>
      <c r="Q19" s="484"/>
      <c r="R19" s="484"/>
      <c r="S19" s="845"/>
      <c r="T19" s="845"/>
      <c r="U19" s="841"/>
      <c r="V19" s="232"/>
      <c r="W19" s="399"/>
      <c r="X19" s="401">
        <v>46049</v>
      </c>
      <c r="Y19" s="402">
        <f>X19+52</f>
        <v>46101</v>
      </c>
      <c r="Z19" s="399"/>
      <c r="AA19" s="399"/>
      <c r="AB19" s="399"/>
      <c r="AC19" s="399"/>
      <c r="AD19" s="306"/>
      <c r="AE19" s="399"/>
      <c r="AF19" s="399"/>
      <c r="AG19" s="308"/>
      <c r="AH19" s="399"/>
      <c r="AI19" s="396">
        <v>93000000000</v>
      </c>
      <c r="AJ19" s="837" t="s">
        <v>70</v>
      </c>
      <c r="AK19" s="402"/>
      <c r="AL19" s="402"/>
      <c r="AM19" s="846">
        <v>46151</v>
      </c>
      <c r="AN19" s="399"/>
      <c r="AO19" s="232"/>
      <c r="AP19" s="403"/>
      <c r="AQ19" s="838"/>
      <c r="AR19" s="838"/>
      <c r="AS19" s="306"/>
      <c r="AT19" s="306"/>
      <c r="AU19" s="839"/>
      <c r="AV19" s="840"/>
      <c r="AW19" s="181"/>
      <c r="AX19" s="399"/>
      <c r="AY19" s="181"/>
      <c r="AZ19" s="181"/>
    </row>
    <row r="20" spans="1:52" s="36" customFormat="1" ht="63">
      <c r="A20" s="306" t="s">
        <v>56</v>
      </c>
      <c r="B20" s="232"/>
      <c r="C20" s="396" t="s">
        <v>58</v>
      </c>
      <c r="D20" s="397" t="s">
        <v>59</v>
      </c>
      <c r="E20" s="397" t="s">
        <v>60</v>
      </c>
      <c r="F20" s="232">
        <v>1</v>
      </c>
      <c r="G20" s="232" t="s">
        <v>167</v>
      </c>
      <c r="H20" s="313" t="s">
        <v>168</v>
      </c>
      <c r="I20" s="313" t="s">
        <v>381</v>
      </c>
      <c r="J20" s="232">
        <v>2</v>
      </c>
      <c r="K20" s="232"/>
      <c r="L20" s="399"/>
      <c r="M20" s="399"/>
      <c r="N20" s="396"/>
      <c r="O20" s="843"/>
      <c r="P20" s="843"/>
      <c r="Q20" s="484"/>
      <c r="R20" s="484"/>
      <c r="S20" s="835"/>
      <c r="T20" s="835"/>
      <c r="U20" s="232"/>
      <c r="V20" s="232"/>
      <c r="W20" s="399"/>
      <c r="X20" s="401">
        <v>46049</v>
      </c>
      <c r="Y20" s="402">
        <f>X20+45</f>
        <v>46094</v>
      </c>
      <c r="Z20" s="232"/>
      <c r="AA20" s="232"/>
      <c r="AB20" s="232"/>
      <c r="AC20" s="232"/>
      <c r="AD20" s="306"/>
      <c r="AE20" s="232"/>
      <c r="AF20" s="399"/>
      <c r="AG20" s="308"/>
      <c r="AH20" s="232"/>
      <c r="AI20" s="396">
        <v>93000000000</v>
      </c>
      <c r="AJ20" s="396" t="s">
        <v>70</v>
      </c>
      <c r="AK20" s="402"/>
      <c r="AL20" s="402"/>
      <c r="AM20" s="846">
        <v>46144</v>
      </c>
      <c r="AN20" s="399"/>
      <c r="AO20" s="232"/>
      <c r="AP20" s="403"/>
      <c r="AQ20" s="838"/>
      <c r="AR20" s="838"/>
      <c r="AS20" s="306"/>
      <c r="AT20" s="306"/>
      <c r="AU20" s="839"/>
      <c r="AV20" s="840"/>
      <c r="AW20" s="181"/>
      <c r="AX20" s="399"/>
      <c r="AY20" s="181"/>
      <c r="AZ20" s="181"/>
    </row>
    <row r="21" spans="1:52" s="36" customFormat="1" ht="63">
      <c r="A21" s="306" t="s">
        <v>56</v>
      </c>
      <c r="B21" s="232"/>
      <c r="C21" s="396" t="s">
        <v>58</v>
      </c>
      <c r="D21" s="397" t="s">
        <v>59</v>
      </c>
      <c r="E21" s="397" t="s">
        <v>60</v>
      </c>
      <c r="F21" s="232">
        <v>1</v>
      </c>
      <c r="G21" s="232" t="s">
        <v>173</v>
      </c>
      <c r="H21" s="397" t="s">
        <v>174</v>
      </c>
      <c r="I21" s="397" t="s">
        <v>175</v>
      </c>
      <c r="J21" s="306">
        <v>2</v>
      </c>
      <c r="K21" s="306"/>
      <c r="L21" s="399"/>
      <c r="M21" s="399"/>
      <c r="N21" s="396"/>
      <c r="O21" s="484"/>
      <c r="P21" s="484"/>
      <c r="Q21" s="484"/>
      <c r="R21" s="484"/>
      <c r="S21" s="847"/>
      <c r="T21" s="847"/>
      <c r="U21" s="841"/>
      <c r="V21" s="232"/>
      <c r="W21" s="396"/>
      <c r="X21" s="401">
        <v>46049</v>
      </c>
      <c r="Y21" s="402">
        <f>X21+52</f>
        <v>46101</v>
      </c>
      <c r="Z21" s="306"/>
      <c r="AA21" s="306"/>
      <c r="AB21" s="306"/>
      <c r="AC21" s="306"/>
      <c r="AD21" s="306"/>
      <c r="AE21" s="306"/>
      <c r="AF21" s="396"/>
      <c r="AG21" s="308"/>
      <c r="AH21" s="306"/>
      <c r="AI21" s="396">
        <v>93000000000</v>
      </c>
      <c r="AJ21" s="396" t="s">
        <v>70</v>
      </c>
      <c r="AK21" s="402"/>
      <c r="AL21" s="402"/>
      <c r="AM21" s="846">
        <v>46181</v>
      </c>
      <c r="AN21" s="399"/>
      <c r="AO21" s="232"/>
      <c r="AP21" s="403"/>
      <c r="AQ21" s="838"/>
      <c r="AR21" s="838"/>
      <c r="AS21" s="306"/>
      <c r="AT21" s="306"/>
      <c r="AU21" s="839"/>
      <c r="AV21" s="840"/>
      <c r="AW21" s="181"/>
      <c r="AX21" s="399"/>
      <c r="AY21" s="181"/>
      <c r="AZ21" s="181"/>
    </row>
    <row r="22" spans="1:52" s="36" customFormat="1" ht="63">
      <c r="A22" s="306" t="s">
        <v>56</v>
      </c>
      <c r="B22" s="232"/>
      <c r="C22" s="396" t="s">
        <v>58</v>
      </c>
      <c r="D22" s="850" t="s">
        <v>59</v>
      </c>
      <c r="E22" s="397" t="s">
        <v>60</v>
      </c>
      <c r="F22" s="232">
        <v>1</v>
      </c>
      <c r="G22" s="494" t="s">
        <v>222</v>
      </c>
      <c r="H22" s="313" t="s">
        <v>223</v>
      </c>
      <c r="I22" s="313" t="s">
        <v>224</v>
      </c>
      <c r="J22" s="232">
        <v>2</v>
      </c>
      <c r="K22" s="232"/>
      <c r="L22" s="399"/>
      <c r="M22" s="399"/>
      <c r="N22" s="232"/>
      <c r="O22" s="851"/>
      <c r="P22" s="851"/>
      <c r="Q22" s="484"/>
      <c r="R22" s="484"/>
      <c r="S22" s="835"/>
      <c r="T22" s="835"/>
      <c r="U22" s="841"/>
      <c r="V22" s="232"/>
      <c r="W22" s="852"/>
      <c r="X22" s="401">
        <v>46051</v>
      </c>
      <c r="Y22" s="853">
        <f>X22+55</f>
        <v>46106</v>
      </c>
      <c r="Z22" s="232"/>
      <c r="AA22" s="232"/>
      <c r="AB22" s="232"/>
      <c r="AC22" s="232"/>
      <c r="AD22" s="403"/>
      <c r="AE22" s="232"/>
      <c r="AF22" s="403"/>
      <c r="AG22" s="308"/>
      <c r="AH22" s="403"/>
      <c r="AI22" s="854">
        <v>93000000000</v>
      </c>
      <c r="AJ22" s="852" t="s">
        <v>70</v>
      </c>
      <c r="AK22" s="855"/>
      <c r="AL22" s="402"/>
      <c r="AM22" s="846">
        <v>46236</v>
      </c>
      <c r="AN22" s="450"/>
      <c r="AO22" s="232"/>
      <c r="AP22" s="403"/>
      <c r="AQ22" s="856"/>
      <c r="AR22" s="494"/>
      <c r="AS22" s="487"/>
      <c r="AT22" s="495"/>
      <c r="AU22" s="857"/>
      <c r="AV22" s="858"/>
      <c r="AW22" s="859"/>
      <c r="AX22" s="399"/>
      <c r="AY22" s="181"/>
      <c r="AZ22" s="181"/>
    </row>
    <row r="23" spans="1:52" s="36" customFormat="1" ht="63">
      <c r="A23" s="306" t="s">
        <v>334</v>
      </c>
      <c r="B23" s="232"/>
      <c r="C23" s="396" t="s">
        <v>58</v>
      </c>
      <c r="D23" s="850" t="s">
        <v>336</v>
      </c>
      <c r="E23" s="397" t="s">
        <v>277</v>
      </c>
      <c r="F23" s="232"/>
      <c r="G23" s="494" t="s">
        <v>337</v>
      </c>
      <c r="H23" s="313" t="s">
        <v>338</v>
      </c>
      <c r="I23" s="313" t="s">
        <v>339</v>
      </c>
      <c r="J23" s="232">
        <v>2</v>
      </c>
      <c r="K23" s="232"/>
      <c r="L23" s="399"/>
      <c r="M23" s="399"/>
      <c r="N23" s="232"/>
      <c r="O23" s="851"/>
      <c r="P23" s="851"/>
      <c r="Q23" s="484"/>
      <c r="R23" s="484"/>
      <c r="S23" s="835"/>
      <c r="T23" s="835"/>
      <c r="U23" s="841"/>
      <c r="V23" s="232"/>
      <c r="W23" s="852"/>
      <c r="X23" s="401">
        <v>46266</v>
      </c>
      <c r="Y23" s="860">
        <v>46311</v>
      </c>
      <c r="Z23" s="232"/>
      <c r="AA23" s="232"/>
      <c r="AB23" s="232"/>
      <c r="AC23" s="232"/>
      <c r="AD23" s="403"/>
      <c r="AE23" s="232"/>
      <c r="AF23" s="403"/>
      <c r="AG23" s="308"/>
      <c r="AH23" s="403"/>
      <c r="AI23" s="396">
        <v>93000000000</v>
      </c>
      <c r="AJ23" s="396" t="s">
        <v>341</v>
      </c>
      <c r="AK23" s="855"/>
      <c r="AL23" s="402"/>
      <c r="AM23" s="846">
        <v>46387</v>
      </c>
      <c r="AN23" s="450"/>
      <c r="AO23" s="232"/>
      <c r="AP23" s="403"/>
      <c r="AQ23" s="856"/>
      <c r="AR23" s="494"/>
      <c r="AS23" s="487"/>
      <c r="AT23" s="495"/>
      <c r="AU23" s="857"/>
      <c r="AV23" s="858"/>
      <c r="AW23" s="859"/>
      <c r="AX23" s="861"/>
      <c r="AY23" s="181"/>
      <c r="AZ23" s="181"/>
    </row>
    <row r="24" spans="1:52" s="36" customFormat="1" ht="47.25">
      <c r="A24" s="306" t="s">
        <v>334</v>
      </c>
      <c r="B24" s="232"/>
      <c r="C24" s="396" t="s">
        <v>58</v>
      </c>
      <c r="D24" s="850" t="s">
        <v>336</v>
      </c>
      <c r="E24" s="397" t="s">
        <v>277</v>
      </c>
      <c r="F24" s="232"/>
      <c r="G24" s="494" t="s">
        <v>344</v>
      </c>
      <c r="H24" s="313" t="s">
        <v>338</v>
      </c>
      <c r="I24" s="313" t="s">
        <v>339</v>
      </c>
      <c r="J24" s="232">
        <v>2</v>
      </c>
      <c r="K24" s="232"/>
      <c r="L24" s="399"/>
      <c r="M24" s="399"/>
      <c r="N24" s="232"/>
      <c r="O24" s="851"/>
      <c r="P24" s="851"/>
      <c r="Q24" s="484"/>
      <c r="R24" s="484"/>
      <c r="S24" s="835"/>
      <c r="T24" s="835"/>
      <c r="U24" s="841"/>
      <c r="V24" s="232"/>
      <c r="W24" s="852"/>
      <c r="X24" s="401">
        <v>46266</v>
      </c>
      <c r="Y24" s="860">
        <v>46311</v>
      </c>
      <c r="Z24" s="232"/>
      <c r="AA24" s="232"/>
      <c r="AB24" s="232"/>
      <c r="AC24" s="232"/>
      <c r="AD24" s="403"/>
      <c r="AE24" s="232"/>
      <c r="AF24" s="403"/>
      <c r="AG24" s="308"/>
      <c r="AH24" s="403"/>
      <c r="AI24" s="396">
        <v>93000000000</v>
      </c>
      <c r="AJ24" s="396" t="s">
        <v>341</v>
      </c>
      <c r="AK24" s="855"/>
      <c r="AL24" s="402"/>
      <c r="AM24" s="846">
        <v>46387</v>
      </c>
      <c r="AN24" s="450"/>
      <c r="AO24" s="232"/>
      <c r="AP24" s="403"/>
      <c r="AQ24" s="856"/>
      <c r="AR24" s="494"/>
      <c r="AS24" s="487"/>
      <c r="AT24" s="495"/>
      <c r="AU24" s="857"/>
      <c r="AV24" s="858"/>
      <c r="AW24" s="859"/>
      <c r="AX24" s="861"/>
      <c r="AY24" s="181"/>
      <c r="AZ24" s="181"/>
    </row>
    <row r="25" spans="1:52" s="36" customFormat="1" ht="78.75">
      <c r="A25" s="306" t="s">
        <v>334</v>
      </c>
      <c r="B25" s="232"/>
      <c r="C25" s="396" t="s">
        <v>58</v>
      </c>
      <c r="D25" s="850" t="s">
        <v>336</v>
      </c>
      <c r="E25" s="397" t="s">
        <v>277</v>
      </c>
      <c r="F25" s="232"/>
      <c r="G25" s="494" t="s">
        <v>347</v>
      </c>
      <c r="H25" s="313" t="s">
        <v>348</v>
      </c>
      <c r="I25" s="313" t="s">
        <v>349</v>
      </c>
      <c r="J25" s="232">
        <v>2</v>
      </c>
      <c r="K25" s="232"/>
      <c r="L25" s="399"/>
      <c r="M25" s="399"/>
      <c r="N25" s="232"/>
      <c r="O25" s="851"/>
      <c r="P25" s="851"/>
      <c r="Q25" s="484"/>
      <c r="R25" s="484"/>
      <c r="S25" s="835"/>
      <c r="T25" s="835"/>
      <c r="U25" s="841"/>
      <c r="V25" s="232"/>
      <c r="W25" s="852"/>
      <c r="X25" s="401">
        <v>46266</v>
      </c>
      <c r="Y25" s="860">
        <v>46311</v>
      </c>
      <c r="Z25" s="232"/>
      <c r="AA25" s="232"/>
      <c r="AB25" s="232"/>
      <c r="AC25" s="232"/>
      <c r="AD25" s="403"/>
      <c r="AE25" s="232"/>
      <c r="AF25" s="403"/>
      <c r="AG25" s="308"/>
      <c r="AH25" s="403"/>
      <c r="AI25" s="396">
        <v>93000000000</v>
      </c>
      <c r="AJ25" s="396" t="s">
        <v>341</v>
      </c>
      <c r="AK25" s="855"/>
      <c r="AL25" s="402"/>
      <c r="AM25" s="846">
        <v>46387</v>
      </c>
      <c r="AN25" s="450"/>
      <c r="AO25" s="232"/>
      <c r="AP25" s="403"/>
      <c r="AQ25" s="856"/>
      <c r="AR25" s="494"/>
      <c r="AS25" s="487"/>
      <c r="AT25" s="495"/>
      <c r="AU25" s="857"/>
      <c r="AV25" s="858"/>
      <c r="AW25" s="859"/>
      <c r="AX25" s="861"/>
      <c r="AY25" s="181"/>
      <c r="AZ25" s="181"/>
    </row>
    <row r="26" spans="1:52" s="36" customFormat="1" ht="47.25">
      <c r="A26" s="306" t="s">
        <v>334</v>
      </c>
      <c r="B26" s="232"/>
      <c r="C26" s="396" t="s">
        <v>58</v>
      </c>
      <c r="D26" s="850" t="s">
        <v>336</v>
      </c>
      <c r="E26" s="397" t="s">
        <v>277</v>
      </c>
      <c r="F26" s="232"/>
      <c r="G26" s="494" t="s">
        <v>352</v>
      </c>
      <c r="H26" s="313" t="s">
        <v>353</v>
      </c>
      <c r="I26" s="313" t="s">
        <v>354</v>
      </c>
      <c r="J26" s="232">
        <v>2</v>
      </c>
      <c r="K26" s="232"/>
      <c r="L26" s="399"/>
      <c r="M26" s="399"/>
      <c r="N26" s="232"/>
      <c r="O26" s="851"/>
      <c r="P26" s="851"/>
      <c r="Q26" s="484"/>
      <c r="R26" s="484"/>
      <c r="S26" s="835"/>
      <c r="T26" s="835"/>
      <c r="U26" s="841"/>
      <c r="V26" s="232"/>
      <c r="W26" s="852"/>
      <c r="X26" s="401">
        <v>46266</v>
      </c>
      <c r="Y26" s="860">
        <v>46311</v>
      </c>
      <c r="Z26" s="232"/>
      <c r="AA26" s="232"/>
      <c r="AB26" s="232"/>
      <c r="AC26" s="232"/>
      <c r="AD26" s="403"/>
      <c r="AE26" s="232"/>
      <c r="AF26" s="403"/>
      <c r="AG26" s="308"/>
      <c r="AH26" s="403"/>
      <c r="AI26" s="396">
        <v>93000000000</v>
      </c>
      <c r="AJ26" s="396" t="s">
        <v>341</v>
      </c>
      <c r="AK26" s="855"/>
      <c r="AL26" s="402"/>
      <c r="AM26" s="846">
        <v>46387</v>
      </c>
      <c r="AN26" s="450"/>
      <c r="AO26" s="232"/>
      <c r="AP26" s="403"/>
      <c r="AQ26" s="856"/>
      <c r="AR26" s="494"/>
      <c r="AS26" s="487"/>
      <c r="AT26" s="495"/>
      <c r="AU26" s="857"/>
      <c r="AV26" s="858"/>
      <c r="AW26" s="859"/>
      <c r="AX26" s="861"/>
      <c r="AY26" s="181"/>
      <c r="AZ26" s="181"/>
    </row>
    <row r="27" spans="1:52" s="36" customFormat="1" ht="63">
      <c r="A27" s="306" t="s">
        <v>334</v>
      </c>
      <c r="B27" s="232"/>
      <c r="C27" s="396" t="s">
        <v>58</v>
      </c>
      <c r="D27" s="850" t="s">
        <v>336</v>
      </c>
      <c r="E27" s="397" t="s">
        <v>277</v>
      </c>
      <c r="F27" s="232"/>
      <c r="G27" s="494" t="s">
        <v>357</v>
      </c>
      <c r="H27" s="313" t="s">
        <v>358</v>
      </c>
      <c r="I27" s="313" t="s">
        <v>359</v>
      </c>
      <c r="J27" s="232">
        <v>2</v>
      </c>
      <c r="K27" s="232"/>
      <c r="L27" s="399"/>
      <c r="M27" s="399"/>
      <c r="N27" s="232"/>
      <c r="O27" s="851"/>
      <c r="P27" s="851"/>
      <c r="Q27" s="484"/>
      <c r="R27" s="484"/>
      <c r="S27" s="835"/>
      <c r="T27" s="835"/>
      <c r="U27" s="841"/>
      <c r="V27" s="232"/>
      <c r="W27" s="852"/>
      <c r="X27" s="401">
        <v>46266</v>
      </c>
      <c r="Y27" s="860">
        <v>46311</v>
      </c>
      <c r="Z27" s="232"/>
      <c r="AA27" s="232"/>
      <c r="AB27" s="232"/>
      <c r="AC27" s="232"/>
      <c r="AD27" s="403"/>
      <c r="AE27" s="232"/>
      <c r="AF27" s="403"/>
      <c r="AG27" s="308"/>
      <c r="AH27" s="403"/>
      <c r="AI27" s="396">
        <v>93000000000</v>
      </c>
      <c r="AJ27" s="396" t="s">
        <v>341</v>
      </c>
      <c r="AK27" s="855"/>
      <c r="AL27" s="402"/>
      <c r="AM27" s="846">
        <v>46387</v>
      </c>
      <c r="AN27" s="450"/>
      <c r="AO27" s="232"/>
      <c r="AP27" s="403"/>
      <c r="AQ27" s="856"/>
      <c r="AR27" s="494"/>
      <c r="AS27" s="487"/>
      <c r="AT27" s="495"/>
      <c r="AU27" s="857"/>
      <c r="AV27" s="858"/>
      <c r="AW27" s="859"/>
      <c r="AX27" s="861"/>
      <c r="AY27" s="181"/>
      <c r="AZ27" s="181"/>
    </row>
    <row r="28" spans="1:52" s="36" customFormat="1" ht="47.25">
      <c r="A28" s="306" t="s">
        <v>334</v>
      </c>
      <c r="B28" s="232"/>
      <c r="C28" s="396" t="s">
        <v>58</v>
      </c>
      <c r="D28" s="850" t="s">
        <v>336</v>
      </c>
      <c r="E28" s="397" t="s">
        <v>277</v>
      </c>
      <c r="F28" s="232"/>
      <c r="G28" s="494" t="s">
        <v>362</v>
      </c>
      <c r="H28" s="313" t="s">
        <v>363</v>
      </c>
      <c r="I28" s="313" t="s">
        <v>364</v>
      </c>
      <c r="J28" s="232">
        <v>2</v>
      </c>
      <c r="K28" s="232"/>
      <c r="L28" s="399"/>
      <c r="M28" s="399"/>
      <c r="N28" s="232"/>
      <c r="O28" s="851"/>
      <c r="P28" s="851"/>
      <c r="Q28" s="484"/>
      <c r="R28" s="484"/>
      <c r="S28" s="835"/>
      <c r="T28" s="835"/>
      <c r="U28" s="841"/>
      <c r="V28" s="232"/>
      <c r="W28" s="852"/>
      <c r="X28" s="401">
        <v>46266</v>
      </c>
      <c r="Y28" s="860">
        <v>46311</v>
      </c>
      <c r="Z28" s="232"/>
      <c r="AA28" s="232"/>
      <c r="AB28" s="232"/>
      <c r="AC28" s="232"/>
      <c r="AD28" s="403"/>
      <c r="AE28" s="232"/>
      <c r="AF28" s="403"/>
      <c r="AG28" s="308"/>
      <c r="AH28" s="403"/>
      <c r="AI28" s="396">
        <v>93000000000</v>
      </c>
      <c r="AJ28" s="396" t="s">
        <v>341</v>
      </c>
      <c r="AK28" s="855"/>
      <c r="AL28" s="402"/>
      <c r="AM28" s="846">
        <v>46387</v>
      </c>
      <c r="AN28" s="450"/>
      <c r="AO28" s="232"/>
      <c r="AP28" s="403"/>
      <c r="AQ28" s="856"/>
      <c r="AR28" s="494"/>
      <c r="AS28" s="487"/>
      <c r="AT28" s="495"/>
      <c r="AU28" s="857"/>
      <c r="AV28" s="858"/>
      <c r="AW28" s="859"/>
      <c r="AX28" s="861"/>
      <c r="AY28" s="181"/>
      <c r="AZ28" s="181"/>
    </row>
    <row r="29" spans="1:52" s="36" customFormat="1" ht="47.25">
      <c r="A29" s="306" t="s">
        <v>334</v>
      </c>
      <c r="B29" s="232"/>
      <c r="C29" s="396" t="s">
        <v>58</v>
      </c>
      <c r="D29" s="850" t="s">
        <v>336</v>
      </c>
      <c r="E29" s="397" t="s">
        <v>277</v>
      </c>
      <c r="F29" s="232"/>
      <c r="G29" s="494" t="s">
        <v>367</v>
      </c>
      <c r="H29" s="313" t="s">
        <v>368</v>
      </c>
      <c r="I29" s="313" t="s">
        <v>369</v>
      </c>
      <c r="J29" s="232">
        <v>2</v>
      </c>
      <c r="K29" s="232"/>
      <c r="L29" s="399"/>
      <c r="M29" s="399"/>
      <c r="N29" s="232"/>
      <c r="O29" s="851"/>
      <c r="P29" s="851"/>
      <c r="Q29" s="484"/>
      <c r="R29" s="484"/>
      <c r="S29" s="835"/>
      <c r="T29" s="835"/>
      <c r="U29" s="841"/>
      <c r="V29" s="232"/>
      <c r="W29" s="852"/>
      <c r="X29" s="401">
        <v>46266</v>
      </c>
      <c r="Y29" s="860">
        <v>46311</v>
      </c>
      <c r="Z29" s="232"/>
      <c r="AA29" s="232"/>
      <c r="AB29" s="232"/>
      <c r="AC29" s="232"/>
      <c r="AD29" s="403"/>
      <c r="AE29" s="232"/>
      <c r="AF29" s="403"/>
      <c r="AG29" s="308"/>
      <c r="AH29" s="403"/>
      <c r="AI29" s="396">
        <v>93000000000</v>
      </c>
      <c r="AJ29" s="396" t="s">
        <v>341</v>
      </c>
      <c r="AK29" s="855"/>
      <c r="AL29" s="402"/>
      <c r="AM29" s="846">
        <v>46387</v>
      </c>
      <c r="AN29" s="450"/>
      <c r="AO29" s="232"/>
      <c r="AP29" s="403"/>
      <c r="AQ29" s="856"/>
      <c r="AR29" s="494"/>
      <c r="AS29" s="487"/>
      <c r="AT29" s="495"/>
      <c r="AU29" s="857"/>
      <c r="AV29" s="858"/>
      <c r="AW29" s="859"/>
      <c r="AX29" s="861"/>
      <c r="AY29" s="181"/>
      <c r="AZ29" s="181"/>
    </row>
    <row r="30" spans="1:52" s="36" customFormat="1" ht="47.25">
      <c r="A30" s="306" t="s">
        <v>334</v>
      </c>
      <c r="B30" s="232"/>
      <c r="C30" s="396" t="s">
        <v>58</v>
      </c>
      <c r="D30" s="850" t="s">
        <v>336</v>
      </c>
      <c r="E30" s="397" t="s">
        <v>277</v>
      </c>
      <c r="F30" s="232"/>
      <c r="G30" s="494" t="s">
        <v>372</v>
      </c>
      <c r="H30" s="313" t="s">
        <v>368</v>
      </c>
      <c r="I30" s="313" t="s">
        <v>369</v>
      </c>
      <c r="J30" s="232">
        <v>2</v>
      </c>
      <c r="K30" s="232"/>
      <c r="L30" s="399"/>
      <c r="M30" s="399"/>
      <c r="N30" s="232"/>
      <c r="O30" s="851"/>
      <c r="P30" s="851"/>
      <c r="Q30" s="484"/>
      <c r="R30" s="484"/>
      <c r="S30" s="835"/>
      <c r="T30" s="835"/>
      <c r="U30" s="841"/>
      <c r="V30" s="232"/>
      <c r="W30" s="852"/>
      <c r="X30" s="401">
        <v>46266</v>
      </c>
      <c r="Y30" s="860">
        <v>46311</v>
      </c>
      <c r="Z30" s="232"/>
      <c r="AA30" s="232"/>
      <c r="AB30" s="232"/>
      <c r="AC30" s="232"/>
      <c r="AD30" s="403"/>
      <c r="AE30" s="232"/>
      <c r="AF30" s="403"/>
      <c r="AG30" s="308"/>
      <c r="AH30" s="403"/>
      <c r="AI30" s="396">
        <v>93000000000</v>
      </c>
      <c r="AJ30" s="396" t="s">
        <v>341</v>
      </c>
      <c r="AK30" s="855"/>
      <c r="AL30" s="402"/>
      <c r="AM30" s="846">
        <v>46387</v>
      </c>
      <c r="AN30" s="450"/>
      <c r="AO30" s="232"/>
      <c r="AP30" s="403"/>
      <c r="AQ30" s="856"/>
      <c r="AR30" s="494"/>
      <c r="AS30" s="487"/>
      <c r="AT30" s="495"/>
      <c r="AU30" s="857"/>
      <c r="AV30" s="858"/>
      <c r="AW30" s="859"/>
      <c r="AX30" s="861"/>
      <c r="AY30" s="181"/>
      <c r="AZ30" s="181"/>
    </row>
    <row r="31" spans="1:52" s="36" customFormat="1" ht="47.25">
      <c r="A31" s="306" t="s">
        <v>374</v>
      </c>
      <c r="B31" s="232"/>
      <c r="C31" s="396" t="s">
        <v>58</v>
      </c>
      <c r="D31" s="850" t="s">
        <v>336</v>
      </c>
      <c r="E31" s="397" t="s">
        <v>60</v>
      </c>
      <c r="F31" s="232"/>
      <c r="G31" s="494" t="s">
        <v>376</v>
      </c>
      <c r="H31" s="313" t="s">
        <v>134</v>
      </c>
      <c r="I31" s="313" t="s">
        <v>135</v>
      </c>
      <c r="J31" s="232">
        <v>2</v>
      </c>
      <c r="K31" s="232"/>
      <c r="L31" s="399"/>
      <c r="M31" s="399"/>
      <c r="N31" s="232"/>
      <c r="O31" s="851"/>
      <c r="P31" s="851"/>
      <c r="Q31" s="484"/>
      <c r="R31" s="484"/>
      <c r="S31" s="835"/>
      <c r="T31" s="835"/>
      <c r="U31" s="841"/>
      <c r="V31" s="232"/>
      <c r="W31" s="852"/>
      <c r="X31" s="401">
        <v>46266</v>
      </c>
      <c r="Y31" s="860">
        <v>46311</v>
      </c>
      <c r="Z31" s="232"/>
      <c r="AA31" s="232"/>
      <c r="AB31" s="232"/>
      <c r="AC31" s="232"/>
      <c r="AD31" s="403"/>
      <c r="AE31" s="232"/>
      <c r="AF31" s="403"/>
      <c r="AG31" s="308"/>
      <c r="AH31" s="403"/>
      <c r="AI31" s="396">
        <v>93000000000</v>
      </c>
      <c r="AJ31" s="396" t="s">
        <v>341</v>
      </c>
      <c r="AK31" s="855"/>
      <c r="AL31" s="402"/>
      <c r="AM31" s="846">
        <v>46387</v>
      </c>
      <c r="AN31" s="450"/>
      <c r="AO31" s="232"/>
      <c r="AP31" s="403"/>
      <c r="AQ31" s="856"/>
      <c r="AR31" s="494"/>
      <c r="AS31" s="487"/>
      <c r="AT31" s="495"/>
      <c r="AU31" s="857"/>
      <c r="AV31" s="858"/>
      <c r="AW31" s="859"/>
      <c r="AX31" s="861"/>
      <c r="AY31" s="181"/>
      <c r="AZ31" s="181"/>
    </row>
    <row r="32" spans="1:52" s="36" customFormat="1" ht="47.25">
      <c r="A32" s="306" t="s">
        <v>374</v>
      </c>
      <c r="B32" s="232"/>
      <c r="C32" s="396" t="s">
        <v>58</v>
      </c>
      <c r="D32" s="850" t="s">
        <v>336</v>
      </c>
      <c r="E32" s="397" t="s">
        <v>60</v>
      </c>
      <c r="F32" s="232"/>
      <c r="G32" s="494" t="s">
        <v>163</v>
      </c>
      <c r="H32" s="313" t="s">
        <v>150</v>
      </c>
      <c r="I32" s="313" t="s">
        <v>169</v>
      </c>
      <c r="J32" s="232">
        <v>2</v>
      </c>
      <c r="K32" s="232"/>
      <c r="L32" s="399"/>
      <c r="M32" s="399"/>
      <c r="N32" s="232"/>
      <c r="O32" s="851"/>
      <c r="P32" s="851"/>
      <c r="Q32" s="484"/>
      <c r="R32" s="484"/>
      <c r="S32" s="835"/>
      <c r="T32" s="835"/>
      <c r="U32" s="841"/>
      <c r="V32" s="232"/>
      <c r="W32" s="852"/>
      <c r="X32" s="401">
        <v>46266</v>
      </c>
      <c r="Y32" s="860">
        <v>46311</v>
      </c>
      <c r="Z32" s="232"/>
      <c r="AA32" s="232"/>
      <c r="AB32" s="232"/>
      <c r="AC32" s="232"/>
      <c r="AD32" s="403"/>
      <c r="AE32" s="232"/>
      <c r="AF32" s="403"/>
      <c r="AG32" s="308"/>
      <c r="AH32" s="403"/>
      <c r="AI32" s="396">
        <v>93000000000</v>
      </c>
      <c r="AJ32" s="396" t="s">
        <v>341</v>
      </c>
      <c r="AK32" s="855"/>
      <c r="AL32" s="402"/>
      <c r="AM32" s="846">
        <v>46387</v>
      </c>
      <c r="AN32" s="450"/>
      <c r="AO32" s="232"/>
      <c r="AP32" s="403"/>
      <c r="AQ32" s="856"/>
      <c r="AR32" s="494"/>
      <c r="AS32" s="487"/>
      <c r="AT32" s="495"/>
      <c r="AU32" s="857"/>
      <c r="AV32" s="858"/>
      <c r="AW32" s="859"/>
      <c r="AX32" s="861"/>
      <c r="AY32" s="181"/>
      <c r="AZ32" s="181"/>
    </row>
    <row r="33" spans="1:52" s="36" customFormat="1" ht="47.25">
      <c r="A33" s="306" t="s">
        <v>374</v>
      </c>
      <c r="B33" s="232"/>
      <c r="C33" s="396" t="s">
        <v>58</v>
      </c>
      <c r="D33" s="850" t="s">
        <v>336</v>
      </c>
      <c r="E33" s="397" t="s">
        <v>60</v>
      </c>
      <c r="F33" s="232"/>
      <c r="G33" s="494" t="s">
        <v>149</v>
      </c>
      <c r="H33" s="313" t="s">
        <v>150</v>
      </c>
      <c r="I33" s="313" t="s">
        <v>381</v>
      </c>
      <c r="J33" s="232">
        <v>2</v>
      </c>
      <c r="K33" s="232"/>
      <c r="L33" s="399"/>
      <c r="M33" s="399"/>
      <c r="N33" s="232"/>
      <c r="O33" s="851"/>
      <c r="P33" s="851"/>
      <c r="Q33" s="484"/>
      <c r="R33" s="484"/>
      <c r="S33" s="835"/>
      <c r="T33" s="835"/>
      <c r="U33" s="841"/>
      <c r="V33" s="232"/>
      <c r="W33" s="852"/>
      <c r="X33" s="401">
        <v>46266</v>
      </c>
      <c r="Y33" s="860">
        <v>46311</v>
      </c>
      <c r="Z33" s="232"/>
      <c r="AA33" s="232"/>
      <c r="AB33" s="232"/>
      <c r="AC33" s="232"/>
      <c r="AD33" s="403"/>
      <c r="AE33" s="232"/>
      <c r="AF33" s="403"/>
      <c r="AG33" s="308"/>
      <c r="AH33" s="403"/>
      <c r="AI33" s="396">
        <v>93000000000</v>
      </c>
      <c r="AJ33" s="396" t="s">
        <v>341</v>
      </c>
      <c r="AK33" s="855"/>
      <c r="AL33" s="402"/>
      <c r="AM33" s="846">
        <v>46387</v>
      </c>
      <c r="AN33" s="450"/>
      <c r="AO33" s="232"/>
      <c r="AP33" s="403"/>
      <c r="AQ33" s="856"/>
      <c r="AR33" s="494"/>
      <c r="AS33" s="487"/>
      <c r="AT33" s="495"/>
      <c r="AU33" s="857"/>
      <c r="AV33" s="858"/>
      <c r="AW33" s="859"/>
      <c r="AX33" s="861"/>
      <c r="AY33" s="181"/>
      <c r="AZ33" s="181"/>
    </row>
    <row r="34" spans="1:52" s="36" customFormat="1" ht="47.25">
      <c r="A34" s="306" t="s">
        <v>374</v>
      </c>
      <c r="B34" s="232"/>
      <c r="C34" s="396" t="s">
        <v>58</v>
      </c>
      <c r="D34" s="850" t="s">
        <v>336</v>
      </c>
      <c r="E34" s="397" t="s">
        <v>60</v>
      </c>
      <c r="F34" s="232"/>
      <c r="G34" s="494" t="s">
        <v>384</v>
      </c>
      <c r="H34" s="313" t="s">
        <v>385</v>
      </c>
      <c r="I34" s="313" t="s">
        <v>386</v>
      </c>
      <c r="J34" s="232">
        <v>2</v>
      </c>
      <c r="K34" s="232"/>
      <c r="L34" s="399"/>
      <c r="M34" s="399"/>
      <c r="N34" s="232"/>
      <c r="O34" s="851"/>
      <c r="P34" s="851"/>
      <c r="Q34" s="484"/>
      <c r="R34" s="484"/>
      <c r="S34" s="835"/>
      <c r="T34" s="835"/>
      <c r="U34" s="841"/>
      <c r="V34" s="232"/>
      <c r="W34" s="852"/>
      <c r="X34" s="401">
        <v>46266</v>
      </c>
      <c r="Y34" s="860">
        <v>46311</v>
      </c>
      <c r="Z34" s="232"/>
      <c r="AA34" s="232"/>
      <c r="AB34" s="232"/>
      <c r="AC34" s="232"/>
      <c r="AD34" s="403"/>
      <c r="AE34" s="232"/>
      <c r="AF34" s="403"/>
      <c r="AG34" s="308"/>
      <c r="AH34" s="403"/>
      <c r="AI34" s="396">
        <v>93000000000</v>
      </c>
      <c r="AJ34" s="396" t="s">
        <v>341</v>
      </c>
      <c r="AK34" s="855"/>
      <c r="AL34" s="402"/>
      <c r="AM34" s="846">
        <v>46387</v>
      </c>
      <c r="AN34" s="450"/>
      <c r="AO34" s="232"/>
      <c r="AP34" s="403"/>
      <c r="AQ34" s="856"/>
      <c r="AR34" s="494"/>
      <c r="AS34" s="487"/>
      <c r="AT34" s="495"/>
      <c r="AU34" s="857"/>
      <c r="AV34" s="858"/>
      <c r="AW34" s="859"/>
      <c r="AX34" s="861"/>
      <c r="AY34" s="181"/>
      <c r="AZ34" s="181"/>
    </row>
    <row r="35" spans="1:52" s="36" customFormat="1" ht="47.25">
      <c r="A35" s="306" t="s">
        <v>374</v>
      </c>
      <c r="B35" s="232"/>
      <c r="C35" s="396" t="s">
        <v>58</v>
      </c>
      <c r="D35" s="850" t="s">
        <v>336</v>
      </c>
      <c r="E35" s="397" t="s">
        <v>60</v>
      </c>
      <c r="F35" s="232"/>
      <c r="G35" s="494" t="s">
        <v>389</v>
      </c>
      <c r="H35" s="313" t="s">
        <v>390</v>
      </c>
      <c r="I35" s="313" t="s">
        <v>391</v>
      </c>
      <c r="J35" s="232">
        <v>2</v>
      </c>
      <c r="K35" s="232"/>
      <c r="L35" s="399"/>
      <c r="M35" s="399"/>
      <c r="N35" s="232"/>
      <c r="O35" s="851"/>
      <c r="P35" s="851"/>
      <c r="Q35" s="484"/>
      <c r="R35" s="484"/>
      <c r="S35" s="835"/>
      <c r="T35" s="835"/>
      <c r="U35" s="841"/>
      <c r="V35" s="232"/>
      <c r="W35" s="852"/>
      <c r="X35" s="401">
        <v>46266</v>
      </c>
      <c r="Y35" s="860">
        <v>46311</v>
      </c>
      <c r="Z35" s="232"/>
      <c r="AA35" s="232"/>
      <c r="AB35" s="232"/>
      <c r="AC35" s="232"/>
      <c r="AD35" s="403"/>
      <c r="AE35" s="232"/>
      <c r="AF35" s="403"/>
      <c r="AG35" s="308"/>
      <c r="AH35" s="403"/>
      <c r="AI35" s="396">
        <v>93000000000</v>
      </c>
      <c r="AJ35" s="396" t="s">
        <v>341</v>
      </c>
      <c r="AK35" s="855"/>
      <c r="AL35" s="402"/>
      <c r="AM35" s="846">
        <v>46387</v>
      </c>
      <c r="AN35" s="450"/>
      <c r="AO35" s="232"/>
      <c r="AP35" s="403"/>
      <c r="AQ35" s="856"/>
      <c r="AR35" s="494"/>
      <c r="AS35" s="487"/>
      <c r="AT35" s="495"/>
      <c r="AU35" s="857"/>
      <c r="AV35" s="858"/>
      <c r="AW35" s="859"/>
      <c r="AX35" s="861"/>
      <c r="AY35" s="181"/>
      <c r="AZ35" s="181"/>
    </row>
    <row r="36" spans="1:52" s="36" customFormat="1" ht="47.25">
      <c r="A36" s="306" t="s">
        <v>374</v>
      </c>
      <c r="B36" s="232"/>
      <c r="C36" s="396" t="s">
        <v>58</v>
      </c>
      <c r="D36" s="850" t="s">
        <v>336</v>
      </c>
      <c r="E36" s="397" t="s">
        <v>60</v>
      </c>
      <c r="F36" s="232"/>
      <c r="G36" s="494" t="s">
        <v>394</v>
      </c>
      <c r="H36" s="313" t="s">
        <v>174</v>
      </c>
      <c r="I36" s="313" t="s">
        <v>395</v>
      </c>
      <c r="J36" s="232">
        <v>2</v>
      </c>
      <c r="K36" s="232"/>
      <c r="L36" s="399"/>
      <c r="M36" s="399"/>
      <c r="N36" s="232"/>
      <c r="O36" s="851"/>
      <c r="P36" s="851"/>
      <c r="Q36" s="484"/>
      <c r="R36" s="484"/>
      <c r="S36" s="835"/>
      <c r="T36" s="835"/>
      <c r="U36" s="841"/>
      <c r="V36" s="232"/>
      <c r="W36" s="852"/>
      <c r="X36" s="401">
        <v>46266</v>
      </c>
      <c r="Y36" s="860">
        <v>46311</v>
      </c>
      <c r="Z36" s="232"/>
      <c r="AA36" s="232"/>
      <c r="AB36" s="232"/>
      <c r="AC36" s="232"/>
      <c r="AD36" s="403"/>
      <c r="AE36" s="232"/>
      <c r="AF36" s="403"/>
      <c r="AG36" s="308"/>
      <c r="AH36" s="403"/>
      <c r="AI36" s="396">
        <v>93000000000</v>
      </c>
      <c r="AJ36" s="396" t="s">
        <v>341</v>
      </c>
      <c r="AK36" s="855"/>
      <c r="AL36" s="402"/>
      <c r="AM36" s="846">
        <v>46387</v>
      </c>
      <c r="AN36" s="450"/>
      <c r="AO36" s="232"/>
      <c r="AP36" s="403"/>
      <c r="AQ36" s="856"/>
      <c r="AR36" s="494"/>
      <c r="AS36" s="487"/>
      <c r="AT36" s="495"/>
      <c r="AU36" s="857"/>
      <c r="AV36" s="858"/>
      <c r="AW36" s="859"/>
      <c r="AX36" s="861"/>
      <c r="AY36" s="181"/>
      <c r="AZ36" s="181"/>
    </row>
    <row r="37" spans="1:52" s="36" customFormat="1" ht="47.25">
      <c r="A37" s="306" t="s">
        <v>374</v>
      </c>
      <c r="B37" s="232"/>
      <c r="C37" s="396" t="s">
        <v>58</v>
      </c>
      <c r="D37" s="850" t="s">
        <v>336</v>
      </c>
      <c r="E37" s="397" t="s">
        <v>60</v>
      </c>
      <c r="F37" s="232"/>
      <c r="G37" s="494" t="s">
        <v>398</v>
      </c>
      <c r="H37" s="313" t="s">
        <v>399</v>
      </c>
      <c r="I37" s="313" t="s">
        <v>400</v>
      </c>
      <c r="J37" s="232">
        <v>2</v>
      </c>
      <c r="K37" s="232"/>
      <c r="L37" s="399"/>
      <c r="M37" s="399"/>
      <c r="N37" s="232"/>
      <c r="O37" s="851"/>
      <c r="P37" s="851"/>
      <c r="Q37" s="484"/>
      <c r="R37" s="484"/>
      <c r="S37" s="835"/>
      <c r="T37" s="835"/>
      <c r="U37" s="841"/>
      <c r="V37" s="232"/>
      <c r="W37" s="852"/>
      <c r="X37" s="401">
        <v>46266</v>
      </c>
      <c r="Y37" s="860">
        <v>46311</v>
      </c>
      <c r="Z37" s="232"/>
      <c r="AA37" s="232"/>
      <c r="AB37" s="232"/>
      <c r="AC37" s="232"/>
      <c r="AD37" s="403"/>
      <c r="AE37" s="232"/>
      <c r="AF37" s="403"/>
      <c r="AG37" s="308"/>
      <c r="AH37" s="403"/>
      <c r="AI37" s="396">
        <v>93000000000</v>
      </c>
      <c r="AJ37" s="396" t="s">
        <v>341</v>
      </c>
      <c r="AK37" s="855"/>
      <c r="AL37" s="402"/>
      <c r="AM37" s="846">
        <v>46387</v>
      </c>
      <c r="AN37" s="450"/>
      <c r="AO37" s="232"/>
      <c r="AP37" s="403"/>
      <c r="AQ37" s="856"/>
      <c r="AR37" s="494"/>
      <c r="AS37" s="487"/>
      <c r="AT37" s="495"/>
      <c r="AU37" s="857"/>
      <c r="AV37" s="858"/>
      <c r="AW37" s="859"/>
      <c r="AX37" s="861"/>
      <c r="AY37" s="181"/>
      <c r="AZ37" s="181"/>
    </row>
    <row r="38" spans="1:52" s="36" customFormat="1" ht="47.25">
      <c r="A38" s="306" t="s">
        <v>374</v>
      </c>
      <c r="B38" s="232"/>
      <c r="C38" s="396" t="s">
        <v>58</v>
      </c>
      <c r="D38" s="850" t="s">
        <v>336</v>
      </c>
      <c r="E38" s="397" t="s">
        <v>60</v>
      </c>
      <c r="F38" s="232"/>
      <c r="G38" s="494" t="s">
        <v>420</v>
      </c>
      <c r="H38" s="313" t="s">
        <v>174</v>
      </c>
      <c r="I38" s="313" t="s">
        <v>421</v>
      </c>
      <c r="J38" s="232">
        <v>2</v>
      </c>
      <c r="K38" s="232"/>
      <c r="L38" s="399"/>
      <c r="M38" s="399"/>
      <c r="N38" s="232"/>
      <c r="O38" s="851"/>
      <c r="P38" s="851"/>
      <c r="Q38" s="484"/>
      <c r="R38" s="484"/>
      <c r="S38" s="835"/>
      <c r="T38" s="835"/>
      <c r="U38" s="841"/>
      <c r="V38" s="232"/>
      <c r="W38" s="852"/>
      <c r="X38" s="401">
        <v>46266</v>
      </c>
      <c r="Y38" s="860">
        <v>46311</v>
      </c>
      <c r="Z38" s="232"/>
      <c r="AA38" s="232"/>
      <c r="AB38" s="232"/>
      <c r="AC38" s="232"/>
      <c r="AD38" s="403"/>
      <c r="AE38" s="232"/>
      <c r="AF38" s="403"/>
      <c r="AG38" s="308"/>
      <c r="AH38" s="403"/>
      <c r="AI38" s="396">
        <v>93000000000</v>
      </c>
      <c r="AJ38" s="396" t="s">
        <v>341</v>
      </c>
      <c r="AK38" s="855"/>
      <c r="AL38" s="402"/>
      <c r="AM38" s="846">
        <v>46387</v>
      </c>
      <c r="AN38" s="450"/>
      <c r="AO38" s="232"/>
      <c r="AP38" s="403"/>
      <c r="AQ38" s="856"/>
      <c r="AR38" s="494"/>
      <c r="AS38" s="487"/>
      <c r="AT38" s="495"/>
      <c r="AU38" s="857"/>
      <c r="AV38" s="858"/>
      <c r="AW38" s="859"/>
      <c r="AX38" s="861"/>
      <c r="AY38" s="181"/>
      <c r="AZ38" s="181"/>
    </row>
    <row r="39" spans="1:52" s="36" customFormat="1" ht="47.25">
      <c r="A39" s="306" t="s">
        <v>374</v>
      </c>
      <c r="B39" s="232"/>
      <c r="C39" s="396" t="s">
        <v>58</v>
      </c>
      <c r="D39" s="850" t="s">
        <v>336</v>
      </c>
      <c r="E39" s="397" t="s">
        <v>60</v>
      </c>
      <c r="F39" s="232"/>
      <c r="G39" s="494" t="s">
        <v>424</v>
      </c>
      <c r="H39" s="313" t="s">
        <v>425</v>
      </c>
      <c r="I39" s="313" t="s">
        <v>426</v>
      </c>
      <c r="J39" s="232">
        <v>2</v>
      </c>
      <c r="K39" s="232"/>
      <c r="L39" s="399"/>
      <c r="M39" s="399"/>
      <c r="N39" s="232"/>
      <c r="O39" s="851"/>
      <c r="P39" s="851"/>
      <c r="Q39" s="484"/>
      <c r="R39" s="484"/>
      <c r="S39" s="835"/>
      <c r="T39" s="835"/>
      <c r="U39" s="841"/>
      <c r="V39" s="232"/>
      <c r="W39" s="852"/>
      <c r="X39" s="401">
        <v>46266</v>
      </c>
      <c r="Y39" s="860">
        <v>46311</v>
      </c>
      <c r="Z39" s="232"/>
      <c r="AA39" s="232"/>
      <c r="AB39" s="232"/>
      <c r="AC39" s="232"/>
      <c r="AD39" s="403"/>
      <c r="AE39" s="232"/>
      <c r="AF39" s="403"/>
      <c r="AG39" s="308"/>
      <c r="AH39" s="403"/>
      <c r="AI39" s="396">
        <v>93000000000</v>
      </c>
      <c r="AJ39" s="396" t="s">
        <v>341</v>
      </c>
      <c r="AK39" s="855"/>
      <c r="AL39" s="402"/>
      <c r="AM39" s="846">
        <v>46387</v>
      </c>
      <c r="AN39" s="450"/>
      <c r="AO39" s="232"/>
      <c r="AP39" s="403"/>
      <c r="AQ39" s="856"/>
      <c r="AR39" s="494"/>
      <c r="AS39" s="487"/>
      <c r="AT39" s="495"/>
      <c r="AU39" s="857"/>
      <c r="AV39" s="858"/>
      <c r="AW39" s="859"/>
      <c r="AX39" s="861"/>
      <c r="AY39" s="181"/>
      <c r="AZ39" s="181"/>
    </row>
    <row r="40" spans="1:52" s="36" customFormat="1" ht="47.25">
      <c r="A40" s="306" t="s">
        <v>374</v>
      </c>
      <c r="B40" s="232"/>
      <c r="C40" s="396" t="s">
        <v>58</v>
      </c>
      <c r="D40" s="850" t="s">
        <v>336</v>
      </c>
      <c r="E40" s="397" t="s">
        <v>60</v>
      </c>
      <c r="F40" s="232"/>
      <c r="G40" s="494" t="s">
        <v>429</v>
      </c>
      <c r="H40" s="313" t="s">
        <v>430</v>
      </c>
      <c r="I40" s="313" t="s">
        <v>431</v>
      </c>
      <c r="J40" s="232">
        <v>2</v>
      </c>
      <c r="K40" s="232"/>
      <c r="L40" s="399"/>
      <c r="M40" s="399"/>
      <c r="N40" s="232"/>
      <c r="O40" s="851"/>
      <c r="P40" s="851"/>
      <c r="Q40" s="484"/>
      <c r="R40" s="484"/>
      <c r="S40" s="835"/>
      <c r="T40" s="835"/>
      <c r="U40" s="841"/>
      <c r="V40" s="232"/>
      <c r="W40" s="852"/>
      <c r="X40" s="401">
        <v>46266</v>
      </c>
      <c r="Y40" s="860">
        <v>46311</v>
      </c>
      <c r="Z40" s="232"/>
      <c r="AA40" s="232"/>
      <c r="AB40" s="232"/>
      <c r="AC40" s="232"/>
      <c r="AD40" s="403"/>
      <c r="AE40" s="232"/>
      <c r="AF40" s="403"/>
      <c r="AG40" s="308"/>
      <c r="AH40" s="403"/>
      <c r="AI40" s="396">
        <v>93000000000</v>
      </c>
      <c r="AJ40" s="396" t="s">
        <v>341</v>
      </c>
      <c r="AK40" s="855"/>
      <c r="AL40" s="402"/>
      <c r="AM40" s="846">
        <v>46387</v>
      </c>
      <c r="AN40" s="450"/>
      <c r="AO40" s="232"/>
      <c r="AP40" s="403"/>
      <c r="AQ40" s="856"/>
      <c r="AR40" s="494"/>
      <c r="AS40" s="487"/>
      <c r="AT40" s="495"/>
      <c r="AU40" s="857"/>
      <c r="AV40" s="858"/>
      <c r="AW40" s="859"/>
      <c r="AX40" s="861"/>
      <c r="AY40" s="181"/>
      <c r="AZ40" s="181"/>
    </row>
    <row r="41" spans="1:52" s="36" customFormat="1" ht="47.25">
      <c r="A41" s="306" t="s">
        <v>374</v>
      </c>
      <c r="B41" s="232"/>
      <c r="C41" s="396" t="s">
        <v>58</v>
      </c>
      <c r="D41" s="850" t="s">
        <v>336</v>
      </c>
      <c r="E41" s="397" t="s">
        <v>60</v>
      </c>
      <c r="F41" s="232"/>
      <c r="G41" s="494" t="s">
        <v>434</v>
      </c>
      <c r="H41" s="313" t="s">
        <v>134</v>
      </c>
      <c r="I41" s="313" t="s">
        <v>135</v>
      </c>
      <c r="J41" s="232">
        <v>2</v>
      </c>
      <c r="K41" s="232"/>
      <c r="L41" s="399"/>
      <c r="M41" s="399"/>
      <c r="N41" s="232"/>
      <c r="O41" s="851"/>
      <c r="P41" s="851"/>
      <c r="Q41" s="484"/>
      <c r="R41" s="484"/>
      <c r="S41" s="835"/>
      <c r="T41" s="835"/>
      <c r="U41" s="841"/>
      <c r="V41" s="232"/>
      <c r="W41" s="852"/>
      <c r="X41" s="401">
        <v>46266</v>
      </c>
      <c r="Y41" s="860">
        <v>46311</v>
      </c>
      <c r="Z41" s="232"/>
      <c r="AA41" s="232"/>
      <c r="AB41" s="232"/>
      <c r="AC41" s="232"/>
      <c r="AD41" s="403"/>
      <c r="AE41" s="232"/>
      <c r="AF41" s="403"/>
      <c r="AG41" s="308"/>
      <c r="AH41" s="403"/>
      <c r="AI41" s="396">
        <v>93000000000</v>
      </c>
      <c r="AJ41" s="396" t="s">
        <v>341</v>
      </c>
      <c r="AK41" s="855"/>
      <c r="AL41" s="402"/>
      <c r="AM41" s="846">
        <v>46387</v>
      </c>
      <c r="AN41" s="450"/>
      <c r="AO41" s="232"/>
      <c r="AP41" s="403"/>
      <c r="AQ41" s="856"/>
      <c r="AR41" s="494"/>
      <c r="AS41" s="487"/>
      <c r="AT41" s="495"/>
      <c r="AU41" s="857"/>
      <c r="AV41" s="858"/>
      <c r="AW41" s="859"/>
      <c r="AX41" s="861"/>
      <c r="AY41" s="181"/>
      <c r="AZ41" s="181"/>
    </row>
    <row r="42" spans="1:52" s="36" customFormat="1" ht="47.25">
      <c r="A42" s="306" t="s">
        <v>374</v>
      </c>
      <c r="B42" s="232"/>
      <c r="C42" s="396" t="s">
        <v>58</v>
      </c>
      <c r="D42" s="850" t="s">
        <v>336</v>
      </c>
      <c r="E42" s="397" t="s">
        <v>60</v>
      </c>
      <c r="F42" s="232"/>
      <c r="G42" s="494" t="s">
        <v>437</v>
      </c>
      <c r="H42" s="313" t="s">
        <v>438</v>
      </c>
      <c r="I42" s="313" t="s">
        <v>439</v>
      </c>
      <c r="J42" s="232">
        <v>2</v>
      </c>
      <c r="K42" s="232"/>
      <c r="L42" s="399"/>
      <c r="M42" s="399"/>
      <c r="N42" s="232"/>
      <c r="O42" s="851"/>
      <c r="P42" s="851"/>
      <c r="Q42" s="484"/>
      <c r="R42" s="484"/>
      <c r="S42" s="835"/>
      <c r="T42" s="835"/>
      <c r="U42" s="841"/>
      <c r="V42" s="232"/>
      <c r="W42" s="852"/>
      <c r="X42" s="401">
        <v>46266</v>
      </c>
      <c r="Y42" s="860">
        <v>46311</v>
      </c>
      <c r="Z42" s="232"/>
      <c r="AA42" s="232"/>
      <c r="AB42" s="232"/>
      <c r="AC42" s="232"/>
      <c r="AD42" s="403"/>
      <c r="AE42" s="232"/>
      <c r="AF42" s="403"/>
      <c r="AG42" s="308"/>
      <c r="AH42" s="403"/>
      <c r="AI42" s="396">
        <v>93000000000</v>
      </c>
      <c r="AJ42" s="396" t="s">
        <v>341</v>
      </c>
      <c r="AK42" s="855"/>
      <c r="AL42" s="402"/>
      <c r="AM42" s="846">
        <v>46387</v>
      </c>
      <c r="AN42" s="450"/>
      <c r="AO42" s="232"/>
      <c r="AP42" s="403"/>
      <c r="AQ42" s="856"/>
      <c r="AR42" s="494"/>
      <c r="AS42" s="487"/>
      <c r="AT42" s="495"/>
      <c r="AU42" s="857"/>
      <c r="AV42" s="858"/>
      <c r="AW42" s="859"/>
      <c r="AX42" s="861"/>
      <c r="AY42" s="181"/>
      <c r="AZ42" s="181"/>
    </row>
    <row r="43" spans="1:52" s="36" customFormat="1" ht="47.25">
      <c r="A43" s="306" t="s">
        <v>374</v>
      </c>
      <c r="B43" s="232"/>
      <c r="C43" s="396" t="s">
        <v>58</v>
      </c>
      <c r="D43" s="850" t="s">
        <v>336</v>
      </c>
      <c r="E43" s="397" t="s">
        <v>60</v>
      </c>
      <c r="F43" s="232"/>
      <c r="G43" s="494" t="s">
        <v>447</v>
      </c>
      <c r="H43" s="313" t="s">
        <v>448</v>
      </c>
      <c r="I43" s="313" t="s">
        <v>449</v>
      </c>
      <c r="J43" s="232">
        <v>2</v>
      </c>
      <c r="K43" s="232"/>
      <c r="L43" s="399"/>
      <c r="M43" s="399"/>
      <c r="N43" s="232"/>
      <c r="O43" s="851"/>
      <c r="P43" s="851"/>
      <c r="Q43" s="484"/>
      <c r="R43" s="484"/>
      <c r="S43" s="835"/>
      <c r="T43" s="835"/>
      <c r="U43" s="841"/>
      <c r="V43" s="232"/>
      <c r="W43" s="852"/>
      <c r="X43" s="401">
        <v>46266</v>
      </c>
      <c r="Y43" s="860">
        <v>46311</v>
      </c>
      <c r="Z43" s="232"/>
      <c r="AA43" s="232"/>
      <c r="AB43" s="232"/>
      <c r="AC43" s="232"/>
      <c r="AD43" s="403"/>
      <c r="AE43" s="232"/>
      <c r="AF43" s="403"/>
      <c r="AG43" s="308"/>
      <c r="AH43" s="403"/>
      <c r="AI43" s="396">
        <v>93000000000</v>
      </c>
      <c r="AJ43" s="396" t="s">
        <v>341</v>
      </c>
      <c r="AK43" s="855"/>
      <c r="AL43" s="402"/>
      <c r="AM43" s="846">
        <v>46387</v>
      </c>
      <c r="AN43" s="450"/>
      <c r="AO43" s="232"/>
      <c r="AP43" s="403"/>
      <c r="AQ43" s="856"/>
      <c r="AR43" s="494"/>
      <c r="AS43" s="487"/>
      <c r="AT43" s="495"/>
      <c r="AU43" s="857"/>
      <c r="AV43" s="858"/>
      <c r="AW43" s="859"/>
      <c r="AX43" s="861"/>
      <c r="AY43" s="181"/>
      <c r="AZ43" s="181"/>
    </row>
    <row r="44" spans="1:52" s="36" customFormat="1" ht="47.25">
      <c r="A44" s="306" t="s">
        <v>374</v>
      </c>
      <c r="B44" s="232"/>
      <c r="C44" s="396" t="s">
        <v>58</v>
      </c>
      <c r="D44" s="850" t="s">
        <v>336</v>
      </c>
      <c r="E44" s="397" t="s">
        <v>60</v>
      </c>
      <c r="F44" s="232"/>
      <c r="G44" s="494" t="s">
        <v>452</v>
      </c>
      <c r="H44" s="313" t="s">
        <v>453</v>
      </c>
      <c r="I44" s="313" t="s">
        <v>454</v>
      </c>
      <c r="J44" s="232">
        <v>2</v>
      </c>
      <c r="K44" s="232"/>
      <c r="L44" s="399"/>
      <c r="M44" s="399"/>
      <c r="N44" s="232"/>
      <c r="O44" s="851"/>
      <c r="P44" s="851"/>
      <c r="Q44" s="484"/>
      <c r="R44" s="484"/>
      <c r="S44" s="835"/>
      <c r="T44" s="835"/>
      <c r="U44" s="841"/>
      <c r="V44" s="232"/>
      <c r="W44" s="852"/>
      <c r="X44" s="401">
        <v>46266</v>
      </c>
      <c r="Y44" s="860">
        <v>46311</v>
      </c>
      <c r="Z44" s="232"/>
      <c r="AA44" s="232"/>
      <c r="AB44" s="232"/>
      <c r="AC44" s="232"/>
      <c r="AD44" s="403"/>
      <c r="AE44" s="232"/>
      <c r="AF44" s="403"/>
      <c r="AG44" s="308"/>
      <c r="AH44" s="403"/>
      <c r="AI44" s="396">
        <v>93000000000</v>
      </c>
      <c r="AJ44" s="396" t="s">
        <v>341</v>
      </c>
      <c r="AK44" s="855"/>
      <c r="AL44" s="402"/>
      <c r="AM44" s="846">
        <v>46387</v>
      </c>
      <c r="AN44" s="450"/>
      <c r="AO44" s="232"/>
      <c r="AP44" s="403"/>
      <c r="AQ44" s="856"/>
      <c r="AR44" s="494"/>
      <c r="AS44" s="487"/>
      <c r="AT44" s="495"/>
      <c r="AU44" s="857"/>
      <c r="AV44" s="858"/>
      <c r="AW44" s="859"/>
      <c r="AX44" s="861"/>
      <c r="AY44" s="181"/>
      <c r="AZ44" s="181"/>
    </row>
    <row r="45" spans="1:52" s="36" customFormat="1" ht="47.25">
      <c r="A45" s="306" t="s">
        <v>374</v>
      </c>
      <c r="B45" s="232"/>
      <c r="C45" s="396" t="s">
        <v>58</v>
      </c>
      <c r="D45" s="850" t="s">
        <v>336</v>
      </c>
      <c r="E45" s="397" t="s">
        <v>60</v>
      </c>
      <c r="F45" s="232"/>
      <c r="G45" s="494" t="s">
        <v>143</v>
      </c>
      <c r="H45" s="313" t="s">
        <v>457</v>
      </c>
      <c r="I45" s="313" t="s">
        <v>458</v>
      </c>
      <c r="J45" s="232">
        <v>2</v>
      </c>
      <c r="K45" s="232"/>
      <c r="L45" s="399"/>
      <c r="M45" s="399"/>
      <c r="N45" s="232"/>
      <c r="O45" s="851"/>
      <c r="P45" s="851"/>
      <c r="Q45" s="484"/>
      <c r="R45" s="484"/>
      <c r="S45" s="835"/>
      <c r="T45" s="835"/>
      <c r="U45" s="841"/>
      <c r="V45" s="232"/>
      <c r="W45" s="852"/>
      <c r="X45" s="401">
        <v>46266</v>
      </c>
      <c r="Y45" s="860">
        <v>46311</v>
      </c>
      <c r="Z45" s="232"/>
      <c r="AA45" s="232"/>
      <c r="AB45" s="232"/>
      <c r="AC45" s="232"/>
      <c r="AD45" s="403"/>
      <c r="AE45" s="232"/>
      <c r="AF45" s="403"/>
      <c r="AG45" s="308"/>
      <c r="AH45" s="403"/>
      <c r="AI45" s="396">
        <v>93000000000</v>
      </c>
      <c r="AJ45" s="396" t="s">
        <v>341</v>
      </c>
      <c r="AK45" s="855"/>
      <c r="AL45" s="402"/>
      <c r="AM45" s="846">
        <v>46387</v>
      </c>
      <c r="AN45" s="450"/>
      <c r="AO45" s="232"/>
      <c r="AP45" s="403"/>
      <c r="AQ45" s="856"/>
      <c r="AR45" s="494"/>
      <c r="AS45" s="487"/>
      <c r="AT45" s="495"/>
      <c r="AU45" s="857"/>
      <c r="AV45" s="858"/>
      <c r="AW45" s="859"/>
      <c r="AX45" s="861"/>
      <c r="AY45" s="181"/>
      <c r="AZ45" s="181"/>
    </row>
    <row r="46" spans="1:52" s="36" customFormat="1" ht="47.25">
      <c r="A46" s="306" t="s">
        <v>374</v>
      </c>
      <c r="B46" s="232"/>
      <c r="C46" s="396" t="s">
        <v>58</v>
      </c>
      <c r="D46" s="850" t="s">
        <v>336</v>
      </c>
      <c r="E46" s="397" t="s">
        <v>60</v>
      </c>
      <c r="F46" s="232"/>
      <c r="G46" s="494" t="s">
        <v>123</v>
      </c>
      <c r="H46" s="313" t="s">
        <v>461</v>
      </c>
      <c r="I46" s="313" t="s">
        <v>462</v>
      </c>
      <c r="J46" s="232">
        <v>2</v>
      </c>
      <c r="K46" s="232"/>
      <c r="L46" s="399"/>
      <c r="M46" s="399"/>
      <c r="N46" s="232"/>
      <c r="O46" s="851"/>
      <c r="P46" s="851"/>
      <c r="Q46" s="484"/>
      <c r="R46" s="484"/>
      <c r="S46" s="835"/>
      <c r="T46" s="835"/>
      <c r="U46" s="841"/>
      <c r="V46" s="232"/>
      <c r="W46" s="852"/>
      <c r="X46" s="401">
        <v>46266</v>
      </c>
      <c r="Y46" s="860">
        <v>46311</v>
      </c>
      <c r="Z46" s="232"/>
      <c r="AA46" s="232"/>
      <c r="AB46" s="232"/>
      <c r="AC46" s="232"/>
      <c r="AD46" s="403"/>
      <c r="AE46" s="232"/>
      <c r="AF46" s="403"/>
      <c r="AG46" s="308"/>
      <c r="AH46" s="403"/>
      <c r="AI46" s="396">
        <v>93000000000</v>
      </c>
      <c r="AJ46" s="396" t="s">
        <v>341</v>
      </c>
      <c r="AK46" s="855"/>
      <c r="AL46" s="402"/>
      <c r="AM46" s="846">
        <v>46387</v>
      </c>
      <c r="AN46" s="450"/>
      <c r="AO46" s="232"/>
      <c r="AP46" s="403"/>
      <c r="AQ46" s="856"/>
      <c r="AR46" s="494"/>
      <c r="AS46" s="487"/>
      <c r="AT46" s="495"/>
      <c r="AU46" s="857"/>
      <c r="AV46" s="858"/>
      <c r="AW46" s="859"/>
      <c r="AX46" s="861"/>
      <c r="AY46" s="181"/>
      <c r="AZ46" s="181"/>
    </row>
    <row r="47" spans="1:52" s="36" customFormat="1" ht="47.25">
      <c r="A47" s="306" t="s">
        <v>374</v>
      </c>
      <c r="B47" s="232"/>
      <c r="C47" s="396" t="s">
        <v>58</v>
      </c>
      <c r="D47" s="850" t="s">
        <v>336</v>
      </c>
      <c r="E47" s="397" t="s">
        <v>60</v>
      </c>
      <c r="F47" s="232"/>
      <c r="G47" s="494" t="s">
        <v>167</v>
      </c>
      <c r="H47" s="313" t="s">
        <v>465</v>
      </c>
      <c r="I47" s="313" t="s">
        <v>381</v>
      </c>
      <c r="J47" s="232">
        <v>2</v>
      </c>
      <c r="K47" s="232"/>
      <c r="L47" s="399"/>
      <c r="M47" s="399"/>
      <c r="N47" s="232"/>
      <c r="O47" s="851"/>
      <c r="P47" s="851"/>
      <c r="Q47" s="484"/>
      <c r="R47" s="484"/>
      <c r="S47" s="835"/>
      <c r="T47" s="835"/>
      <c r="U47" s="841"/>
      <c r="V47" s="232"/>
      <c r="W47" s="852"/>
      <c r="X47" s="401">
        <v>46266</v>
      </c>
      <c r="Y47" s="860">
        <v>46311</v>
      </c>
      <c r="Z47" s="232"/>
      <c r="AA47" s="232"/>
      <c r="AB47" s="232"/>
      <c r="AC47" s="232"/>
      <c r="AD47" s="403"/>
      <c r="AE47" s="232"/>
      <c r="AF47" s="403"/>
      <c r="AG47" s="308"/>
      <c r="AH47" s="403"/>
      <c r="AI47" s="396">
        <v>93000000000</v>
      </c>
      <c r="AJ47" s="396" t="s">
        <v>341</v>
      </c>
      <c r="AK47" s="855"/>
      <c r="AL47" s="402"/>
      <c r="AM47" s="846">
        <v>46387</v>
      </c>
      <c r="AN47" s="450"/>
      <c r="AO47" s="232"/>
      <c r="AP47" s="403"/>
      <c r="AQ47" s="856"/>
      <c r="AR47" s="494"/>
      <c r="AS47" s="487"/>
      <c r="AT47" s="495"/>
      <c r="AU47" s="857"/>
      <c r="AV47" s="858"/>
      <c r="AW47" s="859"/>
      <c r="AX47" s="861"/>
      <c r="AY47" s="181"/>
      <c r="AZ47" s="181"/>
    </row>
    <row r="48" spans="1:52" s="36" customFormat="1" ht="47.25">
      <c r="A48" s="306" t="s">
        <v>374</v>
      </c>
      <c r="B48" s="232"/>
      <c r="C48" s="396" t="s">
        <v>58</v>
      </c>
      <c r="D48" s="850" t="s">
        <v>336</v>
      </c>
      <c r="E48" s="397" t="s">
        <v>60</v>
      </c>
      <c r="F48" s="232"/>
      <c r="G48" s="494" t="s">
        <v>468</v>
      </c>
      <c r="H48" s="313" t="s">
        <v>469</v>
      </c>
      <c r="I48" s="313" t="s">
        <v>470</v>
      </c>
      <c r="J48" s="232">
        <v>2</v>
      </c>
      <c r="K48" s="232"/>
      <c r="L48" s="399"/>
      <c r="M48" s="399"/>
      <c r="N48" s="232"/>
      <c r="O48" s="851"/>
      <c r="P48" s="851"/>
      <c r="Q48" s="484"/>
      <c r="R48" s="484"/>
      <c r="S48" s="835"/>
      <c r="T48" s="835"/>
      <c r="U48" s="841"/>
      <c r="V48" s="232"/>
      <c r="W48" s="852"/>
      <c r="X48" s="401">
        <v>46266</v>
      </c>
      <c r="Y48" s="860">
        <v>46311</v>
      </c>
      <c r="Z48" s="232"/>
      <c r="AA48" s="232"/>
      <c r="AB48" s="232"/>
      <c r="AC48" s="232"/>
      <c r="AD48" s="403"/>
      <c r="AE48" s="232"/>
      <c r="AF48" s="403"/>
      <c r="AG48" s="308"/>
      <c r="AH48" s="403"/>
      <c r="AI48" s="396">
        <v>93000000000</v>
      </c>
      <c r="AJ48" s="396" t="s">
        <v>341</v>
      </c>
      <c r="AK48" s="855"/>
      <c r="AL48" s="402"/>
      <c r="AM48" s="846">
        <v>46387</v>
      </c>
      <c r="AN48" s="450"/>
      <c r="AO48" s="232"/>
      <c r="AP48" s="403"/>
      <c r="AQ48" s="856"/>
      <c r="AR48" s="494"/>
      <c r="AS48" s="487"/>
      <c r="AT48" s="495"/>
      <c r="AU48" s="857"/>
      <c r="AV48" s="858"/>
      <c r="AW48" s="859"/>
      <c r="AX48" s="861"/>
      <c r="AY48" s="181"/>
      <c r="AZ48" s="181"/>
    </row>
    <row r="49" spans="1:52" s="36" customFormat="1" ht="47.25">
      <c r="A49" s="306" t="s">
        <v>374</v>
      </c>
      <c r="B49" s="232"/>
      <c r="C49" s="396" t="s">
        <v>58</v>
      </c>
      <c r="D49" s="850" t="s">
        <v>336</v>
      </c>
      <c r="E49" s="397" t="s">
        <v>60</v>
      </c>
      <c r="F49" s="232"/>
      <c r="G49" s="494" t="s">
        <v>473</v>
      </c>
      <c r="H49" s="313" t="s">
        <v>474</v>
      </c>
      <c r="I49" s="313" t="s">
        <v>475</v>
      </c>
      <c r="J49" s="232" t="s">
        <v>476</v>
      </c>
      <c r="K49" s="232"/>
      <c r="L49" s="399"/>
      <c r="M49" s="399"/>
      <c r="N49" s="232"/>
      <c r="O49" s="851"/>
      <c r="P49" s="851"/>
      <c r="Q49" s="484"/>
      <c r="R49" s="484"/>
      <c r="S49" s="835"/>
      <c r="T49" s="835"/>
      <c r="U49" s="841"/>
      <c r="V49" s="232"/>
      <c r="W49" s="852"/>
      <c r="X49" s="401">
        <v>46266</v>
      </c>
      <c r="Y49" s="860">
        <v>46311</v>
      </c>
      <c r="Z49" s="232"/>
      <c r="AA49" s="232"/>
      <c r="AB49" s="232"/>
      <c r="AC49" s="232"/>
      <c r="AD49" s="403"/>
      <c r="AE49" s="232"/>
      <c r="AF49" s="403"/>
      <c r="AG49" s="308"/>
      <c r="AH49" s="403"/>
      <c r="AI49" s="396">
        <v>93000000000</v>
      </c>
      <c r="AJ49" s="396" t="s">
        <v>341</v>
      </c>
      <c r="AK49" s="855"/>
      <c r="AL49" s="402"/>
      <c r="AM49" s="846">
        <v>46387</v>
      </c>
      <c r="AN49" s="450"/>
      <c r="AO49" s="232"/>
      <c r="AP49" s="403"/>
      <c r="AQ49" s="856"/>
      <c r="AR49" s="494"/>
      <c r="AS49" s="487"/>
      <c r="AT49" s="495"/>
      <c r="AU49" s="857"/>
      <c r="AV49" s="858"/>
      <c r="AW49" s="859"/>
      <c r="AX49" s="861"/>
      <c r="AY49" s="181"/>
      <c r="AZ49" s="181"/>
    </row>
    <row r="50" spans="1:52" s="36" customFormat="1" ht="47.25">
      <c r="A50" s="306" t="s">
        <v>374</v>
      </c>
      <c r="B50" s="232"/>
      <c r="C50" s="396" t="s">
        <v>58</v>
      </c>
      <c r="D50" s="850" t="s">
        <v>336</v>
      </c>
      <c r="E50" s="397" t="s">
        <v>60</v>
      </c>
      <c r="F50" s="232"/>
      <c r="G50" s="494" t="s">
        <v>479</v>
      </c>
      <c r="H50" s="313" t="s">
        <v>174</v>
      </c>
      <c r="I50" s="313" t="s">
        <v>480</v>
      </c>
      <c r="J50" s="232">
        <v>2</v>
      </c>
      <c r="K50" s="232"/>
      <c r="L50" s="399"/>
      <c r="M50" s="399"/>
      <c r="N50" s="232"/>
      <c r="O50" s="851"/>
      <c r="P50" s="851"/>
      <c r="Q50" s="484"/>
      <c r="R50" s="484"/>
      <c r="S50" s="835"/>
      <c r="T50" s="835"/>
      <c r="U50" s="841"/>
      <c r="V50" s="232"/>
      <c r="W50" s="852"/>
      <c r="X50" s="401">
        <v>46266</v>
      </c>
      <c r="Y50" s="860">
        <v>46311</v>
      </c>
      <c r="Z50" s="232"/>
      <c r="AA50" s="232"/>
      <c r="AB50" s="232"/>
      <c r="AC50" s="232"/>
      <c r="AD50" s="403"/>
      <c r="AE50" s="232"/>
      <c r="AF50" s="403"/>
      <c r="AG50" s="308"/>
      <c r="AH50" s="403"/>
      <c r="AI50" s="396">
        <v>93000000000</v>
      </c>
      <c r="AJ50" s="396" t="s">
        <v>341</v>
      </c>
      <c r="AK50" s="855"/>
      <c r="AL50" s="402"/>
      <c r="AM50" s="846">
        <v>46387</v>
      </c>
      <c r="AN50" s="450"/>
      <c r="AO50" s="232"/>
      <c r="AP50" s="403"/>
      <c r="AQ50" s="856"/>
      <c r="AR50" s="494"/>
      <c r="AS50" s="487"/>
      <c r="AT50" s="495"/>
      <c r="AU50" s="857"/>
      <c r="AV50" s="858"/>
      <c r="AW50" s="859"/>
      <c r="AX50" s="861"/>
      <c r="AY50" s="181"/>
      <c r="AZ50" s="181"/>
    </row>
    <row r="51" spans="1:52" s="36" customFormat="1" ht="47.25">
      <c r="A51" s="306" t="s">
        <v>374</v>
      </c>
      <c r="B51" s="232"/>
      <c r="C51" s="396" t="s">
        <v>58</v>
      </c>
      <c r="D51" s="850" t="s">
        <v>336</v>
      </c>
      <c r="E51" s="397" t="s">
        <v>60</v>
      </c>
      <c r="F51" s="232"/>
      <c r="G51" s="494" t="s">
        <v>488</v>
      </c>
      <c r="H51" s="313" t="s">
        <v>489</v>
      </c>
      <c r="I51" s="313" t="s">
        <v>490</v>
      </c>
      <c r="J51" s="232">
        <v>2</v>
      </c>
      <c r="K51" s="232"/>
      <c r="L51" s="399"/>
      <c r="M51" s="399"/>
      <c r="N51" s="232"/>
      <c r="O51" s="851"/>
      <c r="P51" s="851"/>
      <c r="Q51" s="484"/>
      <c r="R51" s="484"/>
      <c r="S51" s="835"/>
      <c r="T51" s="835"/>
      <c r="U51" s="841"/>
      <c r="V51" s="232"/>
      <c r="W51" s="852"/>
      <c r="X51" s="401">
        <v>46266</v>
      </c>
      <c r="Y51" s="860">
        <v>46311</v>
      </c>
      <c r="Z51" s="232"/>
      <c r="AA51" s="232"/>
      <c r="AB51" s="232"/>
      <c r="AC51" s="232"/>
      <c r="AD51" s="403"/>
      <c r="AE51" s="232"/>
      <c r="AF51" s="403"/>
      <c r="AG51" s="308"/>
      <c r="AH51" s="403"/>
      <c r="AI51" s="396">
        <v>93000000000</v>
      </c>
      <c r="AJ51" s="396" t="s">
        <v>341</v>
      </c>
      <c r="AK51" s="855"/>
      <c r="AL51" s="402"/>
      <c r="AM51" s="846">
        <v>46387</v>
      </c>
      <c r="AN51" s="450"/>
      <c r="AO51" s="232"/>
      <c r="AP51" s="403"/>
      <c r="AQ51" s="856"/>
      <c r="AR51" s="494"/>
      <c r="AS51" s="487"/>
      <c r="AT51" s="495"/>
      <c r="AU51" s="857"/>
      <c r="AV51" s="858"/>
      <c r="AW51" s="859"/>
      <c r="AX51" s="861"/>
      <c r="AY51" s="181"/>
      <c r="AZ51" s="181"/>
    </row>
    <row r="52" spans="1:52" s="36" customFormat="1" ht="47.25">
      <c r="A52" s="306" t="s">
        <v>374</v>
      </c>
      <c r="B52" s="232"/>
      <c r="C52" s="396" t="s">
        <v>58</v>
      </c>
      <c r="D52" s="850" t="s">
        <v>336</v>
      </c>
      <c r="E52" s="397" t="s">
        <v>60</v>
      </c>
      <c r="F52" s="232"/>
      <c r="G52" s="494" t="s">
        <v>499</v>
      </c>
      <c r="H52" s="313" t="s">
        <v>134</v>
      </c>
      <c r="I52" s="313" t="s">
        <v>135</v>
      </c>
      <c r="J52" s="232">
        <v>2</v>
      </c>
      <c r="K52" s="232"/>
      <c r="L52" s="399"/>
      <c r="M52" s="399"/>
      <c r="N52" s="232"/>
      <c r="O52" s="851"/>
      <c r="P52" s="851"/>
      <c r="Q52" s="484"/>
      <c r="R52" s="484"/>
      <c r="S52" s="835"/>
      <c r="T52" s="835"/>
      <c r="U52" s="841"/>
      <c r="V52" s="232"/>
      <c r="W52" s="852"/>
      <c r="X52" s="401">
        <v>46266</v>
      </c>
      <c r="Y52" s="860">
        <v>46311</v>
      </c>
      <c r="Z52" s="232"/>
      <c r="AA52" s="232"/>
      <c r="AB52" s="232"/>
      <c r="AC52" s="232"/>
      <c r="AD52" s="403"/>
      <c r="AE52" s="232"/>
      <c r="AF52" s="403"/>
      <c r="AG52" s="308"/>
      <c r="AH52" s="403"/>
      <c r="AI52" s="396">
        <v>93000000000</v>
      </c>
      <c r="AJ52" s="396" t="s">
        <v>341</v>
      </c>
      <c r="AK52" s="855"/>
      <c r="AL52" s="402"/>
      <c r="AM52" s="846">
        <v>46387</v>
      </c>
      <c r="AN52" s="450"/>
      <c r="AO52" s="232"/>
      <c r="AP52" s="403"/>
      <c r="AQ52" s="856"/>
      <c r="AR52" s="494"/>
      <c r="AS52" s="487"/>
      <c r="AT52" s="495"/>
      <c r="AU52" s="857"/>
      <c r="AV52" s="858"/>
      <c r="AW52" s="859"/>
      <c r="AX52" s="861"/>
      <c r="AY52" s="181"/>
      <c r="AZ52" s="181"/>
    </row>
    <row r="53" spans="1:52" s="36" customFormat="1" ht="47.25">
      <c r="A53" s="306" t="s">
        <v>374</v>
      </c>
      <c r="B53" s="232"/>
      <c r="C53" s="396" t="s">
        <v>58</v>
      </c>
      <c r="D53" s="850" t="s">
        <v>336</v>
      </c>
      <c r="E53" s="397" t="s">
        <v>60</v>
      </c>
      <c r="F53" s="232"/>
      <c r="G53" s="494" t="s">
        <v>502</v>
      </c>
      <c r="H53" s="313" t="s">
        <v>150</v>
      </c>
      <c r="I53" s="313" t="s">
        <v>160</v>
      </c>
      <c r="J53" s="232">
        <v>2</v>
      </c>
      <c r="K53" s="232"/>
      <c r="L53" s="399"/>
      <c r="M53" s="399"/>
      <c r="N53" s="232"/>
      <c r="O53" s="851"/>
      <c r="P53" s="851"/>
      <c r="Q53" s="484"/>
      <c r="R53" s="484"/>
      <c r="S53" s="835"/>
      <c r="T53" s="835"/>
      <c r="U53" s="841"/>
      <c r="V53" s="232"/>
      <c r="W53" s="852"/>
      <c r="X53" s="401">
        <v>46266</v>
      </c>
      <c r="Y53" s="860">
        <v>46311</v>
      </c>
      <c r="Z53" s="232"/>
      <c r="AA53" s="232"/>
      <c r="AB53" s="232"/>
      <c r="AC53" s="232"/>
      <c r="AD53" s="403"/>
      <c r="AE53" s="232"/>
      <c r="AF53" s="403"/>
      <c r="AG53" s="308"/>
      <c r="AH53" s="403"/>
      <c r="AI53" s="396">
        <v>93000000000</v>
      </c>
      <c r="AJ53" s="396" t="s">
        <v>341</v>
      </c>
      <c r="AK53" s="855"/>
      <c r="AL53" s="402"/>
      <c r="AM53" s="846">
        <v>46387</v>
      </c>
      <c r="AN53" s="450"/>
      <c r="AO53" s="232"/>
      <c r="AP53" s="403"/>
      <c r="AQ53" s="856"/>
      <c r="AR53" s="494"/>
      <c r="AS53" s="487"/>
      <c r="AT53" s="495"/>
      <c r="AU53" s="857"/>
      <c r="AV53" s="858"/>
      <c r="AW53" s="859"/>
      <c r="AX53" s="861"/>
      <c r="AY53" s="181"/>
      <c r="AZ53" s="181"/>
    </row>
    <row r="54" spans="1:52" s="36" customFormat="1" ht="47.25">
      <c r="A54" s="306" t="s">
        <v>374</v>
      </c>
      <c r="B54" s="232"/>
      <c r="C54" s="396" t="s">
        <v>58</v>
      </c>
      <c r="D54" s="850" t="s">
        <v>336</v>
      </c>
      <c r="E54" s="397" t="s">
        <v>60</v>
      </c>
      <c r="F54" s="232"/>
      <c r="G54" s="494" t="s">
        <v>505</v>
      </c>
      <c r="H54" s="313" t="s">
        <v>106</v>
      </c>
      <c r="I54" s="313" t="s">
        <v>120</v>
      </c>
      <c r="J54" s="232" t="s">
        <v>476</v>
      </c>
      <c r="K54" s="232"/>
      <c r="L54" s="399"/>
      <c r="M54" s="399"/>
      <c r="N54" s="232"/>
      <c r="O54" s="851"/>
      <c r="P54" s="851"/>
      <c r="Q54" s="484"/>
      <c r="R54" s="484"/>
      <c r="S54" s="835"/>
      <c r="T54" s="835"/>
      <c r="U54" s="841"/>
      <c r="V54" s="232"/>
      <c r="W54" s="852"/>
      <c r="X54" s="401">
        <v>46266</v>
      </c>
      <c r="Y54" s="860">
        <v>46311</v>
      </c>
      <c r="Z54" s="232"/>
      <c r="AA54" s="232"/>
      <c r="AB54" s="232"/>
      <c r="AC54" s="232"/>
      <c r="AD54" s="403"/>
      <c r="AE54" s="232"/>
      <c r="AF54" s="403"/>
      <c r="AG54" s="308"/>
      <c r="AH54" s="403"/>
      <c r="AI54" s="396">
        <v>93000000000</v>
      </c>
      <c r="AJ54" s="396" t="s">
        <v>341</v>
      </c>
      <c r="AK54" s="855"/>
      <c r="AL54" s="402"/>
      <c r="AM54" s="846">
        <v>46387</v>
      </c>
      <c r="AN54" s="450"/>
      <c r="AO54" s="232"/>
      <c r="AP54" s="403"/>
      <c r="AQ54" s="856"/>
      <c r="AR54" s="494"/>
      <c r="AS54" s="487"/>
      <c r="AT54" s="495"/>
      <c r="AU54" s="857"/>
      <c r="AV54" s="858"/>
      <c r="AW54" s="859"/>
      <c r="AX54" s="861"/>
      <c r="AY54" s="181"/>
      <c r="AZ54" s="181"/>
    </row>
    <row r="55" spans="1:52" s="36" customFormat="1" ht="47.25">
      <c r="A55" s="306" t="s">
        <v>374</v>
      </c>
      <c r="B55" s="232"/>
      <c r="C55" s="396" t="s">
        <v>58</v>
      </c>
      <c r="D55" s="850" t="s">
        <v>336</v>
      </c>
      <c r="E55" s="397" t="s">
        <v>60</v>
      </c>
      <c r="F55" s="232"/>
      <c r="G55" s="494" t="s">
        <v>508</v>
      </c>
      <c r="H55" s="313" t="s">
        <v>134</v>
      </c>
      <c r="I55" s="313" t="s">
        <v>509</v>
      </c>
      <c r="J55" s="232">
        <v>2</v>
      </c>
      <c r="K55" s="232"/>
      <c r="L55" s="399"/>
      <c r="M55" s="399"/>
      <c r="N55" s="232"/>
      <c r="O55" s="851"/>
      <c r="P55" s="851"/>
      <c r="Q55" s="484"/>
      <c r="R55" s="484"/>
      <c r="S55" s="835"/>
      <c r="T55" s="835"/>
      <c r="U55" s="841"/>
      <c r="V55" s="232"/>
      <c r="W55" s="852"/>
      <c r="X55" s="401">
        <v>46266</v>
      </c>
      <c r="Y55" s="860">
        <v>46311</v>
      </c>
      <c r="Z55" s="232"/>
      <c r="AA55" s="232"/>
      <c r="AB55" s="232"/>
      <c r="AC55" s="232"/>
      <c r="AD55" s="403"/>
      <c r="AE55" s="232"/>
      <c r="AF55" s="403"/>
      <c r="AG55" s="308"/>
      <c r="AH55" s="403"/>
      <c r="AI55" s="396">
        <v>93000000000</v>
      </c>
      <c r="AJ55" s="396" t="s">
        <v>341</v>
      </c>
      <c r="AK55" s="855"/>
      <c r="AL55" s="402"/>
      <c r="AM55" s="846">
        <v>46387</v>
      </c>
      <c r="AN55" s="450"/>
      <c r="AO55" s="232"/>
      <c r="AP55" s="403"/>
      <c r="AQ55" s="856"/>
      <c r="AR55" s="494"/>
      <c r="AS55" s="487"/>
      <c r="AT55" s="495"/>
      <c r="AU55" s="857"/>
      <c r="AV55" s="858"/>
      <c r="AW55" s="859"/>
      <c r="AX55" s="861"/>
      <c r="AY55" s="181"/>
      <c r="AZ55" s="181"/>
    </row>
    <row r="56" spans="1:52" s="36" customFormat="1" ht="47.25">
      <c r="A56" s="306" t="s">
        <v>374</v>
      </c>
      <c r="B56" s="232"/>
      <c r="C56" s="396" t="s">
        <v>58</v>
      </c>
      <c r="D56" s="850" t="s">
        <v>336</v>
      </c>
      <c r="E56" s="397" t="s">
        <v>60</v>
      </c>
      <c r="F56" s="232"/>
      <c r="G56" s="494" t="s">
        <v>512</v>
      </c>
      <c r="H56" s="313" t="s">
        <v>106</v>
      </c>
      <c r="I56" s="313" t="s">
        <v>120</v>
      </c>
      <c r="J56" s="232">
        <v>2</v>
      </c>
      <c r="K56" s="232"/>
      <c r="L56" s="399"/>
      <c r="M56" s="399"/>
      <c r="N56" s="232"/>
      <c r="O56" s="851"/>
      <c r="P56" s="851"/>
      <c r="Q56" s="484"/>
      <c r="R56" s="484"/>
      <c r="S56" s="835"/>
      <c r="T56" s="835"/>
      <c r="U56" s="841"/>
      <c r="V56" s="232"/>
      <c r="W56" s="852"/>
      <c r="X56" s="401">
        <v>46266</v>
      </c>
      <c r="Y56" s="860">
        <v>46311</v>
      </c>
      <c r="Z56" s="232"/>
      <c r="AA56" s="232"/>
      <c r="AB56" s="232"/>
      <c r="AC56" s="232"/>
      <c r="AD56" s="403"/>
      <c r="AE56" s="232"/>
      <c r="AF56" s="403"/>
      <c r="AG56" s="308"/>
      <c r="AH56" s="403"/>
      <c r="AI56" s="396">
        <v>93000000000</v>
      </c>
      <c r="AJ56" s="396" t="s">
        <v>341</v>
      </c>
      <c r="AK56" s="855"/>
      <c r="AL56" s="402"/>
      <c r="AM56" s="846">
        <v>46387</v>
      </c>
      <c r="AN56" s="450"/>
      <c r="AO56" s="232"/>
      <c r="AP56" s="403"/>
      <c r="AQ56" s="856"/>
      <c r="AR56" s="494"/>
      <c r="AS56" s="487"/>
      <c r="AT56" s="495"/>
      <c r="AU56" s="857"/>
      <c r="AV56" s="858"/>
      <c r="AW56" s="859"/>
      <c r="AX56" s="861"/>
      <c r="AY56" s="181"/>
      <c r="AZ56" s="181"/>
    </row>
    <row r="57" spans="1:52" s="36" customFormat="1" ht="47.25">
      <c r="A57" s="306" t="s">
        <v>374</v>
      </c>
      <c r="B57" s="232"/>
      <c r="C57" s="396" t="s">
        <v>58</v>
      </c>
      <c r="D57" s="850" t="s">
        <v>336</v>
      </c>
      <c r="E57" s="397" t="s">
        <v>60</v>
      </c>
      <c r="F57" s="232"/>
      <c r="G57" s="494" t="s">
        <v>515</v>
      </c>
      <c r="H57" s="313" t="s">
        <v>155</v>
      </c>
      <c r="I57" s="313" t="s">
        <v>156</v>
      </c>
      <c r="J57" s="232">
        <v>2</v>
      </c>
      <c r="K57" s="232"/>
      <c r="L57" s="399"/>
      <c r="M57" s="399"/>
      <c r="N57" s="232"/>
      <c r="O57" s="851"/>
      <c r="P57" s="851"/>
      <c r="Q57" s="484"/>
      <c r="R57" s="484"/>
      <c r="S57" s="835"/>
      <c r="T57" s="835"/>
      <c r="U57" s="841"/>
      <c r="V57" s="232"/>
      <c r="W57" s="852"/>
      <c r="X57" s="401">
        <v>46266</v>
      </c>
      <c r="Y57" s="860">
        <v>46311</v>
      </c>
      <c r="Z57" s="232"/>
      <c r="AA57" s="232"/>
      <c r="AB57" s="232"/>
      <c r="AC57" s="232"/>
      <c r="AD57" s="403"/>
      <c r="AE57" s="232"/>
      <c r="AF57" s="403"/>
      <c r="AG57" s="308"/>
      <c r="AH57" s="403"/>
      <c r="AI57" s="396">
        <v>93000000000</v>
      </c>
      <c r="AJ57" s="396" t="s">
        <v>341</v>
      </c>
      <c r="AK57" s="855"/>
      <c r="AL57" s="402"/>
      <c r="AM57" s="846">
        <v>46387</v>
      </c>
      <c r="AN57" s="450"/>
      <c r="AO57" s="232"/>
      <c r="AP57" s="403"/>
      <c r="AQ57" s="856"/>
      <c r="AR57" s="494"/>
      <c r="AS57" s="487"/>
      <c r="AT57" s="495"/>
      <c r="AU57" s="857"/>
      <c r="AV57" s="858"/>
      <c r="AW57" s="859"/>
      <c r="AX57" s="861"/>
      <c r="AY57" s="181"/>
      <c r="AZ57" s="181"/>
    </row>
    <row r="58" spans="1:52" s="36" customFormat="1" ht="47.25">
      <c r="A58" s="306" t="s">
        <v>374</v>
      </c>
      <c r="B58" s="232"/>
      <c r="C58" s="396" t="s">
        <v>58</v>
      </c>
      <c r="D58" s="850" t="s">
        <v>336</v>
      </c>
      <c r="E58" s="397" t="s">
        <v>60</v>
      </c>
      <c r="F58" s="232"/>
      <c r="G58" s="494" t="s">
        <v>518</v>
      </c>
      <c r="H58" s="313" t="s">
        <v>519</v>
      </c>
      <c r="I58" s="313" t="s">
        <v>520</v>
      </c>
      <c r="J58" s="232">
        <v>2</v>
      </c>
      <c r="K58" s="232"/>
      <c r="L58" s="399"/>
      <c r="M58" s="399"/>
      <c r="N58" s="232"/>
      <c r="O58" s="851"/>
      <c r="P58" s="851"/>
      <c r="Q58" s="484"/>
      <c r="R58" s="484"/>
      <c r="S58" s="835"/>
      <c r="T58" s="835"/>
      <c r="U58" s="841"/>
      <c r="V58" s="232"/>
      <c r="W58" s="852"/>
      <c r="X58" s="401">
        <v>46266</v>
      </c>
      <c r="Y58" s="860">
        <v>46311</v>
      </c>
      <c r="Z58" s="232"/>
      <c r="AA58" s="232"/>
      <c r="AB58" s="232"/>
      <c r="AC58" s="232"/>
      <c r="AD58" s="403"/>
      <c r="AE58" s="232"/>
      <c r="AF58" s="403"/>
      <c r="AG58" s="308"/>
      <c r="AH58" s="403"/>
      <c r="AI58" s="396">
        <v>93000000000</v>
      </c>
      <c r="AJ58" s="396" t="s">
        <v>341</v>
      </c>
      <c r="AK58" s="855"/>
      <c r="AL58" s="402"/>
      <c r="AM58" s="846">
        <v>46387</v>
      </c>
      <c r="AN58" s="450"/>
      <c r="AO58" s="232"/>
      <c r="AP58" s="403"/>
      <c r="AQ58" s="856"/>
      <c r="AR58" s="494"/>
      <c r="AS58" s="487"/>
      <c r="AT58" s="495"/>
      <c r="AU58" s="857"/>
      <c r="AV58" s="858"/>
      <c r="AW58" s="859"/>
      <c r="AX58" s="861"/>
      <c r="AY58" s="181"/>
      <c r="AZ58" s="181"/>
    </row>
    <row r="59" spans="1:52" s="36" customFormat="1" ht="47.25">
      <c r="A59" s="306" t="s">
        <v>374</v>
      </c>
      <c r="B59" s="232"/>
      <c r="C59" s="396" t="s">
        <v>58</v>
      </c>
      <c r="D59" s="850" t="s">
        <v>336</v>
      </c>
      <c r="E59" s="397" t="s">
        <v>60</v>
      </c>
      <c r="F59" s="232"/>
      <c r="G59" s="494" t="s">
        <v>154</v>
      </c>
      <c r="H59" s="313" t="s">
        <v>155</v>
      </c>
      <c r="I59" s="313" t="s">
        <v>523</v>
      </c>
      <c r="J59" s="232">
        <v>2</v>
      </c>
      <c r="K59" s="232"/>
      <c r="L59" s="399"/>
      <c r="M59" s="399"/>
      <c r="N59" s="232"/>
      <c r="O59" s="851"/>
      <c r="P59" s="851"/>
      <c r="Q59" s="484"/>
      <c r="R59" s="484"/>
      <c r="S59" s="835"/>
      <c r="T59" s="835"/>
      <c r="U59" s="841"/>
      <c r="V59" s="232"/>
      <c r="W59" s="852"/>
      <c r="X59" s="401">
        <v>46266</v>
      </c>
      <c r="Y59" s="860">
        <v>46311</v>
      </c>
      <c r="Z59" s="232"/>
      <c r="AA59" s="232"/>
      <c r="AB59" s="232"/>
      <c r="AC59" s="232"/>
      <c r="AD59" s="403"/>
      <c r="AE59" s="232"/>
      <c r="AF59" s="403"/>
      <c r="AG59" s="308"/>
      <c r="AH59" s="403"/>
      <c r="AI59" s="396">
        <v>93000000000</v>
      </c>
      <c r="AJ59" s="396" t="s">
        <v>341</v>
      </c>
      <c r="AK59" s="855"/>
      <c r="AL59" s="402"/>
      <c r="AM59" s="846">
        <v>46387</v>
      </c>
      <c r="AN59" s="450"/>
      <c r="AO59" s="232"/>
      <c r="AP59" s="403"/>
      <c r="AQ59" s="856"/>
      <c r="AR59" s="494"/>
      <c r="AS59" s="487"/>
      <c r="AT59" s="495"/>
      <c r="AU59" s="857"/>
      <c r="AV59" s="858"/>
      <c r="AW59" s="859"/>
      <c r="AX59" s="861"/>
      <c r="AY59" s="181"/>
      <c r="AZ59" s="181"/>
    </row>
    <row r="60" spans="1:52" s="36" customFormat="1" ht="47.25">
      <c r="A60" s="306" t="s">
        <v>374</v>
      </c>
      <c r="B60" s="232"/>
      <c r="C60" s="396" t="s">
        <v>58</v>
      </c>
      <c r="D60" s="850" t="s">
        <v>336</v>
      </c>
      <c r="E60" s="397" t="s">
        <v>60</v>
      </c>
      <c r="F60" s="232"/>
      <c r="G60" s="494" t="s">
        <v>526</v>
      </c>
      <c r="H60" s="313" t="s">
        <v>174</v>
      </c>
      <c r="I60" s="313" t="s">
        <v>421</v>
      </c>
      <c r="J60" s="232">
        <v>2</v>
      </c>
      <c r="K60" s="232"/>
      <c r="L60" s="399"/>
      <c r="M60" s="399"/>
      <c r="N60" s="232"/>
      <c r="O60" s="851"/>
      <c r="P60" s="851"/>
      <c r="Q60" s="484"/>
      <c r="R60" s="484"/>
      <c r="S60" s="835"/>
      <c r="T60" s="835"/>
      <c r="U60" s="841"/>
      <c r="V60" s="232"/>
      <c r="W60" s="852"/>
      <c r="X60" s="401">
        <v>46266</v>
      </c>
      <c r="Y60" s="860">
        <v>46311</v>
      </c>
      <c r="Z60" s="232"/>
      <c r="AA60" s="232"/>
      <c r="AB60" s="232"/>
      <c r="AC60" s="232"/>
      <c r="AD60" s="403"/>
      <c r="AE60" s="232"/>
      <c r="AF60" s="403"/>
      <c r="AG60" s="308"/>
      <c r="AH60" s="403"/>
      <c r="AI60" s="396">
        <v>93000000000</v>
      </c>
      <c r="AJ60" s="396" t="s">
        <v>341</v>
      </c>
      <c r="AK60" s="855"/>
      <c r="AL60" s="402"/>
      <c r="AM60" s="846">
        <v>46387</v>
      </c>
      <c r="AN60" s="450"/>
      <c r="AO60" s="232"/>
      <c r="AP60" s="403"/>
      <c r="AQ60" s="856"/>
      <c r="AR60" s="494"/>
      <c r="AS60" s="487"/>
      <c r="AT60" s="495"/>
      <c r="AU60" s="857"/>
      <c r="AV60" s="858"/>
      <c r="AW60" s="859"/>
      <c r="AX60" s="861"/>
      <c r="AY60" s="181"/>
      <c r="AZ60" s="181"/>
    </row>
    <row r="61" spans="1:52" s="36" customFormat="1" ht="47.25">
      <c r="A61" s="306" t="s">
        <v>374</v>
      </c>
      <c r="B61" s="232"/>
      <c r="C61" s="396" t="s">
        <v>58</v>
      </c>
      <c r="D61" s="850" t="s">
        <v>336</v>
      </c>
      <c r="E61" s="397" t="s">
        <v>60</v>
      </c>
      <c r="F61" s="232"/>
      <c r="G61" s="494" t="s">
        <v>529</v>
      </c>
      <c r="H61" s="313" t="s">
        <v>530</v>
      </c>
      <c r="I61" s="313" t="s">
        <v>531</v>
      </c>
      <c r="J61" s="232" t="s">
        <v>476</v>
      </c>
      <c r="K61" s="232"/>
      <c r="L61" s="399"/>
      <c r="M61" s="399"/>
      <c r="N61" s="232"/>
      <c r="O61" s="851"/>
      <c r="P61" s="851"/>
      <c r="Q61" s="484"/>
      <c r="R61" s="484"/>
      <c r="S61" s="835"/>
      <c r="T61" s="835"/>
      <c r="U61" s="841"/>
      <c r="V61" s="232"/>
      <c r="W61" s="852"/>
      <c r="X61" s="401">
        <v>46266</v>
      </c>
      <c r="Y61" s="860">
        <v>46311</v>
      </c>
      <c r="Z61" s="232"/>
      <c r="AA61" s="232"/>
      <c r="AB61" s="232"/>
      <c r="AC61" s="232"/>
      <c r="AD61" s="403"/>
      <c r="AE61" s="232"/>
      <c r="AF61" s="403"/>
      <c r="AG61" s="308"/>
      <c r="AH61" s="403"/>
      <c r="AI61" s="396">
        <v>93000000000</v>
      </c>
      <c r="AJ61" s="396" t="s">
        <v>341</v>
      </c>
      <c r="AK61" s="855"/>
      <c r="AL61" s="402"/>
      <c r="AM61" s="846">
        <v>46387</v>
      </c>
      <c r="AN61" s="450"/>
      <c r="AO61" s="232"/>
      <c r="AP61" s="403"/>
      <c r="AQ61" s="856"/>
      <c r="AR61" s="494"/>
      <c r="AS61" s="487"/>
      <c r="AT61" s="495"/>
      <c r="AU61" s="857"/>
      <c r="AV61" s="858"/>
      <c r="AW61" s="859"/>
      <c r="AX61" s="861"/>
      <c r="AY61" s="181"/>
      <c r="AZ61" s="181"/>
    </row>
    <row r="62" spans="1:52" s="36" customFormat="1" ht="47.25">
      <c r="A62" s="306" t="s">
        <v>374</v>
      </c>
      <c r="B62" s="232"/>
      <c r="C62" s="396" t="s">
        <v>58</v>
      </c>
      <c r="D62" s="850" t="s">
        <v>336</v>
      </c>
      <c r="E62" s="397" t="s">
        <v>60</v>
      </c>
      <c r="F62" s="232"/>
      <c r="G62" s="494" t="s">
        <v>534</v>
      </c>
      <c r="H62" s="313" t="s">
        <v>535</v>
      </c>
      <c r="I62" s="313" t="s">
        <v>536</v>
      </c>
      <c r="J62" s="232">
        <v>2</v>
      </c>
      <c r="K62" s="232"/>
      <c r="L62" s="399"/>
      <c r="M62" s="399"/>
      <c r="N62" s="232"/>
      <c r="O62" s="851"/>
      <c r="P62" s="851"/>
      <c r="Q62" s="484"/>
      <c r="R62" s="484"/>
      <c r="S62" s="835"/>
      <c r="T62" s="835"/>
      <c r="U62" s="841"/>
      <c r="V62" s="232"/>
      <c r="W62" s="852"/>
      <c r="X62" s="401">
        <v>46266</v>
      </c>
      <c r="Y62" s="860">
        <v>46311</v>
      </c>
      <c r="Z62" s="232"/>
      <c r="AA62" s="232"/>
      <c r="AB62" s="232"/>
      <c r="AC62" s="232"/>
      <c r="AD62" s="403"/>
      <c r="AE62" s="232"/>
      <c r="AF62" s="403"/>
      <c r="AG62" s="308"/>
      <c r="AH62" s="403"/>
      <c r="AI62" s="396">
        <v>93000000000</v>
      </c>
      <c r="AJ62" s="396" t="s">
        <v>341</v>
      </c>
      <c r="AK62" s="855"/>
      <c r="AL62" s="402"/>
      <c r="AM62" s="846">
        <v>46387</v>
      </c>
      <c r="AN62" s="450"/>
      <c r="AO62" s="232"/>
      <c r="AP62" s="403"/>
      <c r="AQ62" s="856"/>
      <c r="AR62" s="494"/>
      <c r="AS62" s="487"/>
      <c r="AT62" s="495"/>
      <c r="AU62" s="857"/>
      <c r="AV62" s="858"/>
      <c r="AW62" s="859"/>
      <c r="AX62" s="861"/>
      <c r="AY62" s="181"/>
      <c r="AZ62" s="181"/>
    </row>
    <row r="63" spans="1:52" s="36" customFormat="1" ht="47.25">
      <c r="A63" s="306" t="s">
        <v>374</v>
      </c>
      <c r="B63" s="232"/>
      <c r="C63" s="396" t="s">
        <v>58</v>
      </c>
      <c r="D63" s="850" t="s">
        <v>336</v>
      </c>
      <c r="E63" s="397" t="s">
        <v>60</v>
      </c>
      <c r="F63" s="232"/>
      <c r="G63" s="494" t="s">
        <v>539</v>
      </c>
      <c r="H63" s="313" t="s">
        <v>134</v>
      </c>
      <c r="I63" s="313" t="s">
        <v>135</v>
      </c>
      <c r="J63" s="232">
        <v>2</v>
      </c>
      <c r="K63" s="232"/>
      <c r="L63" s="399"/>
      <c r="M63" s="399"/>
      <c r="N63" s="232"/>
      <c r="O63" s="851"/>
      <c r="P63" s="851"/>
      <c r="Q63" s="484"/>
      <c r="R63" s="484"/>
      <c r="S63" s="835"/>
      <c r="T63" s="835"/>
      <c r="U63" s="841"/>
      <c r="V63" s="232"/>
      <c r="W63" s="852"/>
      <c r="X63" s="401">
        <v>46266</v>
      </c>
      <c r="Y63" s="860">
        <v>46311</v>
      </c>
      <c r="Z63" s="232"/>
      <c r="AA63" s="232"/>
      <c r="AB63" s="232"/>
      <c r="AC63" s="232"/>
      <c r="AD63" s="403"/>
      <c r="AE63" s="232"/>
      <c r="AF63" s="403"/>
      <c r="AG63" s="308"/>
      <c r="AH63" s="403"/>
      <c r="AI63" s="396">
        <v>93000000000</v>
      </c>
      <c r="AJ63" s="396" t="s">
        <v>341</v>
      </c>
      <c r="AK63" s="855"/>
      <c r="AL63" s="402"/>
      <c r="AM63" s="846">
        <v>46387</v>
      </c>
      <c r="AN63" s="450"/>
      <c r="AO63" s="232"/>
      <c r="AP63" s="403"/>
      <c r="AQ63" s="856"/>
      <c r="AR63" s="494"/>
      <c r="AS63" s="487"/>
      <c r="AT63" s="495"/>
      <c r="AU63" s="857"/>
      <c r="AV63" s="858"/>
      <c r="AW63" s="859"/>
      <c r="AX63" s="861"/>
      <c r="AY63" s="181"/>
      <c r="AZ63" s="181"/>
    </row>
    <row r="64" spans="1:52" s="36" customFormat="1" ht="47.25">
      <c r="A64" s="306" t="s">
        <v>374</v>
      </c>
      <c r="B64" s="232"/>
      <c r="C64" s="396" t="s">
        <v>58</v>
      </c>
      <c r="D64" s="850" t="s">
        <v>336</v>
      </c>
      <c r="E64" s="397" t="s">
        <v>60</v>
      </c>
      <c r="F64" s="232"/>
      <c r="G64" s="494" t="s">
        <v>115</v>
      </c>
      <c r="H64" s="313" t="s">
        <v>106</v>
      </c>
      <c r="I64" s="313" t="s">
        <v>120</v>
      </c>
      <c r="J64" s="232">
        <v>2</v>
      </c>
      <c r="K64" s="232"/>
      <c r="L64" s="399"/>
      <c r="M64" s="399"/>
      <c r="N64" s="232"/>
      <c r="O64" s="851"/>
      <c r="P64" s="851"/>
      <c r="Q64" s="484"/>
      <c r="R64" s="484"/>
      <c r="S64" s="835"/>
      <c r="T64" s="835"/>
      <c r="U64" s="841"/>
      <c r="V64" s="232"/>
      <c r="W64" s="852"/>
      <c r="X64" s="401">
        <v>46266</v>
      </c>
      <c r="Y64" s="860">
        <v>46311</v>
      </c>
      <c r="Z64" s="232"/>
      <c r="AA64" s="232"/>
      <c r="AB64" s="232"/>
      <c r="AC64" s="232"/>
      <c r="AD64" s="403"/>
      <c r="AE64" s="232"/>
      <c r="AF64" s="403"/>
      <c r="AG64" s="308"/>
      <c r="AH64" s="403"/>
      <c r="AI64" s="396">
        <v>93000000000</v>
      </c>
      <c r="AJ64" s="396" t="s">
        <v>341</v>
      </c>
      <c r="AK64" s="855"/>
      <c r="AL64" s="402"/>
      <c r="AM64" s="846">
        <v>46387</v>
      </c>
      <c r="AN64" s="450"/>
      <c r="AO64" s="232"/>
      <c r="AP64" s="403"/>
      <c r="AQ64" s="856"/>
      <c r="AR64" s="494"/>
      <c r="AS64" s="487"/>
      <c r="AT64" s="495"/>
      <c r="AU64" s="857"/>
      <c r="AV64" s="858"/>
      <c r="AW64" s="859"/>
      <c r="AX64" s="861"/>
      <c r="AY64" s="181"/>
      <c r="AZ64" s="181"/>
    </row>
    <row r="65" spans="1:52" s="36" customFormat="1" ht="47.25">
      <c r="A65" s="306" t="s">
        <v>374</v>
      </c>
      <c r="B65" s="232"/>
      <c r="C65" s="396" t="s">
        <v>58</v>
      </c>
      <c r="D65" s="850" t="s">
        <v>336</v>
      </c>
      <c r="E65" s="397" t="s">
        <v>60</v>
      </c>
      <c r="F65" s="232"/>
      <c r="G65" s="494" t="s">
        <v>544</v>
      </c>
      <c r="H65" s="313" t="s">
        <v>545</v>
      </c>
      <c r="I65" s="313" t="s">
        <v>545</v>
      </c>
      <c r="J65" s="232">
        <v>2</v>
      </c>
      <c r="K65" s="232"/>
      <c r="L65" s="399"/>
      <c r="M65" s="399"/>
      <c r="N65" s="232"/>
      <c r="O65" s="851"/>
      <c r="P65" s="851"/>
      <c r="Q65" s="484"/>
      <c r="R65" s="484"/>
      <c r="S65" s="835"/>
      <c r="T65" s="835"/>
      <c r="U65" s="841"/>
      <c r="V65" s="232"/>
      <c r="W65" s="852"/>
      <c r="X65" s="401">
        <v>46266</v>
      </c>
      <c r="Y65" s="860">
        <v>46311</v>
      </c>
      <c r="Z65" s="232"/>
      <c r="AA65" s="232"/>
      <c r="AB65" s="232"/>
      <c r="AC65" s="232"/>
      <c r="AD65" s="403"/>
      <c r="AE65" s="232"/>
      <c r="AF65" s="403"/>
      <c r="AG65" s="308"/>
      <c r="AH65" s="403"/>
      <c r="AI65" s="396">
        <v>93000000000</v>
      </c>
      <c r="AJ65" s="396" t="s">
        <v>341</v>
      </c>
      <c r="AK65" s="855"/>
      <c r="AL65" s="402"/>
      <c r="AM65" s="846">
        <v>46387</v>
      </c>
      <c r="AN65" s="450"/>
      <c r="AO65" s="232"/>
      <c r="AP65" s="403"/>
      <c r="AQ65" s="856"/>
      <c r="AR65" s="494"/>
      <c r="AS65" s="487"/>
      <c r="AT65" s="495"/>
      <c r="AU65" s="857"/>
      <c r="AV65" s="858"/>
      <c r="AW65" s="859"/>
      <c r="AX65" s="861"/>
      <c r="AY65" s="181"/>
      <c r="AZ65" s="181"/>
    </row>
    <row r="66" spans="1:52" s="36" customFormat="1" ht="47.25">
      <c r="A66" s="306" t="s">
        <v>374</v>
      </c>
      <c r="B66" s="232"/>
      <c r="C66" s="396" t="s">
        <v>58</v>
      </c>
      <c r="D66" s="850" t="s">
        <v>336</v>
      </c>
      <c r="E66" s="397" t="s">
        <v>60</v>
      </c>
      <c r="F66" s="232"/>
      <c r="G66" s="494" t="s">
        <v>548</v>
      </c>
      <c r="H66" s="313" t="s">
        <v>549</v>
      </c>
      <c r="I66" s="313" t="s">
        <v>550</v>
      </c>
      <c r="J66" s="232">
        <v>2</v>
      </c>
      <c r="K66" s="232"/>
      <c r="L66" s="399"/>
      <c r="M66" s="399"/>
      <c r="N66" s="232"/>
      <c r="O66" s="851"/>
      <c r="P66" s="851"/>
      <c r="Q66" s="484"/>
      <c r="R66" s="484"/>
      <c r="S66" s="835"/>
      <c r="T66" s="835"/>
      <c r="U66" s="841"/>
      <c r="V66" s="232"/>
      <c r="W66" s="852"/>
      <c r="X66" s="401">
        <v>46266</v>
      </c>
      <c r="Y66" s="860">
        <v>46311</v>
      </c>
      <c r="Z66" s="232"/>
      <c r="AA66" s="232"/>
      <c r="AB66" s="232"/>
      <c r="AC66" s="232"/>
      <c r="AD66" s="403"/>
      <c r="AE66" s="232"/>
      <c r="AF66" s="403"/>
      <c r="AG66" s="308"/>
      <c r="AH66" s="403"/>
      <c r="AI66" s="396">
        <v>93000000000</v>
      </c>
      <c r="AJ66" s="396" t="s">
        <v>341</v>
      </c>
      <c r="AK66" s="855"/>
      <c r="AL66" s="402"/>
      <c r="AM66" s="846">
        <v>46387</v>
      </c>
      <c r="AN66" s="450"/>
      <c r="AO66" s="232"/>
      <c r="AP66" s="403"/>
      <c r="AQ66" s="856"/>
      <c r="AR66" s="494"/>
      <c r="AS66" s="487"/>
      <c r="AT66" s="495"/>
      <c r="AU66" s="857"/>
      <c r="AV66" s="858"/>
      <c r="AW66" s="859"/>
      <c r="AX66" s="861"/>
      <c r="AY66" s="181"/>
      <c r="AZ66" s="181"/>
    </row>
    <row r="67" spans="1:52" s="36" customFormat="1" ht="47.25">
      <c r="A67" s="306" t="s">
        <v>374</v>
      </c>
      <c r="B67" s="232"/>
      <c r="C67" s="396" t="s">
        <v>58</v>
      </c>
      <c r="D67" s="850" t="s">
        <v>336</v>
      </c>
      <c r="E67" s="397" t="s">
        <v>60</v>
      </c>
      <c r="F67" s="232"/>
      <c r="G67" s="494" t="s">
        <v>140</v>
      </c>
      <c r="H67" s="313" t="s">
        <v>134</v>
      </c>
      <c r="I67" s="313" t="s">
        <v>135</v>
      </c>
      <c r="J67" s="232">
        <v>2</v>
      </c>
      <c r="K67" s="232"/>
      <c r="L67" s="399"/>
      <c r="M67" s="399"/>
      <c r="N67" s="232"/>
      <c r="O67" s="851"/>
      <c r="P67" s="851"/>
      <c r="Q67" s="484"/>
      <c r="R67" s="484"/>
      <c r="S67" s="835"/>
      <c r="T67" s="835"/>
      <c r="U67" s="841"/>
      <c r="V67" s="232"/>
      <c r="W67" s="852"/>
      <c r="X67" s="401">
        <v>46266</v>
      </c>
      <c r="Y67" s="860">
        <v>46311</v>
      </c>
      <c r="Z67" s="232"/>
      <c r="AA67" s="232"/>
      <c r="AB67" s="232"/>
      <c r="AC67" s="232"/>
      <c r="AD67" s="403"/>
      <c r="AE67" s="232"/>
      <c r="AF67" s="403"/>
      <c r="AG67" s="308"/>
      <c r="AH67" s="403"/>
      <c r="AI67" s="396">
        <v>93000000000</v>
      </c>
      <c r="AJ67" s="396" t="s">
        <v>341</v>
      </c>
      <c r="AK67" s="855"/>
      <c r="AL67" s="402"/>
      <c r="AM67" s="846">
        <v>46387</v>
      </c>
      <c r="AN67" s="450"/>
      <c r="AO67" s="232"/>
      <c r="AP67" s="403"/>
      <c r="AQ67" s="856"/>
      <c r="AR67" s="494"/>
      <c r="AS67" s="487"/>
      <c r="AT67" s="495"/>
      <c r="AU67" s="857"/>
      <c r="AV67" s="858"/>
      <c r="AW67" s="859"/>
      <c r="AX67" s="861"/>
      <c r="AY67" s="181"/>
      <c r="AZ67" s="181"/>
    </row>
    <row r="68" spans="1:52" s="36" customFormat="1" ht="47.25">
      <c r="A68" s="306" t="s">
        <v>374</v>
      </c>
      <c r="B68" s="232"/>
      <c r="C68" s="396" t="s">
        <v>58</v>
      </c>
      <c r="D68" s="850" t="s">
        <v>336</v>
      </c>
      <c r="E68" s="397" t="s">
        <v>60</v>
      </c>
      <c r="F68" s="232"/>
      <c r="G68" s="494" t="s">
        <v>561</v>
      </c>
      <c r="H68" s="313" t="s">
        <v>562</v>
      </c>
      <c r="I68" s="313" t="s">
        <v>563</v>
      </c>
      <c r="J68" s="232">
        <v>2</v>
      </c>
      <c r="K68" s="232"/>
      <c r="L68" s="399"/>
      <c r="M68" s="399"/>
      <c r="N68" s="232"/>
      <c r="O68" s="851"/>
      <c r="P68" s="851"/>
      <c r="Q68" s="484"/>
      <c r="R68" s="484"/>
      <c r="S68" s="835"/>
      <c r="T68" s="835"/>
      <c r="U68" s="841"/>
      <c r="V68" s="232"/>
      <c r="W68" s="852"/>
      <c r="X68" s="401">
        <v>46266</v>
      </c>
      <c r="Y68" s="860">
        <v>46311</v>
      </c>
      <c r="Z68" s="232"/>
      <c r="AA68" s="232"/>
      <c r="AB68" s="232"/>
      <c r="AC68" s="232"/>
      <c r="AD68" s="403"/>
      <c r="AE68" s="232"/>
      <c r="AF68" s="403"/>
      <c r="AG68" s="308"/>
      <c r="AH68" s="403"/>
      <c r="AI68" s="396">
        <v>93000000000</v>
      </c>
      <c r="AJ68" s="396" t="s">
        <v>341</v>
      </c>
      <c r="AK68" s="855"/>
      <c r="AL68" s="402"/>
      <c r="AM68" s="846">
        <v>46387</v>
      </c>
      <c r="AN68" s="450"/>
      <c r="AO68" s="232"/>
      <c r="AP68" s="403"/>
      <c r="AQ68" s="856"/>
      <c r="AR68" s="494"/>
      <c r="AS68" s="487"/>
      <c r="AT68" s="495"/>
      <c r="AU68" s="857"/>
      <c r="AV68" s="858"/>
      <c r="AW68" s="859"/>
      <c r="AX68" s="861"/>
      <c r="AY68" s="181"/>
      <c r="AZ68" s="181"/>
    </row>
    <row r="69" spans="1:52" s="36" customFormat="1" ht="47.25">
      <c r="A69" s="306" t="s">
        <v>374</v>
      </c>
      <c r="B69" s="232"/>
      <c r="C69" s="396" t="s">
        <v>58</v>
      </c>
      <c r="D69" s="850" t="s">
        <v>336</v>
      </c>
      <c r="E69" s="397" t="s">
        <v>60</v>
      </c>
      <c r="F69" s="232"/>
      <c r="G69" s="494" t="s">
        <v>1344</v>
      </c>
      <c r="H69" s="313" t="s">
        <v>425</v>
      </c>
      <c r="I69" s="313" t="s">
        <v>1345</v>
      </c>
      <c r="J69" s="232">
        <v>2</v>
      </c>
      <c r="K69" s="232"/>
      <c r="L69" s="399"/>
      <c r="M69" s="399"/>
      <c r="N69" s="232"/>
      <c r="O69" s="851"/>
      <c r="P69" s="851"/>
      <c r="Q69" s="484"/>
      <c r="R69" s="484"/>
      <c r="S69" s="835"/>
      <c r="T69" s="835"/>
      <c r="U69" s="841"/>
      <c r="V69" s="232"/>
      <c r="W69" s="852"/>
      <c r="X69" s="401">
        <v>46266</v>
      </c>
      <c r="Y69" s="860">
        <v>46311</v>
      </c>
      <c r="Z69" s="232"/>
      <c r="AA69" s="232"/>
      <c r="AB69" s="232"/>
      <c r="AC69" s="232"/>
      <c r="AD69" s="403"/>
      <c r="AE69" s="232"/>
      <c r="AF69" s="403"/>
      <c r="AG69" s="308"/>
      <c r="AH69" s="403"/>
      <c r="AI69" s="396">
        <v>93000000000</v>
      </c>
      <c r="AJ69" s="396" t="s">
        <v>341</v>
      </c>
      <c r="AK69" s="855"/>
      <c r="AL69" s="402"/>
      <c r="AM69" s="846">
        <v>46387</v>
      </c>
      <c r="AN69" s="450"/>
      <c r="AO69" s="232"/>
      <c r="AP69" s="403"/>
      <c r="AQ69" s="856"/>
      <c r="AR69" s="494"/>
      <c r="AS69" s="487"/>
      <c r="AT69" s="495"/>
      <c r="AU69" s="857"/>
      <c r="AV69" s="858"/>
      <c r="AW69" s="859"/>
      <c r="AX69" s="861"/>
      <c r="AY69" s="181"/>
      <c r="AZ69" s="181"/>
    </row>
    <row r="70" spans="1:52" s="36" customFormat="1" ht="47.25">
      <c r="A70" s="306" t="s">
        <v>374</v>
      </c>
      <c r="B70" s="232"/>
      <c r="C70" s="396" t="s">
        <v>58</v>
      </c>
      <c r="D70" s="850" t="s">
        <v>336</v>
      </c>
      <c r="E70" s="397" t="s">
        <v>60</v>
      </c>
      <c r="F70" s="232"/>
      <c r="G70" s="494" t="s">
        <v>1348</v>
      </c>
      <c r="H70" s="313" t="s">
        <v>1349</v>
      </c>
      <c r="I70" s="313" t="s">
        <v>1349</v>
      </c>
      <c r="J70" s="232">
        <v>2</v>
      </c>
      <c r="K70" s="232"/>
      <c r="L70" s="399"/>
      <c r="M70" s="399"/>
      <c r="N70" s="232"/>
      <c r="O70" s="851"/>
      <c r="P70" s="851"/>
      <c r="Q70" s="484"/>
      <c r="R70" s="484"/>
      <c r="S70" s="835"/>
      <c r="T70" s="835"/>
      <c r="U70" s="841"/>
      <c r="V70" s="232"/>
      <c r="W70" s="852"/>
      <c r="X70" s="401">
        <v>46266</v>
      </c>
      <c r="Y70" s="860">
        <v>46311</v>
      </c>
      <c r="Z70" s="232"/>
      <c r="AA70" s="232"/>
      <c r="AB70" s="232"/>
      <c r="AC70" s="232"/>
      <c r="AD70" s="403"/>
      <c r="AE70" s="232"/>
      <c r="AF70" s="403"/>
      <c r="AG70" s="308"/>
      <c r="AH70" s="403"/>
      <c r="AI70" s="396">
        <v>93000000000</v>
      </c>
      <c r="AJ70" s="396" t="s">
        <v>341</v>
      </c>
      <c r="AK70" s="855"/>
      <c r="AL70" s="402"/>
      <c r="AM70" s="846">
        <v>46387</v>
      </c>
      <c r="AN70" s="450"/>
      <c r="AO70" s="232"/>
      <c r="AP70" s="403"/>
      <c r="AQ70" s="856"/>
      <c r="AR70" s="494"/>
      <c r="AS70" s="487"/>
      <c r="AT70" s="495"/>
      <c r="AU70" s="857"/>
      <c r="AV70" s="858"/>
      <c r="AW70" s="859"/>
      <c r="AX70" s="861"/>
      <c r="AY70" s="181"/>
      <c r="AZ70" s="181"/>
    </row>
    <row r="71" spans="1:52" s="36" customFormat="1" ht="47.25">
      <c r="A71" s="306" t="s">
        <v>374</v>
      </c>
      <c r="B71" s="384"/>
      <c r="C71" s="498" t="s">
        <v>58</v>
      </c>
      <c r="D71" s="349" t="s">
        <v>336</v>
      </c>
      <c r="E71" s="862" t="s">
        <v>60</v>
      </c>
      <c r="F71" s="384"/>
      <c r="G71" s="498" t="s">
        <v>566</v>
      </c>
      <c r="H71" s="863" t="s">
        <v>150</v>
      </c>
      <c r="I71" s="863" t="s">
        <v>169</v>
      </c>
      <c r="J71" s="862">
        <v>2</v>
      </c>
      <c r="K71" s="384"/>
      <c r="L71" s="384"/>
      <c r="M71" s="498"/>
      <c r="N71" s="396"/>
      <c r="O71" s="864"/>
      <c r="P71" s="864"/>
      <c r="Q71" s="865"/>
      <c r="R71" s="865"/>
      <c r="S71" s="862"/>
      <c r="T71" s="862"/>
      <c r="U71" s="396"/>
      <c r="V71" s="498"/>
      <c r="W71" s="498"/>
      <c r="X71" s="401">
        <v>46266</v>
      </c>
      <c r="Y71" s="860">
        <v>46311</v>
      </c>
      <c r="Z71" s="862"/>
      <c r="AA71" s="862"/>
      <c r="AB71" s="862"/>
      <c r="AC71" s="862"/>
      <c r="AD71" s="232"/>
      <c r="AE71" s="862"/>
      <c r="AF71" s="498"/>
      <c r="AG71" s="866"/>
      <c r="AH71" s="862"/>
      <c r="AI71" s="498">
        <v>93000000000</v>
      </c>
      <c r="AJ71" s="498" t="s">
        <v>341</v>
      </c>
      <c r="AK71" s="860"/>
      <c r="AL71" s="867"/>
      <c r="AM71" s="867">
        <v>46387</v>
      </c>
      <c r="AN71" s="384"/>
      <c r="AO71" s="384"/>
      <c r="AP71" s="862"/>
      <c r="AQ71" s="862"/>
      <c r="AR71" s="868"/>
      <c r="AS71" s="862"/>
      <c r="AT71" s="862"/>
      <c r="AU71" s="869"/>
      <c r="AV71" s="869"/>
      <c r="AW71" s="384"/>
      <c r="AX71" s="870"/>
      <c r="AY71" s="384"/>
      <c r="AZ71" s="384"/>
    </row>
    <row r="72" spans="1:52" s="36" customFormat="1" ht="47.25">
      <c r="A72" s="306" t="s">
        <v>374</v>
      </c>
      <c r="B72" s="384"/>
      <c r="C72" s="498" t="s">
        <v>58</v>
      </c>
      <c r="D72" s="349" t="s">
        <v>336</v>
      </c>
      <c r="E72" s="862" t="s">
        <v>60</v>
      </c>
      <c r="F72" s="384"/>
      <c r="G72" s="498" t="s">
        <v>610</v>
      </c>
      <c r="H72" s="863" t="s">
        <v>469</v>
      </c>
      <c r="I72" s="863" t="s">
        <v>611</v>
      </c>
      <c r="J72" s="862">
        <v>2</v>
      </c>
      <c r="K72" s="384"/>
      <c r="L72" s="384"/>
      <c r="M72" s="498"/>
      <c r="N72" s="396"/>
      <c r="O72" s="864"/>
      <c r="P72" s="864"/>
      <c r="Q72" s="865"/>
      <c r="R72" s="865"/>
      <c r="S72" s="862"/>
      <c r="T72" s="862"/>
      <c r="U72" s="396"/>
      <c r="V72" s="498"/>
      <c r="W72" s="498"/>
      <c r="X72" s="401">
        <v>46266</v>
      </c>
      <c r="Y72" s="860">
        <v>46311</v>
      </c>
      <c r="Z72" s="862"/>
      <c r="AA72" s="862"/>
      <c r="AB72" s="862"/>
      <c r="AC72" s="862"/>
      <c r="AD72" s="232"/>
      <c r="AE72" s="862"/>
      <c r="AF72" s="498"/>
      <c r="AG72" s="866"/>
      <c r="AH72" s="862"/>
      <c r="AI72" s="498">
        <v>93000000000</v>
      </c>
      <c r="AJ72" s="498" t="s">
        <v>341</v>
      </c>
      <c r="AK72" s="860"/>
      <c r="AL72" s="867"/>
      <c r="AM72" s="867">
        <v>46387</v>
      </c>
      <c r="AN72" s="384"/>
      <c r="AO72" s="384"/>
      <c r="AP72" s="862"/>
      <c r="AQ72" s="862"/>
      <c r="AR72" s="868"/>
      <c r="AS72" s="862"/>
      <c r="AT72" s="862"/>
      <c r="AU72" s="869"/>
      <c r="AV72" s="869"/>
      <c r="AW72" s="384"/>
      <c r="AX72" s="870"/>
      <c r="AY72" s="384"/>
      <c r="AZ72" s="384"/>
    </row>
    <row r="73" spans="1:52" s="36" customFormat="1" ht="47.25">
      <c r="A73" s="181" t="s">
        <v>678</v>
      </c>
      <c r="B73" s="181"/>
      <c r="C73" s="181" t="s">
        <v>58</v>
      </c>
      <c r="D73" s="181" t="s">
        <v>615</v>
      </c>
      <c r="E73" s="181" t="s">
        <v>622</v>
      </c>
      <c r="F73" s="863"/>
      <c r="G73" s="181" t="s">
        <v>1917</v>
      </c>
      <c r="H73" s="863" t="s">
        <v>689</v>
      </c>
      <c r="I73" s="307" t="s">
        <v>425</v>
      </c>
      <c r="J73" s="181">
        <v>2</v>
      </c>
      <c r="K73" s="181"/>
      <c r="L73" s="181"/>
      <c r="M73" s="181"/>
      <c r="N73" s="232"/>
      <c r="O73" s="871"/>
      <c r="P73" s="871"/>
      <c r="Q73" s="871"/>
      <c r="R73" s="872"/>
      <c r="S73" s="872"/>
      <c r="T73" s="872"/>
      <c r="U73" s="232"/>
      <c r="V73" s="498"/>
      <c r="W73" s="232"/>
      <c r="X73" s="350">
        <v>46147</v>
      </c>
      <c r="Y73" s="860">
        <f t="shared" ref="Y73:Y110" si="3">X73+45</f>
        <v>46192</v>
      </c>
      <c r="Z73" s="181"/>
      <c r="AA73" s="181"/>
      <c r="AB73" s="181"/>
      <c r="AC73" s="181"/>
      <c r="AD73" s="232"/>
      <c r="AE73" s="181"/>
      <c r="AF73" s="498"/>
      <c r="AG73" s="866"/>
      <c r="AH73" s="181"/>
      <c r="AI73" s="873">
        <v>93000000000</v>
      </c>
      <c r="AJ73" s="862" t="s">
        <v>70</v>
      </c>
      <c r="AK73" s="350"/>
      <c r="AL73" s="860"/>
      <c r="AM73" s="874">
        <v>46267</v>
      </c>
      <c r="AN73" s="862"/>
      <c r="AO73" s="232"/>
      <c r="AP73" s="181"/>
      <c r="AQ73" s="181"/>
      <c r="AR73" s="181"/>
      <c r="AS73" s="350"/>
      <c r="AT73" s="408"/>
      <c r="AU73" s="409"/>
      <c r="AV73" s="181"/>
      <c r="AW73" s="181"/>
      <c r="AX73" s="181"/>
      <c r="AY73" s="181"/>
      <c r="AZ73" s="181"/>
    </row>
    <row r="74" spans="1:52" s="36" customFormat="1" ht="47.25">
      <c r="A74" s="181" t="s">
        <v>678</v>
      </c>
      <c r="B74" s="181"/>
      <c r="C74" s="181" t="s">
        <v>58</v>
      </c>
      <c r="D74" s="181" t="s">
        <v>615</v>
      </c>
      <c r="E74" s="181" t="s">
        <v>622</v>
      </c>
      <c r="F74" s="863"/>
      <c r="G74" s="181" t="s">
        <v>1918</v>
      </c>
      <c r="H74" s="863" t="s">
        <v>689</v>
      </c>
      <c r="I74" s="863" t="s">
        <v>690</v>
      </c>
      <c r="J74" s="181">
        <v>2</v>
      </c>
      <c r="K74" s="181"/>
      <c r="L74" s="181"/>
      <c r="M74" s="181"/>
      <c r="N74" s="232"/>
      <c r="O74" s="871"/>
      <c r="P74" s="871"/>
      <c r="Q74" s="871"/>
      <c r="R74" s="872"/>
      <c r="S74" s="872"/>
      <c r="T74" s="872"/>
      <c r="U74" s="232"/>
      <c r="V74" s="498"/>
      <c r="W74" s="232"/>
      <c r="X74" s="350">
        <v>46147</v>
      </c>
      <c r="Y74" s="860">
        <f t="shared" si="3"/>
        <v>46192</v>
      </c>
      <c r="Z74" s="181"/>
      <c r="AA74" s="181"/>
      <c r="AB74" s="181"/>
      <c r="AC74" s="181"/>
      <c r="AD74" s="232"/>
      <c r="AE74" s="181"/>
      <c r="AF74" s="498"/>
      <c r="AG74" s="866"/>
      <c r="AH74" s="181"/>
      <c r="AI74" s="873">
        <v>93000000000</v>
      </c>
      <c r="AJ74" s="862" t="s">
        <v>70</v>
      </c>
      <c r="AK74" s="350"/>
      <c r="AL74" s="860"/>
      <c r="AM74" s="875">
        <v>46267</v>
      </c>
      <c r="AN74" s="862"/>
      <c r="AO74" s="232"/>
      <c r="AP74" s="181"/>
      <c r="AQ74" s="181"/>
      <c r="AR74" s="181"/>
      <c r="AS74" s="350"/>
      <c r="AT74" s="408"/>
      <c r="AU74" s="409"/>
      <c r="AV74" s="181"/>
      <c r="AW74" s="181"/>
      <c r="AX74" s="181"/>
      <c r="AY74" s="181"/>
      <c r="AZ74" s="181"/>
    </row>
    <row r="75" spans="1:52" s="36" customFormat="1" ht="47.25">
      <c r="A75" s="181" t="s">
        <v>678</v>
      </c>
      <c r="B75" s="181"/>
      <c r="C75" s="181" t="s">
        <v>58</v>
      </c>
      <c r="D75" s="181" t="s">
        <v>615</v>
      </c>
      <c r="E75" s="181" t="s">
        <v>622</v>
      </c>
      <c r="F75" s="863"/>
      <c r="G75" s="862" t="s">
        <v>694</v>
      </c>
      <c r="H75" s="862" t="s">
        <v>695</v>
      </c>
      <c r="I75" s="863" t="s">
        <v>696</v>
      </c>
      <c r="J75" s="181">
        <v>2</v>
      </c>
      <c r="K75" s="181"/>
      <c r="L75" s="181"/>
      <c r="M75" s="181"/>
      <c r="N75" s="232"/>
      <c r="O75" s="871"/>
      <c r="P75" s="871"/>
      <c r="Q75" s="871"/>
      <c r="R75" s="862"/>
      <c r="S75" s="862"/>
      <c r="T75" s="862"/>
      <c r="U75" s="232"/>
      <c r="V75" s="498"/>
      <c r="W75" s="232"/>
      <c r="X75" s="350">
        <v>46147</v>
      </c>
      <c r="Y75" s="860">
        <f t="shared" si="3"/>
        <v>46192</v>
      </c>
      <c r="Z75" s="862"/>
      <c r="AA75" s="862"/>
      <c r="AB75" s="862"/>
      <c r="AC75" s="862"/>
      <c r="AD75" s="232"/>
      <c r="AE75" s="862"/>
      <c r="AF75" s="498"/>
      <c r="AG75" s="866"/>
      <c r="AH75" s="181"/>
      <c r="AI75" s="873">
        <v>93000000000</v>
      </c>
      <c r="AJ75" s="862" t="s">
        <v>70</v>
      </c>
      <c r="AK75" s="350"/>
      <c r="AL75" s="860"/>
      <c r="AM75" s="874">
        <v>46267</v>
      </c>
      <c r="AN75" s="862"/>
      <c r="AO75" s="232"/>
      <c r="AP75" s="862"/>
      <c r="AQ75" s="862"/>
      <c r="AR75" s="862"/>
      <c r="AS75" s="862"/>
      <c r="AT75" s="862"/>
      <c r="AU75" s="862"/>
      <c r="AV75" s="862"/>
      <c r="AW75" s="181"/>
      <c r="AX75" s="862"/>
      <c r="AY75" s="862"/>
      <c r="AZ75" s="862"/>
    </row>
    <row r="76" spans="1:52" s="36" customFormat="1" ht="63">
      <c r="A76" s="181" t="s">
        <v>678</v>
      </c>
      <c r="B76" s="232"/>
      <c r="C76" s="181" t="s">
        <v>58</v>
      </c>
      <c r="D76" s="181" t="s">
        <v>651</v>
      </c>
      <c r="E76" s="181" t="s">
        <v>622</v>
      </c>
      <c r="F76" s="863" t="s">
        <v>496</v>
      </c>
      <c r="G76" s="181" t="s">
        <v>1917</v>
      </c>
      <c r="H76" s="863" t="s">
        <v>689</v>
      </c>
      <c r="I76" s="307" t="s">
        <v>425</v>
      </c>
      <c r="J76" s="346">
        <v>2</v>
      </c>
      <c r="K76" s="181"/>
      <c r="L76" s="181"/>
      <c r="M76" s="181"/>
      <c r="N76" s="232"/>
      <c r="O76" s="876"/>
      <c r="P76" s="871"/>
      <c r="Q76" s="871"/>
      <c r="R76" s="877"/>
      <c r="S76" s="877"/>
      <c r="T76" s="877"/>
      <c r="U76" s="232"/>
      <c r="V76" s="232"/>
      <c r="W76" s="232"/>
      <c r="X76" s="350">
        <v>46147</v>
      </c>
      <c r="Y76" s="860">
        <f t="shared" si="3"/>
        <v>46192</v>
      </c>
      <c r="Z76" s="181"/>
      <c r="AA76" s="181"/>
      <c r="AB76" s="181"/>
      <c r="AC76" s="181"/>
      <c r="AD76" s="232"/>
      <c r="AE76" s="181"/>
      <c r="AF76" s="498"/>
      <c r="AG76" s="866"/>
      <c r="AH76" s="181"/>
      <c r="AI76" s="873">
        <v>93000000000</v>
      </c>
      <c r="AJ76" s="862" t="s">
        <v>70</v>
      </c>
      <c r="AK76" s="350"/>
      <c r="AL76" s="860"/>
      <c r="AM76" s="874">
        <v>46267</v>
      </c>
      <c r="AN76" s="862"/>
      <c r="AO76" s="232"/>
      <c r="AP76" s="181"/>
      <c r="AQ76" s="181"/>
      <c r="AR76" s="181"/>
      <c r="AS76" s="350"/>
      <c r="AT76" s="408"/>
      <c r="AU76" s="409"/>
      <c r="AV76" s="181"/>
      <c r="AW76" s="181"/>
      <c r="AX76" s="181"/>
      <c r="AY76" s="878"/>
      <c r="AZ76" s="55"/>
    </row>
    <row r="77" spans="1:52" s="36" customFormat="1" ht="63">
      <c r="A77" s="181" t="s">
        <v>678</v>
      </c>
      <c r="B77" s="232"/>
      <c r="C77" s="181" t="s">
        <v>58</v>
      </c>
      <c r="D77" s="879" t="s">
        <v>651</v>
      </c>
      <c r="E77" s="181" t="s">
        <v>622</v>
      </c>
      <c r="F77" s="863" t="s">
        <v>496</v>
      </c>
      <c r="G77" s="181" t="s">
        <v>688</v>
      </c>
      <c r="H77" s="863" t="s">
        <v>689</v>
      </c>
      <c r="I77" s="863" t="s">
        <v>690</v>
      </c>
      <c r="J77" s="346">
        <v>2</v>
      </c>
      <c r="K77" s="181"/>
      <c r="L77" s="181"/>
      <c r="M77" s="181"/>
      <c r="N77" s="232"/>
      <c r="O77" s="876"/>
      <c r="P77" s="871"/>
      <c r="Q77" s="871"/>
      <c r="R77" s="877"/>
      <c r="S77" s="877"/>
      <c r="T77" s="877"/>
      <c r="U77" s="232"/>
      <c r="V77" s="232"/>
      <c r="W77" s="232"/>
      <c r="X77" s="350">
        <v>46147</v>
      </c>
      <c r="Y77" s="860">
        <f t="shared" si="3"/>
        <v>46192</v>
      </c>
      <c r="Z77" s="181"/>
      <c r="AA77" s="181"/>
      <c r="AB77" s="181"/>
      <c r="AC77" s="181"/>
      <c r="AD77" s="232"/>
      <c r="AE77" s="181"/>
      <c r="AF77" s="498"/>
      <c r="AG77" s="866"/>
      <c r="AH77" s="181"/>
      <c r="AI77" s="873">
        <v>93000000000</v>
      </c>
      <c r="AJ77" s="862" t="s">
        <v>70</v>
      </c>
      <c r="AK77" s="350"/>
      <c r="AL77" s="860"/>
      <c r="AM77" s="875">
        <v>46267</v>
      </c>
      <c r="AN77" s="862"/>
      <c r="AO77" s="232"/>
      <c r="AP77" s="181"/>
      <c r="AQ77" s="181"/>
      <c r="AR77" s="181"/>
      <c r="AS77" s="350"/>
      <c r="AT77" s="408"/>
      <c r="AU77" s="409"/>
      <c r="AV77" s="181"/>
      <c r="AW77" s="181"/>
      <c r="AX77" s="181"/>
      <c r="AY77" s="878"/>
      <c r="AZ77" s="55"/>
    </row>
    <row r="78" spans="1:52" s="36" customFormat="1" ht="63">
      <c r="A78" s="181" t="s">
        <v>678</v>
      </c>
      <c r="B78" s="232"/>
      <c r="C78" s="181" t="s">
        <v>58</v>
      </c>
      <c r="D78" s="181" t="s">
        <v>651</v>
      </c>
      <c r="E78" s="181" t="s">
        <v>622</v>
      </c>
      <c r="F78" s="863" t="s">
        <v>496</v>
      </c>
      <c r="G78" s="880" t="s">
        <v>694</v>
      </c>
      <c r="H78" s="880" t="s">
        <v>695</v>
      </c>
      <c r="I78" s="863" t="s">
        <v>696</v>
      </c>
      <c r="J78" s="346">
        <v>2</v>
      </c>
      <c r="K78" s="181"/>
      <c r="L78" s="181"/>
      <c r="M78" s="181"/>
      <c r="N78" s="232"/>
      <c r="O78" s="876"/>
      <c r="P78" s="871"/>
      <c r="Q78" s="871"/>
      <c r="R78" s="880"/>
      <c r="S78" s="880"/>
      <c r="T78" s="880"/>
      <c r="U78" s="232"/>
      <c r="V78" s="232"/>
      <c r="W78" s="232"/>
      <c r="X78" s="350">
        <v>46147</v>
      </c>
      <c r="Y78" s="860">
        <f t="shared" si="3"/>
        <v>46192</v>
      </c>
      <c r="Z78" s="862"/>
      <c r="AA78" s="862"/>
      <c r="AB78" s="862"/>
      <c r="AC78" s="862"/>
      <c r="AD78" s="232"/>
      <c r="AE78" s="862"/>
      <c r="AF78" s="498"/>
      <c r="AG78" s="866"/>
      <c r="AH78" s="181"/>
      <c r="AI78" s="873">
        <v>93000000000</v>
      </c>
      <c r="AJ78" s="862" t="s">
        <v>70</v>
      </c>
      <c r="AK78" s="350"/>
      <c r="AL78" s="860"/>
      <c r="AM78" s="874">
        <v>46267</v>
      </c>
      <c r="AN78" s="862"/>
      <c r="AO78" s="232"/>
      <c r="AP78" s="862"/>
      <c r="AQ78" s="862"/>
      <c r="AR78" s="862"/>
      <c r="AS78" s="862"/>
      <c r="AT78" s="862"/>
      <c r="AU78" s="862"/>
      <c r="AV78" s="862"/>
      <c r="AW78" s="181"/>
      <c r="AX78" s="862"/>
      <c r="AY78" s="870"/>
      <c r="AZ78" s="195"/>
    </row>
    <row r="79" spans="1:52" s="36" customFormat="1" ht="47.25">
      <c r="A79" s="232" t="s">
        <v>714</v>
      </c>
      <c r="B79" s="232"/>
      <c r="C79" s="306" t="s">
        <v>58</v>
      </c>
      <c r="D79" s="232" t="s">
        <v>780</v>
      </c>
      <c r="E79" s="232" t="s">
        <v>60</v>
      </c>
      <c r="F79" s="232">
        <v>1</v>
      </c>
      <c r="G79" s="399" t="s">
        <v>788</v>
      </c>
      <c r="H79" s="232" t="s">
        <v>789</v>
      </c>
      <c r="I79" s="232" t="s">
        <v>790</v>
      </c>
      <c r="J79" s="232">
        <v>2</v>
      </c>
      <c r="K79" s="232"/>
      <c r="L79" s="232"/>
      <c r="M79" s="232"/>
      <c r="N79" s="232"/>
      <c r="O79" s="881"/>
      <c r="P79" s="881"/>
      <c r="Q79" s="882"/>
      <c r="R79" s="883"/>
      <c r="S79" s="883"/>
      <c r="T79" s="883"/>
      <c r="U79" s="232"/>
      <c r="V79" s="884"/>
      <c r="W79" s="232"/>
      <c r="X79" s="258">
        <v>46056</v>
      </c>
      <c r="Y79" s="258">
        <f t="shared" si="3"/>
        <v>46101</v>
      </c>
      <c r="Z79" s="232"/>
      <c r="AA79" s="232"/>
      <c r="AB79" s="232"/>
      <c r="AC79" s="232"/>
      <c r="AD79" s="232"/>
      <c r="AE79" s="232"/>
      <c r="AF79" s="308"/>
      <c r="AG79" s="308"/>
      <c r="AH79" s="232"/>
      <c r="AI79" s="260" t="s">
        <v>186</v>
      </c>
      <c r="AJ79" s="232" t="s">
        <v>70</v>
      </c>
      <c r="AK79" s="258"/>
      <c r="AL79" s="258"/>
      <c r="AM79" s="258">
        <v>46151</v>
      </c>
      <c r="AN79" s="306"/>
      <c r="AO79" s="232"/>
      <c r="AP79" s="232"/>
      <c r="AQ79" s="232"/>
      <c r="AR79" s="232"/>
      <c r="AS79" s="232"/>
      <c r="AT79" s="232"/>
      <c r="AU79" s="885"/>
      <c r="AV79" s="232"/>
      <c r="AW79" s="232"/>
      <c r="AX79" s="232"/>
      <c r="AY79" s="232"/>
      <c r="AZ79" s="232"/>
    </row>
    <row r="80" spans="1:52" s="36" customFormat="1" ht="47.25">
      <c r="A80" s="463" t="s">
        <v>975</v>
      </c>
      <c r="B80" s="232"/>
      <c r="C80" s="308" t="s">
        <v>58</v>
      </c>
      <c r="D80" s="842" t="s">
        <v>615</v>
      </c>
      <c r="E80" s="181" t="s">
        <v>60</v>
      </c>
      <c r="F80" s="863"/>
      <c r="G80" s="232" t="s">
        <v>561</v>
      </c>
      <c r="H80" s="863" t="s">
        <v>1544</v>
      </c>
      <c r="I80" s="863" t="s">
        <v>1919</v>
      </c>
      <c r="J80" s="181">
        <v>2</v>
      </c>
      <c r="K80" s="181"/>
      <c r="L80" s="181"/>
      <c r="M80" s="181"/>
      <c r="N80" s="181"/>
      <c r="O80" s="886"/>
      <c r="P80" s="886"/>
      <c r="Q80" s="886"/>
      <c r="R80" s="232"/>
      <c r="S80" s="232"/>
      <c r="T80" s="232"/>
      <c r="U80" s="232"/>
      <c r="V80" s="232"/>
      <c r="W80" s="232"/>
      <c r="X80" s="350">
        <v>46073</v>
      </c>
      <c r="Y80" s="860">
        <f t="shared" si="3"/>
        <v>46118</v>
      </c>
      <c r="Z80" s="232"/>
      <c r="AA80" s="232"/>
      <c r="AB80" s="232"/>
      <c r="AC80" s="232"/>
      <c r="AD80" s="232"/>
      <c r="AE80" s="308"/>
      <c r="AF80" s="498"/>
      <c r="AG80" s="866"/>
      <c r="AH80" s="181"/>
      <c r="AI80" s="873">
        <v>93000000000</v>
      </c>
      <c r="AJ80" s="862" t="s">
        <v>70</v>
      </c>
      <c r="AK80" s="350"/>
      <c r="AL80" s="860"/>
      <c r="AM80" s="874">
        <v>46193</v>
      </c>
      <c r="AN80" s="232"/>
      <c r="AO80" s="232"/>
      <c r="AP80" s="232"/>
      <c r="AQ80" s="232"/>
      <c r="AR80" s="232"/>
      <c r="AS80" s="258"/>
      <c r="AT80" s="887"/>
      <c r="AU80" s="885"/>
      <c r="AV80" s="232"/>
      <c r="AW80" s="181"/>
      <c r="AX80" s="232"/>
      <c r="AY80" s="232"/>
      <c r="AZ80" s="232"/>
    </row>
    <row r="81" spans="1:52" s="36" customFormat="1" ht="47.25">
      <c r="A81" s="888" t="s">
        <v>975</v>
      </c>
      <c r="B81" s="384"/>
      <c r="C81" s="888" t="s">
        <v>58</v>
      </c>
      <c r="D81" s="888" t="s">
        <v>749</v>
      </c>
      <c r="E81" s="888" t="s">
        <v>60</v>
      </c>
      <c r="F81" s="888" t="s">
        <v>496</v>
      </c>
      <c r="G81" s="888" t="s">
        <v>989</v>
      </c>
      <c r="H81" s="888" t="s">
        <v>106</v>
      </c>
      <c r="I81" s="888" t="s">
        <v>120</v>
      </c>
      <c r="J81" s="888" t="s">
        <v>476</v>
      </c>
      <c r="K81" s="888"/>
      <c r="L81" s="181"/>
      <c r="M81" s="888"/>
      <c r="N81" s="498"/>
      <c r="O81" s="889"/>
      <c r="P81" s="889"/>
      <c r="Q81" s="889"/>
      <c r="R81" s="888"/>
      <c r="S81" s="888"/>
      <c r="T81" s="888"/>
      <c r="U81" s="888"/>
      <c r="V81" s="232"/>
      <c r="W81" s="888"/>
      <c r="X81" s="860">
        <v>46073</v>
      </c>
      <c r="Y81" s="860">
        <f t="shared" si="3"/>
        <v>46118</v>
      </c>
      <c r="Z81" s="860"/>
      <c r="AA81" s="888"/>
      <c r="AB81" s="888"/>
      <c r="AC81" s="888"/>
      <c r="AD81" s="232"/>
      <c r="AE81" s="888"/>
      <c r="AF81" s="888"/>
      <c r="AG81" s="888"/>
      <c r="AH81" s="890"/>
      <c r="AI81" s="888">
        <v>93000000000</v>
      </c>
      <c r="AJ81" s="888" t="s">
        <v>70</v>
      </c>
      <c r="AK81" s="860"/>
      <c r="AL81" s="867"/>
      <c r="AM81" s="860">
        <v>46168</v>
      </c>
      <c r="AN81" s="888"/>
      <c r="AO81" s="384"/>
      <c r="AP81" s="888"/>
      <c r="AQ81" s="888"/>
      <c r="AR81" s="888"/>
      <c r="AS81" s="888"/>
      <c r="AT81" s="888"/>
      <c r="AU81" s="888"/>
      <c r="AV81" s="888"/>
      <c r="AW81" s="888"/>
      <c r="AX81" s="888"/>
      <c r="AY81" s="384"/>
      <c r="AZ81" s="384"/>
    </row>
    <row r="82" spans="1:52" s="36" customFormat="1" ht="47.25">
      <c r="A82" s="888" t="s">
        <v>975</v>
      </c>
      <c r="B82" s="384"/>
      <c r="C82" s="888" t="s">
        <v>58</v>
      </c>
      <c r="D82" s="888" t="s">
        <v>749</v>
      </c>
      <c r="E82" s="888" t="s">
        <v>60</v>
      </c>
      <c r="F82" s="888" t="s">
        <v>496</v>
      </c>
      <c r="G82" s="888" t="s">
        <v>998</v>
      </c>
      <c r="H82" s="888" t="s">
        <v>489</v>
      </c>
      <c r="I82" s="888" t="s">
        <v>494</v>
      </c>
      <c r="J82" s="888" t="s">
        <v>476</v>
      </c>
      <c r="K82" s="888"/>
      <c r="L82" s="181"/>
      <c r="M82" s="888"/>
      <c r="N82" s="498"/>
      <c r="O82" s="889"/>
      <c r="P82" s="889"/>
      <c r="Q82" s="889"/>
      <c r="R82" s="888"/>
      <c r="S82" s="888"/>
      <c r="T82" s="888"/>
      <c r="U82" s="888"/>
      <c r="V82" s="232"/>
      <c r="W82" s="888"/>
      <c r="X82" s="860">
        <v>46080</v>
      </c>
      <c r="Y82" s="860">
        <f t="shared" si="3"/>
        <v>46125</v>
      </c>
      <c r="Z82" s="860"/>
      <c r="AA82" s="888"/>
      <c r="AB82" s="888"/>
      <c r="AC82" s="888"/>
      <c r="AD82" s="232"/>
      <c r="AE82" s="888"/>
      <c r="AF82" s="888"/>
      <c r="AG82" s="308"/>
      <c r="AH82" s="890"/>
      <c r="AI82" s="888">
        <v>93000000000</v>
      </c>
      <c r="AJ82" s="888" t="s">
        <v>70</v>
      </c>
      <c r="AK82" s="860"/>
      <c r="AL82" s="867"/>
      <c r="AM82" s="860">
        <v>46175</v>
      </c>
      <c r="AN82" s="888"/>
      <c r="AO82" s="384"/>
      <c r="AP82" s="888"/>
      <c r="AQ82" s="888"/>
      <c r="AR82" s="888"/>
      <c r="AS82" s="888"/>
      <c r="AT82" s="888"/>
      <c r="AU82" s="888"/>
      <c r="AV82" s="888"/>
      <c r="AW82" s="888"/>
      <c r="AX82" s="888"/>
      <c r="AY82" s="384"/>
      <c r="AZ82" s="384"/>
    </row>
    <row r="83" spans="1:52" s="36" customFormat="1" ht="47.25">
      <c r="A83" s="888" t="s">
        <v>975</v>
      </c>
      <c r="B83" s="384"/>
      <c r="C83" s="888" t="s">
        <v>58</v>
      </c>
      <c r="D83" s="888" t="s">
        <v>749</v>
      </c>
      <c r="E83" s="888" t="s">
        <v>60</v>
      </c>
      <c r="F83" s="888" t="s">
        <v>496</v>
      </c>
      <c r="G83" s="888" t="s">
        <v>473</v>
      </c>
      <c r="H83" s="384" t="s">
        <v>474</v>
      </c>
      <c r="I83" s="384" t="s">
        <v>475</v>
      </c>
      <c r="J83" s="888" t="s">
        <v>476</v>
      </c>
      <c r="K83" s="888"/>
      <c r="L83" s="181"/>
      <c r="M83" s="888"/>
      <c r="N83" s="498"/>
      <c r="O83" s="889"/>
      <c r="P83" s="889"/>
      <c r="Q83" s="889"/>
      <c r="R83" s="888"/>
      <c r="S83" s="888"/>
      <c r="T83" s="888"/>
      <c r="U83" s="888"/>
      <c r="V83" s="232"/>
      <c r="W83" s="862"/>
      <c r="X83" s="860">
        <v>46081</v>
      </c>
      <c r="Y83" s="860">
        <f t="shared" si="3"/>
        <v>46126</v>
      </c>
      <c r="Z83" s="860"/>
      <c r="AA83" s="888"/>
      <c r="AB83" s="888"/>
      <c r="AC83" s="888"/>
      <c r="AD83" s="232"/>
      <c r="AE83" s="888"/>
      <c r="AF83" s="888"/>
      <c r="AG83" s="308"/>
      <c r="AH83" s="890"/>
      <c r="AI83" s="888">
        <v>93000000000</v>
      </c>
      <c r="AJ83" s="888" t="s">
        <v>70</v>
      </c>
      <c r="AK83" s="860"/>
      <c r="AL83" s="867"/>
      <c r="AM83" s="860">
        <v>46176</v>
      </c>
      <c r="AN83" s="888"/>
      <c r="AO83" s="384"/>
      <c r="AP83" s="888"/>
      <c r="AQ83" s="888"/>
      <c r="AR83" s="888"/>
      <c r="AS83" s="888"/>
      <c r="AT83" s="888"/>
      <c r="AU83" s="888"/>
      <c r="AV83" s="888"/>
      <c r="AW83" s="888"/>
      <c r="AX83" s="888"/>
      <c r="AY83" s="384"/>
      <c r="AZ83" s="384"/>
    </row>
    <row r="84" spans="1:52" s="36" customFormat="1" ht="47.25">
      <c r="A84" s="888" t="s">
        <v>975</v>
      </c>
      <c r="B84" s="384"/>
      <c r="C84" s="888" t="s">
        <v>58</v>
      </c>
      <c r="D84" s="888" t="s">
        <v>749</v>
      </c>
      <c r="E84" s="888" t="s">
        <v>60</v>
      </c>
      <c r="F84" s="888" t="s">
        <v>496</v>
      </c>
      <c r="G84" s="888" t="s">
        <v>163</v>
      </c>
      <c r="H84" s="842" t="s">
        <v>150</v>
      </c>
      <c r="I84" s="842" t="s">
        <v>151</v>
      </c>
      <c r="J84" s="888" t="s">
        <v>476</v>
      </c>
      <c r="K84" s="888"/>
      <c r="L84" s="181"/>
      <c r="M84" s="888"/>
      <c r="N84" s="498"/>
      <c r="O84" s="889"/>
      <c r="P84" s="889"/>
      <c r="Q84" s="889"/>
      <c r="R84" s="888"/>
      <c r="S84" s="888"/>
      <c r="T84" s="888"/>
      <c r="U84" s="888"/>
      <c r="V84" s="232"/>
      <c r="W84" s="862"/>
      <c r="X84" s="860">
        <v>46083</v>
      </c>
      <c r="Y84" s="860">
        <f t="shared" si="3"/>
        <v>46128</v>
      </c>
      <c r="Z84" s="860"/>
      <c r="AA84" s="888"/>
      <c r="AB84" s="888"/>
      <c r="AC84" s="888"/>
      <c r="AD84" s="232"/>
      <c r="AE84" s="888"/>
      <c r="AF84" s="888"/>
      <c r="AG84" s="866"/>
      <c r="AH84" s="890"/>
      <c r="AI84" s="888">
        <v>93000000000</v>
      </c>
      <c r="AJ84" s="888" t="s">
        <v>70</v>
      </c>
      <c r="AK84" s="860"/>
      <c r="AL84" s="867"/>
      <c r="AM84" s="860">
        <v>46178</v>
      </c>
      <c r="AN84" s="888"/>
      <c r="AO84" s="384"/>
      <c r="AP84" s="888"/>
      <c r="AQ84" s="888"/>
      <c r="AR84" s="888"/>
      <c r="AS84" s="888"/>
      <c r="AT84" s="888"/>
      <c r="AU84" s="888"/>
      <c r="AV84" s="888"/>
      <c r="AW84" s="888"/>
      <c r="AX84" s="888"/>
      <c r="AY84" s="384"/>
      <c r="AZ84" s="384"/>
    </row>
    <row r="85" spans="1:52" s="36" customFormat="1" ht="47.25">
      <c r="A85" s="888" t="s">
        <v>975</v>
      </c>
      <c r="B85" s="384"/>
      <c r="C85" s="888" t="s">
        <v>58</v>
      </c>
      <c r="D85" s="888" t="s">
        <v>749</v>
      </c>
      <c r="E85" s="888" t="s">
        <v>60</v>
      </c>
      <c r="F85" s="888" t="s">
        <v>496</v>
      </c>
      <c r="G85" s="888" t="s">
        <v>1006</v>
      </c>
      <c r="H85" s="888" t="s">
        <v>1007</v>
      </c>
      <c r="I85" s="888" t="s">
        <v>1008</v>
      </c>
      <c r="J85" s="888" t="s">
        <v>476</v>
      </c>
      <c r="K85" s="888"/>
      <c r="L85" s="181"/>
      <c r="M85" s="888"/>
      <c r="N85" s="498"/>
      <c r="O85" s="889"/>
      <c r="P85" s="889"/>
      <c r="Q85" s="889"/>
      <c r="R85" s="888"/>
      <c r="S85" s="888"/>
      <c r="T85" s="888"/>
      <c r="U85" s="888"/>
      <c r="V85" s="232"/>
      <c r="W85" s="862"/>
      <c r="X85" s="860">
        <v>46084</v>
      </c>
      <c r="Y85" s="860">
        <f t="shared" si="3"/>
        <v>46129</v>
      </c>
      <c r="Z85" s="860"/>
      <c r="AA85" s="888"/>
      <c r="AB85" s="888"/>
      <c r="AC85" s="888"/>
      <c r="AD85" s="232"/>
      <c r="AE85" s="888"/>
      <c r="AF85" s="888"/>
      <c r="AG85" s="866"/>
      <c r="AH85" s="890"/>
      <c r="AI85" s="888">
        <v>93000000000</v>
      </c>
      <c r="AJ85" s="888" t="s">
        <v>70</v>
      </c>
      <c r="AK85" s="860"/>
      <c r="AL85" s="867"/>
      <c r="AM85" s="860">
        <v>46179</v>
      </c>
      <c r="AN85" s="888"/>
      <c r="AO85" s="384"/>
      <c r="AP85" s="888"/>
      <c r="AQ85" s="888"/>
      <c r="AR85" s="888"/>
      <c r="AS85" s="888"/>
      <c r="AT85" s="888"/>
      <c r="AU85" s="888"/>
      <c r="AV85" s="888"/>
      <c r="AW85" s="888"/>
      <c r="AX85" s="888"/>
      <c r="AY85" s="384"/>
      <c r="AZ85" s="384"/>
    </row>
    <row r="86" spans="1:52" s="36" customFormat="1" ht="47.25">
      <c r="A86" s="232" t="s">
        <v>975</v>
      </c>
      <c r="B86" s="306"/>
      <c r="C86" s="306" t="s">
        <v>58</v>
      </c>
      <c r="D86" s="232" t="s">
        <v>780</v>
      </c>
      <c r="E86" s="232" t="s">
        <v>60</v>
      </c>
      <c r="F86" s="306">
        <v>1</v>
      </c>
      <c r="G86" s="306" t="s">
        <v>1011</v>
      </c>
      <c r="H86" s="463" t="s">
        <v>1920</v>
      </c>
      <c r="I86" s="463" t="s">
        <v>1921</v>
      </c>
      <c r="J86" s="232">
        <v>2</v>
      </c>
      <c r="K86" s="306"/>
      <c r="L86" s="181"/>
      <c r="M86" s="232"/>
      <c r="N86" s="232"/>
      <c r="O86" s="882"/>
      <c r="P86" s="882"/>
      <c r="Q86" s="882"/>
      <c r="R86" s="306"/>
      <c r="S86" s="306"/>
      <c r="T86" s="306"/>
      <c r="U86" s="232"/>
      <c r="V86" s="884"/>
      <c r="W86" s="232"/>
      <c r="X86" s="258">
        <v>46035</v>
      </c>
      <c r="Y86" s="401">
        <f t="shared" si="3"/>
        <v>46080</v>
      </c>
      <c r="Z86" s="306"/>
      <c r="AA86" s="306"/>
      <c r="AB86" s="306"/>
      <c r="AC86" s="306"/>
      <c r="AD86" s="232"/>
      <c r="AE86" s="306"/>
      <c r="AF86" s="232"/>
      <c r="AG86" s="306"/>
      <c r="AH86" s="306"/>
      <c r="AI86" s="232" t="s">
        <v>186</v>
      </c>
      <c r="AJ86" s="232" t="s">
        <v>70</v>
      </c>
      <c r="AK86" s="401"/>
      <c r="AL86" s="401"/>
      <c r="AM86" s="401">
        <v>46130</v>
      </c>
      <c r="AN86" s="306"/>
      <c r="AO86" s="306"/>
      <c r="AP86" s="306"/>
      <c r="AQ86" s="306"/>
      <c r="AR86" s="306"/>
      <c r="AS86" s="306"/>
      <c r="AT86" s="306"/>
      <c r="AU86" s="306"/>
      <c r="AV86" s="306"/>
      <c r="AW86" s="306"/>
      <c r="AX86" s="306"/>
      <c r="AY86" s="306"/>
      <c r="AZ86" s="306"/>
    </row>
    <row r="87" spans="1:52" s="36" customFormat="1" ht="47.25">
      <c r="A87" s="232" t="s">
        <v>975</v>
      </c>
      <c r="B87" s="232"/>
      <c r="C87" s="306" t="s">
        <v>58</v>
      </c>
      <c r="D87" s="232" t="s">
        <v>780</v>
      </c>
      <c r="E87" s="232" t="s">
        <v>60</v>
      </c>
      <c r="F87" s="232">
        <v>1</v>
      </c>
      <c r="G87" s="399" t="s">
        <v>1018</v>
      </c>
      <c r="H87" s="232" t="s">
        <v>1922</v>
      </c>
      <c r="I87" s="232" t="s">
        <v>1784</v>
      </c>
      <c r="J87" s="232">
        <v>2</v>
      </c>
      <c r="K87" s="232"/>
      <c r="L87" s="181"/>
      <c r="M87" s="232"/>
      <c r="N87" s="232"/>
      <c r="O87" s="881"/>
      <c r="P87" s="881"/>
      <c r="Q87" s="882"/>
      <c r="R87" s="883"/>
      <c r="S87" s="883"/>
      <c r="T87" s="883"/>
      <c r="U87" s="232"/>
      <c r="V87" s="884"/>
      <c r="W87" s="232"/>
      <c r="X87" s="258">
        <v>46032</v>
      </c>
      <c r="Y87" s="258">
        <f t="shared" si="3"/>
        <v>46077</v>
      </c>
      <c r="Z87" s="232"/>
      <c r="AA87" s="232"/>
      <c r="AB87" s="232"/>
      <c r="AC87" s="232"/>
      <c r="AD87" s="232"/>
      <c r="AE87" s="232"/>
      <c r="AF87" s="232"/>
      <c r="AG87" s="866"/>
      <c r="AH87" s="232"/>
      <c r="AI87" s="232" t="s">
        <v>186</v>
      </c>
      <c r="AJ87" s="232" t="s">
        <v>70</v>
      </c>
      <c r="AK87" s="258"/>
      <c r="AL87" s="258"/>
      <c r="AM87" s="258">
        <v>46127</v>
      </c>
      <c r="AN87" s="306"/>
      <c r="AO87" s="232"/>
      <c r="AP87" s="232"/>
      <c r="AQ87" s="232"/>
      <c r="AR87" s="232"/>
      <c r="AS87" s="258"/>
      <c r="AT87" s="887"/>
      <c r="AU87" s="885"/>
      <c r="AV87" s="232"/>
      <c r="AW87" s="232"/>
      <c r="AX87" s="232"/>
      <c r="AY87" s="232"/>
      <c r="AZ87" s="232"/>
    </row>
    <row r="88" spans="1:52" s="36" customFormat="1" ht="47.25">
      <c r="A88" s="232" t="s">
        <v>975</v>
      </c>
      <c r="B88" s="232"/>
      <c r="C88" s="306" t="s">
        <v>58</v>
      </c>
      <c r="D88" s="232" t="s">
        <v>780</v>
      </c>
      <c r="E88" s="232" t="s">
        <v>60</v>
      </c>
      <c r="F88" s="232">
        <v>1</v>
      </c>
      <c r="G88" s="399" t="s">
        <v>1029</v>
      </c>
      <c r="H88" s="232" t="s">
        <v>1030</v>
      </c>
      <c r="I88" s="232" t="s">
        <v>1031</v>
      </c>
      <c r="J88" s="232">
        <v>2</v>
      </c>
      <c r="K88" s="232"/>
      <c r="L88" s="181"/>
      <c r="M88" s="232"/>
      <c r="N88" s="232"/>
      <c r="O88" s="881"/>
      <c r="P88" s="881"/>
      <c r="Q88" s="882"/>
      <c r="R88" s="881"/>
      <c r="S88" s="883"/>
      <c r="T88" s="883"/>
      <c r="U88" s="232"/>
      <c r="V88" s="884"/>
      <c r="W88" s="232"/>
      <c r="X88" s="258">
        <v>46032</v>
      </c>
      <c r="Y88" s="258">
        <f t="shared" si="3"/>
        <v>46077</v>
      </c>
      <c r="Z88" s="232"/>
      <c r="AA88" s="232"/>
      <c r="AB88" s="232"/>
      <c r="AC88" s="232"/>
      <c r="AD88" s="232"/>
      <c r="AE88" s="232"/>
      <c r="AF88" s="232"/>
      <c r="AG88" s="866"/>
      <c r="AH88" s="232"/>
      <c r="AI88" s="232" t="s">
        <v>186</v>
      </c>
      <c r="AJ88" s="232" t="s">
        <v>70</v>
      </c>
      <c r="AK88" s="258"/>
      <c r="AL88" s="258"/>
      <c r="AM88" s="258">
        <v>46127</v>
      </c>
      <c r="AN88" s="306"/>
      <c r="AO88" s="891"/>
      <c r="AP88" s="891"/>
      <c r="AQ88" s="891"/>
      <c r="AR88" s="891"/>
      <c r="AS88" s="892"/>
      <c r="AT88" s="893"/>
      <c r="AU88" s="894"/>
      <c r="AV88" s="891"/>
      <c r="AW88" s="891"/>
      <c r="AX88" s="891"/>
      <c r="AY88" s="891"/>
      <c r="AZ88" s="891"/>
    </row>
    <row r="89" spans="1:52" s="36" customFormat="1" ht="47.25">
      <c r="A89" s="232" t="s">
        <v>975</v>
      </c>
      <c r="B89" s="232"/>
      <c r="C89" s="306" t="s">
        <v>58</v>
      </c>
      <c r="D89" s="232" t="s">
        <v>780</v>
      </c>
      <c r="E89" s="232" t="s">
        <v>60</v>
      </c>
      <c r="F89" s="232">
        <v>1</v>
      </c>
      <c r="G89" s="399" t="s">
        <v>1034</v>
      </c>
      <c r="H89" s="232" t="s">
        <v>1035</v>
      </c>
      <c r="I89" s="232" t="s">
        <v>1036</v>
      </c>
      <c r="J89" s="232">
        <v>2</v>
      </c>
      <c r="K89" s="232"/>
      <c r="L89" s="181"/>
      <c r="M89" s="232"/>
      <c r="N89" s="232"/>
      <c r="O89" s="881"/>
      <c r="P89" s="881"/>
      <c r="Q89" s="882"/>
      <c r="R89" s="881"/>
      <c r="S89" s="883"/>
      <c r="T89" s="883"/>
      <c r="U89" s="232"/>
      <c r="V89" s="884"/>
      <c r="W89" s="232"/>
      <c r="X89" s="258">
        <v>46032</v>
      </c>
      <c r="Y89" s="258">
        <f t="shared" si="3"/>
        <v>46077</v>
      </c>
      <c r="Z89" s="232"/>
      <c r="AA89" s="232"/>
      <c r="AB89" s="232"/>
      <c r="AC89" s="232"/>
      <c r="AD89" s="232"/>
      <c r="AE89" s="232"/>
      <c r="AF89" s="232"/>
      <c r="AG89" s="866"/>
      <c r="AH89" s="232"/>
      <c r="AI89" s="232" t="s">
        <v>186</v>
      </c>
      <c r="AJ89" s="232" t="s">
        <v>70</v>
      </c>
      <c r="AK89" s="258"/>
      <c r="AL89" s="258"/>
      <c r="AM89" s="258">
        <v>46127</v>
      </c>
      <c r="AN89" s="306"/>
      <c r="AO89" s="891"/>
      <c r="AP89" s="891"/>
      <c r="AQ89" s="891"/>
      <c r="AR89" s="891"/>
      <c r="AS89" s="892"/>
      <c r="AT89" s="893"/>
      <c r="AU89" s="894"/>
      <c r="AV89" s="891"/>
      <c r="AW89" s="891"/>
      <c r="AX89" s="891"/>
      <c r="AY89" s="891"/>
      <c r="AZ89" s="891"/>
    </row>
    <row r="90" spans="1:52" s="36" customFormat="1" ht="47.25">
      <c r="A90" s="232" t="s">
        <v>975</v>
      </c>
      <c r="B90" s="232"/>
      <c r="C90" s="306" t="s">
        <v>58</v>
      </c>
      <c r="D90" s="232" t="s">
        <v>780</v>
      </c>
      <c r="E90" s="232" t="s">
        <v>60</v>
      </c>
      <c r="F90" s="232">
        <v>1</v>
      </c>
      <c r="G90" s="399" t="s">
        <v>1039</v>
      </c>
      <c r="H90" s="895" t="s">
        <v>1923</v>
      </c>
      <c r="I90" s="258" t="s">
        <v>1924</v>
      </c>
      <c r="J90" s="232">
        <v>2</v>
      </c>
      <c r="K90" s="232"/>
      <c r="L90" s="181"/>
      <c r="M90" s="232"/>
      <c r="N90" s="232"/>
      <c r="O90" s="881"/>
      <c r="P90" s="881"/>
      <c r="Q90" s="882"/>
      <c r="R90" s="883"/>
      <c r="S90" s="883"/>
      <c r="T90" s="883"/>
      <c r="U90" s="232"/>
      <c r="V90" s="232"/>
      <c r="W90" s="232"/>
      <c r="X90" s="258">
        <v>46065</v>
      </c>
      <c r="Y90" s="258">
        <f t="shared" si="3"/>
        <v>46110</v>
      </c>
      <c r="Z90" s="232"/>
      <c r="AA90" s="232"/>
      <c r="AB90" s="232"/>
      <c r="AC90" s="232"/>
      <c r="AD90" s="232"/>
      <c r="AE90" s="232"/>
      <c r="AF90" s="232"/>
      <c r="AG90" s="308"/>
      <c r="AH90" s="232"/>
      <c r="AI90" s="232">
        <v>93000000000</v>
      </c>
      <c r="AJ90" s="232" t="s">
        <v>70</v>
      </c>
      <c r="AK90" s="258"/>
      <c r="AL90" s="258"/>
      <c r="AM90" s="258">
        <v>46160</v>
      </c>
      <c r="AN90" s="306"/>
      <c r="AO90" s="232"/>
      <c r="AP90" s="232"/>
      <c r="AQ90" s="232"/>
      <c r="AR90" s="232"/>
      <c r="AS90" s="258"/>
      <c r="AT90" s="887"/>
      <c r="AU90" s="885"/>
      <c r="AV90" s="232"/>
      <c r="AW90" s="232"/>
      <c r="AX90" s="232"/>
      <c r="AY90" s="232"/>
      <c r="AZ90" s="232"/>
    </row>
    <row r="91" spans="1:52" s="36" customFormat="1" ht="47.25">
      <c r="A91" s="403" t="s">
        <v>975</v>
      </c>
      <c r="B91" s="403"/>
      <c r="C91" s="896" t="s">
        <v>58</v>
      </c>
      <c r="D91" s="403" t="s">
        <v>780</v>
      </c>
      <c r="E91" s="403" t="s">
        <v>60</v>
      </c>
      <c r="F91" s="403">
        <v>1</v>
      </c>
      <c r="G91" s="399" t="s">
        <v>1925</v>
      </c>
      <c r="H91" s="232" t="s">
        <v>1926</v>
      </c>
      <c r="I91" s="232" t="s">
        <v>1927</v>
      </c>
      <c r="J91" s="232">
        <v>2</v>
      </c>
      <c r="K91" s="232"/>
      <c r="L91" s="181"/>
      <c r="M91" s="232"/>
      <c r="N91" s="232"/>
      <c r="O91" s="881"/>
      <c r="P91" s="881"/>
      <c r="Q91" s="882"/>
      <c r="R91" s="883"/>
      <c r="S91" s="883"/>
      <c r="T91" s="883"/>
      <c r="U91" s="232"/>
      <c r="V91" s="884"/>
      <c r="W91" s="232"/>
      <c r="X91" s="897">
        <v>46032</v>
      </c>
      <c r="Y91" s="897">
        <f t="shared" si="3"/>
        <v>46077</v>
      </c>
      <c r="Z91" s="403"/>
      <c r="AA91" s="403"/>
      <c r="AB91" s="403"/>
      <c r="AC91" s="403"/>
      <c r="AD91" s="232"/>
      <c r="AE91" s="403"/>
      <c r="AF91" s="403"/>
      <c r="AG91" s="308"/>
      <c r="AH91" s="403"/>
      <c r="AI91" s="403" t="s">
        <v>186</v>
      </c>
      <c r="AJ91" s="403" t="s">
        <v>70</v>
      </c>
      <c r="AK91" s="897"/>
      <c r="AL91" s="897"/>
      <c r="AM91" s="897">
        <v>46127</v>
      </c>
      <c r="AN91" s="896"/>
      <c r="AO91" s="403"/>
      <c r="AP91" s="403"/>
      <c r="AQ91" s="403"/>
      <c r="AR91" s="403"/>
      <c r="AS91" s="897"/>
      <c r="AT91" s="898"/>
      <c r="AU91" s="899"/>
      <c r="AV91" s="403"/>
      <c r="AW91" s="403"/>
      <c r="AX91" s="403"/>
      <c r="AY91" s="403"/>
      <c r="AZ91" s="403"/>
    </row>
    <row r="92" spans="1:52" s="36" customFormat="1" ht="47.25">
      <c r="A92" s="232" t="s">
        <v>975</v>
      </c>
      <c r="B92" s="232"/>
      <c r="C92" s="306" t="s">
        <v>58</v>
      </c>
      <c r="D92" s="232" t="s">
        <v>780</v>
      </c>
      <c r="E92" s="232" t="s">
        <v>60</v>
      </c>
      <c r="F92" s="232">
        <v>1</v>
      </c>
      <c r="G92" s="399" t="s">
        <v>1058</v>
      </c>
      <c r="H92" s="232" t="s">
        <v>1059</v>
      </c>
      <c r="I92" s="232" t="s">
        <v>1060</v>
      </c>
      <c r="J92" s="232">
        <v>2</v>
      </c>
      <c r="K92" s="232"/>
      <c r="L92" s="181"/>
      <c r="M92" s="232"/>
      <c r="N92" s="232"/>
      <c r="O92" s="881"/>
      <c r="P92" s="881"/>
      <c r="Q92" s="882"/>
      <c r="R92" s="883"/>
      <c r="S92" s="883"/>
      <c r="T92" s="883"/>
      <c r="U92" s="232"/>
      <c r="V92" s="884"/>
      <c r="W92" s="232"/>
      <c r="X92" s="258">
        <v>46098</v>
      </c>
      <c r="Y92" s="258">
        <f t="shared" si="3"/>
        <v>46143</v>
      </c>
      <c r="Z92" s="232"/>
      <c r="AA92" s="232"/>
      <c r="AB92" s="232"/>
      <c r="AC92" s="232"/>
      <c r="AD92" s="232"/>
      <c r="AE92" s="232"/>
      <c r="AF92" s="232"/>
      <c r="AG92" s="866"/>
      <c r="AH92" s="232"/>
      <c r="AI92" s="232" t="s">
        <v>186</v>
      </c>
      <c r="AJ92" s="232" t="s">
        <v>70</v>
      </c>
      <c r="AK92" s="258"/>
      <c r="AL92" s="258"/>
      <c r="AM92" s="258">
        <v>46193</v>
      </c>
      <c r="AN92" s="306"/>
      <c r="AO92" s="232"/>
      <c r="AP92" s="232"/>
      <c r="AQ92" s="232"/>
      <c r="AR92" s="232"/>
      <c r="AS92" s="258"/>
      <c r="AT92" s="887"/>
      <c r="AU92" s="885"/>
      <c r="AV92" s="232"/>
      <c r="AW92" s="232"/>
      <c r="AX92" s="232"/>
      <c r="AY92" s="232"/>
      <c r="AZ92" s="232"/>
    </row>
    <row r="93" spans="1:52" s="36" customFormat="1" ht="47.25">
      <c r="A93" s="232" t="s">
        <v>975</v>
      </c>
      <c r="B93" s="232"/>
      <c r="C93" s="306" t="s">
        <v>58</v>
      </c>
      <c r="D93" s="232" t="s">
        <v>780</v>
      </c>
      <c r="E93" s="232" t="s">
        <v>60</v>
      </c>
      <c r="F93" s="232">
        <v>1</v>
      </c>
      <c r="G93" s="399" t="s">
        <v>1928</v>
      </c>
      <c r="H93" s="232" t="s">
        <v>1064</v>
      </c>
      <c r="I93" s="232" t="s">
        <v>1929</v>
      </c>
      <c r="J93" s="232">
        <v>2</v>
      </c>
      <c r="K93" s="232"/>
      <c r="L93" s="181"/>
      <c r="M93" s="232"/>
      <c r="N93" s="232"/>
      <c r="O93" s="881"/>
      <c r="P93" s="881"/>
      <c r="Q93" s="882"/>
      <c r="R93" s="883"/>
      <c r="S93" s="883"/>
      <c r="T93" s="883"/>
      <c r="U93" s="232"/>
      <c r="V93" s="884"/>
      <c r="W93" s="232"/>
      <c r="X93" s="258">
        <v>46032</v>
      </c>
      <c r="Y93" s="258">
        <f t="shared" si="3"/>
        <v>46077</v>
      </c>
      <c r="Z93" s="232"/>
      <c r="AA93" s="232"/>
      <c r="AB93" s="232"/>
      <c r="AC93" s="232"/>
      <c r="AD93" s="232"/>
      <c r="AE93" s="232"/>
      <c r="AF93" s="232"/>
      <c r="AG93" s="308"/>
      <c r="AH93" s="232"/>
      <c r="AI93" s="232" t="s">
        <v>186</v>
      </c>
      <c r="AJ93" s="232" t="s">
        <v>70</v>
      </c>
      <c r="AK93" s="258"/>
      <c r="AL93" s="258"/>
      <c r="AM93" s="258">
        <v>46127</v>
      </c>
      <c r="AN93" s="306"/>
      <c r="AO93" s="232"/>
      <c r="AP93" s="232"/>
      <c r="AQ93" s="232"/>
      <c r="AR93" s="232"/>
      <c r="AS93" s="258"/>
      <c r="AT93" s="887"/>
      <c r="AU93" s="885"/>
      <c r="AV93" s="232"/>
      <c r="AW93" s="232"/>
      <c r="AX93" s="232"/>
      <c r="AY93" s="232"/>
      <c r="AZ93" s="232"/>
    </row>
    <row r="94" spans="1:52" s="36" customFormat="1" ht="47.25">
      <c r="A94" s="463" t="s">
        <v>975</v>
      </c>
      <c r="B94" s="232"/>
      <c r="C94" s="232" t="s">
        <v>767</v>
      </c>
      <c r="D94" s="232" t="s">
        <v>799</v>
      </c>
      <c r="E94" s="232" t="s">
        <v>60</v>
      </c>
      <c r="F94" s="232">
        <v>1</v>
      </c>
      <c r="G94" s="900" t="s">
        <v>1018</v>
      </c>
      <c r="H94" s="313" t="s">
        <v>1064</v>
      </c>
      <c r="I94" s="313" t="s">
        <v>1069</v>
      </c>
      <c r="J94" s="901">
        <v>2</v>
      </c>
      <c r="K94" s="232"/>
      <c r="L94" s="181"/>
      <c r="M94" s="232"/>
      <c r="N94" s="308"/>
      <c r="O94" s="883"/>
      <c r="P94" s="883"/>
      <c r="Q94" s="883"/>
      <c r="R94" s="902"/>
      <c r="S94" s="883"/>
      <c r="T94" s="883"/>
      <c r="U94" s="232"/>
      <c r="V94" s="232"/>
      <c r="W94" s="232"/>
      <c r="X94" s="258">
        <v>46070</v>
      </c>
      <c r="Y94" s="258">
        <f t="shared" si="3"/>
        <v>46115</v>
      </c>
      <c r="Z94" s="232"/>
      <c r="AA94" s="232"/>
      <c r="AB94" s="232"/>
      <c r="AC94" s="232"/>
      <c r="AD94" s="232"/>
      <c r="AE94" s="232"/>
      <c r="AF94" s="232"/>
      <c r="AG94" s="866"/>
      <c r="AH94" s="232"/>
      <c r="AI94" s="260">
        <v>93000000000</v>
      </c>
      <c r="AJ94" s="232" t="s">
        <v>70</v>
      </c>
      <c r="AK94" s="258"/>
      <c r="AL94" s="258"/>
      <c r="AM94" s="258">
        <v>46022</v>
      </c>
      <c r="AN94" s="232"/>
      <c r="AO94" s="232"/>
      <c r="AP94" s="232"/>
      <c r="AQ94" s="232"/>
      <c r="AR94" s="232"/>
      <c r="AS94" s="258"/>
      <c r="AT94" s="887"/>
      <c r="AU94" s="885"/>
      <c r="AV94" s="232"/>
      <c r="AW94" s="232"/>
      <c r="AX94" s="232"/>
      <c r="AY94" s="308"/>
      <c r="AZ94" s="232"/>
    </row>
    <row r="95" spans="1:52" s="36" customFormat="1" ht="47.25">
      <c r="A95" s="463" t="s">
        <v>975</v>
      </c>
      <c r="B95" s="232"/>
      <c r="C95" s="232" t="s">
        <v>767</v>
      </c>
      <c r="D95" s="232" t="s">
        <v>799</v>
      </c>
      <c r="E95" s="232" t="s">
        <v>60</v>
      </c>
      <c r="F95" s="232">
        <v>1</v>
      </c>
      <c r="G95" s="900" t="s">
        <v>1011</v>
      </c>
      <c r="H95" s="313" t="s">
        <v>1073</v>
      </c>
      <c r="I95" s="313" t="s">
        <v>1013</v>
      </c>
      <c r="J95" s="901">
        <v>2</v>
      </c>
      <c r="K95" s="232"/>
      <c r="L95" s="181"/>
      <c r="M95" s="232"/>
      <c r="N95" s="308"/>
      <c r="O95" s="883"/>
      <c r="P95" s="883"/>
      <c r="Q95" s="883"/>
      <c r="R95" s="883"/>
      <c r="S95" s="883"/>
      <c r="T95" s="883"/>
      <c r="U95" s="232"/>
      <c r="V95" s="232"/>
      <c r="W95" s="232"/>
      <c r="X95" s="258">
        <v>46070</v>
      </c>
      <c r="Y95" s="258">
        <f t="shared" si="3"/>
        <v>46115</v>
      </c>
      <c r="Z95" s="232"/>
      <c r="AA95" s="232"/>
      <c r="AB95" s="232"/>
      <c r="AC95" s="232"/>
      <c r="AD95" s="232"/>
      <c r="AE95" s="232"/>
      <c r="AF95" s="232"/>
      <c r="AG95" s="866"/>
      <c r="AH95" s="891"/>
      <c r="AI95" s="260">
        <v>93000000000</v>
      </c>
      <c r="AJ95" s="232" t="s">
        <v>70</v>
      </c>
      <c r="AK95" s="258"/>
      <c r="AL95" s="258"/>
      <c r="AM95" s="258">
        <v>46022</v>
      </c>
      <c r="AN95" s="232"/>
      <c r="AO95" s="232"/>
      <c r="AP95" s="232"/>
      <c r="AQ95" s="232"/>
      <c r="AR95" s="232"/>
      <c r="AS95" s="258"/>
      <c r="AT95" s="887"/>
      <c r="AU95" s="885"/>
      <c r="AV95" s="232"/>
      <c r="AW95" s="232"/>
      <c r="AX95" s="232"/>
      <c r="AY95" s="308"/>
      <c r="AZ95" s="232"/>
    </row>
    <row r="96" spans="1:52" s="36" customFormat="1" ht="47.25">
      <c r="A96" s="232" t="s">
        <v>975</v>
      </c>
      <c r="B96" s="232"/>
      <c r="C96" s="232" t="s">
        <v>58</v>
      </c>
      <c r="D96" s="232" t="s">
        <v>799</v>
      </c>
      <c r="E96" s="232" t="s">
        <v>60</v>
      </c>
      <c r="F96" s="232">
        <v>1</v>
      </c>
      <c r="G96" s="900" t="s">
        <v>1029</v>
      </c>
      <c r="H96" s="232" t="s">
        <v>1231</v>
      </c>
      <c r="I96" s="232" t="s">
        <v>1231</v>
      </c>
      <c r="J96" s="232">
        <v>2</v>
      </c>
      <c r="K96" s="232"/>
      <c r="L96" s="181"/>
      <c r="M96" s="232"/>
      <c r="N96" s="308"/>
      <c r="O96" s="883"/>
      <c r="P96" s="883"/>
      <c r="Q96" s="883"/>
      <c r="R96" s="883"/>
      <c r="S96" s="883"/>
      <c r="T96" s="883"/>
      <c r="U96" s="232"/>
      <c r="V96" s="232"/>
      <c r="W96" s="232"/>
      <c r="X96" s="258">
        <v>46035</v>
      </c>
      <c r="Y96" s="258">
        <f t="shared" si="3"/>
        <v>46080</v>
      </c>
      <c r="Z96" s="232"/>
      <c r="AA96" s="232"/>
      <c r="AB96" s="232"/>
      <c r="AC96" s="232"/>
      <c r="AD96" s="232"/>
      <c r="AE96" s="232"/>
      <c r="AF96" s="232"/>
      <c r="AG96" s="866"/>
      <c r="AH96" s="232"/>
      <c r="AI96" s="308">
        <v>93000000000</v>
      </c>
      <c r="AJ96" s="903" t="s">
        <v>70</v>
      </c>
      <c r="AK96" s="258"/>
      <c r="AL96" s="258"/>
      <c r="AM96" s="258">
        <v>46022</v>
      </c>
      <c r="AN96" s="232"/>
      <c r="AO96" s="232"/>
      <c r="AP96" s="232"/>
      <c r="AQ96" s="232"/>
      <c r="AR96" s="232"/>
      <c r="AS96" s="258"/>
      <c r="AT96" s="887"/>
      <c r="AU96" s="885"/>
      <c r="AV96" s="232"/>
      <c r="AW96" s="232"/>
      <c r="AX96" s="232"/>
      <c r="AY96" s="308"/>
      <c r="AZ96" s="232"/>
    </row>
    <row r="97" spans="1:52" s="36" customFormat="1" ht="47.25">
      <c r="A97" s="463" t="s">
        <v>975</v>
      </c>
      <c r="B97" s="232"/>
      <c r="C97" s="232" t="s">
        <v>767</v>
      </c>
      <c r="D97" s="232" t="s">
        <v>799</v>
      </c>
      <c r="E97" s="232" t="s">
        <v>60</v>
      </c>
      <c r="F97" s="232">
        <v>1</v>
      </c>
      <c r="G97" s="900" t="s">
        <v>1039</v>
      </c>
      <c r="H97" s="313" t="s">
        <v>1199</v>
      </c>
      <c r="I97" s="313" t="s">
        <v>1930</v>
      </c>
      <c r="J97" s="901">
        <v>2</v>
      </c>
      <c r="K97" s="232"/>
      <c r="L97" s="181"/>
      <c r="M97" s="232"/>
      <c r="N97" s="308"/>
      <c r="O97" s="883"/>
      <c r="P97" s="883"/>
      <c r="Q97" s="883"/>
      <c r="R97" s="883"/>
      <c r="S97" s="883"/>
      <c r="T97" s="883"/>
      <c r="U97" s="232"/>
      <c r="V97" s="232"/>
      <c r="W97" s="232"/>
      <c r="X97" s="258">
        <v>46088</v>
      </c>
      <c r="Y97" s="258">
        <f t="shared" si="3"/>
        <v>46133</v>
      </c>
      <c r="Z97" s="232"/>
      <c r="AA97" s="232"/>
      <c r="AB97" s="232"/>
      <c r="AC97" s="232"/>
      <c r="AD97" s="232"/>
      <c r="AE97" s="232"/>
      <c r="AF97" s="232"/>
      <c r="AG97" s="866"/>
      <c r="AH97" s="232"/>
      <c r="AI97" s="260">
        <v>93000000000</v>
      </c>
      <c r="AJ97" s="232" t="s">
        <v>70</v>
      </c>
      <c r="AK97" s="258"/>
      <c r="AL97" s="258"/>
      <c r="AM97" s="258">
        <v>46178</v>
      </c>
      <c r="AN97" s="232"/>
      <c r="AO97" s="232"/>
      <c r="AP97" s="232"/>
      <c r="AQ97" s="232"/>
      <c r="AR97" s="232"/>
      <c r="AS97" s="258"/>
      <c r="AT97" s="887"/>
      <c r="AU97" s="885"/>
      <c r="AV97" s="232"/>
      <c r="AW97" s="232"/>
      <c r="AX97" s="232"/>
      <c r="AY97" s="308"/>
      <c r="AZ97" s="232"/>
    </row>
    <row r="98" spans="1:52" s="36" customFormat="1" ht="47.25">
      <c r="A98" s="463" t="s">
        <v>975</v>
      </c>
      <c r="B98" s="232"/>
      <c r="C98" s="232" t="s">
        <v>767</v>
      </c>
      <c r="D98" s="232" t="s">
        <v>799</v>
      </c>
      <c r="E98" s="232" t="s">
        <v>60</v>
      </c>
      <c r="F98" s="232">
        <v>1</v>
      </c>
      <c r="G98" s="900" t="s">
        <v>1101</v>
      </c>
      <c r="H98" s="313" t="s">
        <v>1931</v>
      </c>
      <c r="I98" s="313" t="s">
        <v>1932</v>
      </c>
      <c r="J98" s="901">
        <v>2</v>
      </c>
      <c r="K98" s="232"/>
      <c r="L98" s="181"/>
      <c r="M98" s="232"/>
      <c r="N98" s="308"/>
      <c r="O98" s="883"/>
      <c r="P98" s="883"/>
      <c r="Q98" s="883"/>
      <c r="R98" s="883"/>
      <c r="S98" s="883"/>
      <c r="T98" s="883"/>
      <c r="U98" s="232"/>
      <c r="V98" s="232"/>
      <c r="W98" s="232"/>
      <c r="X98" s="258">
        <v>46042</v>
      </c>
      <c r="Y98" s="258">
        <f t="shared" si="3"/>
        <v>46087</v>
      </c>
      <c r="Z98" s="232"/>
      <c r="AA98" s="232"/>
      <c r="AB98" s="232"/>
      <c r="AC98" s="232"/>
      <c r="AD98" s="232"/>
      <c r="AE98" s="232"/>
      <c r="AF98" s="232"/>
      <c r="AG98" s="866"/>
      <c r="AH98" s="232"/>
      <c r="AI98" s="260">
        <v>93000000000</v>
      </c>
      <c r="AJ98" s="232" t="s">
        <v>70</v>
      </c>
      <c r="AK98" s="258"/>
      <c r="AL98" s="258"/>
      <c r="AM98" s="258">
        <v>46467</v>
      </c>
      <c r="AN98" s="232"/>
      <c r="AO98" s="232"/>
      <c r="AP98" s="232"/>
      <c r="AQ98" s="232"/>
      <c r="AR98" s="232"/>
      <c r="AS98" s="258"/>
      <c r="AT98" s="887"/>
      <c r="AU98" s="885"/>
      <c r="AV98" s="232"/>
      <c r="AW98" s="232"/>
      <c r="AX98" s="232"/>
      <c r="AY98" s="308"/>
      <c r="AZ98" s="232"/>
    </row>
    <row r="99" spans="1:52" s="36" customFormat="1" ht="47.25">
      <c r="A99" s="304" t="s">
        <v>975</v>
      </c>
      <c r="B99" s="308"/>
      <c r="C99" s="305" t="s">
        <v>58</v>
      </c>
      <c r="D99" s="306" t="s">
        <v>839</v>
      </c>
      <c r="E99" s="306" t="s">
        <v>60</v>
      </c>
      <c r="F99" s="306">
        <v>1</v>
      </c>
      <c r="G99" s="306" t="s">
        <v>1933</v>
      </c>
      <c r="H99" s="904" t="s">
        <v>1330</v>
      </c>
      <c r="I99" s="904" t="s">
        <v>1934</v>
      </c>
      <c r="J99" s="306">
        <v>2</v>
      </c>
      <c r="K99" s="306"/>
      <c r="L99" s="181"/>
      <c r="M99" s="308"/>
      <c r="N99" s="232"/>
      <c r="O99" s="905"/>
      <c r="P99" s="906"/>
      <c r="Q99" s="907"/>
      <c r="R99" s="308"/>
      <c r="S99" s="308"/>
      <c r="T99" s="308"/>
      <c r="U99" s="232"/>
      <c r="V99" s="232"/>
      <c r="W99" s="232"/>
      <c r="X99" s="892">
        <v>46053</v>
      </c>
      <c r="Y99" s="908">
        <f t="shared" si="3"/>
        <v>46098</v>
      </c>
      <c r="Z99" s="308"/>
      <c r="AA99" s="308"/>
      <c r="AB99" s="308"/>
      <c r="AC99" s="308"/>
      <c r="AD99" s="232"/>
      <c r="AE99" s="313"/>
      <c r="AF99" s="313"/>
      <c r="AG99" s="308"/>
      <c r="AH99" s="313"/>
      <c r="AI99" s="313" t="s">
        <v>186</v>
      </c>
      <c r="AJ99" s="313" t="s">
        <v>70</v>
      </c>
      <c r="AK99" s="258"/>
      <c r="AL99" s="258"/>
      <c r="AM99" s="258">
        <v>46148</v>
      </c>
      <c r="AN99" s="232"/>
      <c r="AO99" s="308"/>
      <c r="AP99" s="308"/>
      <c r="AQ99" s="308"/>
      <c r="AR99" s="308"/>
      <c r="AS99" s="308"/>
      <c r="AT99" s="308"/>
      <c r="AU99" s="308"/>
      <c r="AV99" s="308"/>
      <c r="AW99" s="308"/>
    </row>
    <row r="100" spans="1:52" s="36" customFormat="1" ht="47.25">
      <c r="A100" s="304" t="s">
        <v>975</v>
      </c>
      <c r="B100" s="308"/>
      <c r="C100" s="305" t="s">
        <v>58</v>
      </c>
      <c r="D100" s="306" t="s">
        <v>839</v>
      </c>
      <c r="E100" s="306" t="s">
        <v>60</v>
      </c>
      <c r="F100" s="306">
        <v>1</v>
      </c>
      <c r="G100" s="306" t="s">
        <v>1935</v>
      </c>
      <c r="H100" s="904" t="s">
        <v>1936</v>
      </c>
      <c r="I100" s="904" t="s">
        <v>1937</v>
      </c>
      <c r="J100" s="306">
        <v>2</v>
      </c>
      <c r="K100" s="306"/>
      <c r="L100" s="181"/>
      <c r="M100" s="308"/>
      <c r="N100" s="232"/>
      <c r="O100" s="905"/>
      <c r="P100" s="906"/>
      <c r="Q100" s="907"/>
      <c r="R100" s="308"/>
      <c r="S100" s="308"/>
      <c r="T100" s="308"/>
      <c r="U100" s="232"/>
      <c r="V100" s="232"/>
      <c r="W100" s="232"/>
      <c r="X100" s="892">
        <v>46053</v>
      </c>
      <c r="Y100" s="908">
        <f t="shared" si="3"/>
        <v>46098</v>
      </c>
      <c r="Z100" s="308"/>
      <c r="AA100" s="308"/>
      <c r="AB100" s="308"/>
      <c r="AC100" s="308"/>
      <c r="AD100" s="232"/>
      <c r="AE100" s="313"/>
      <c r="AF100" s="313"/>
      <c r="AG100" s="308"/>
      <c r="AH100" s="313"/>
      <c r="AI100" s="313" t="s">
        <v>186</v>
      </c>
      <c r="AJ100" s="313" t="s">
        <v>70</v>
      </c>
      <c r="AK100" s="258"/>
      <c r="AL100" s="258"/>
      <c r="AM100" s="258">
        <v>46148</v>
      </c>
      <c r="AN100" s="232"/>
      <c r="AO100" s="308"/>
      <c r="AP100" s="308"/>
      <c r="AQ100" s="308"/>
      <c r="AR100" s="308"/>
      <c r="AS100" s="308"/>
      <c r="AT100" s="308"/>
      <c r="AU100" s="308"/>
      <c r="AV100" s="308"/>
      <c r="AW100" s="308"/>
    </row>
    <row r="101" spans="1:52" s="36" customFormat="1" ht="47.25">
      <c r="A101" s="304" t="s">
        <v>975</v>
      </c>
      <c r="B101" s="308"/>
      <c r="C101" s="305" t="s">
        <v>58</v>
      </c>
      <c r="D101" s="306" t="s">
        <v>839</v>
      </c>
      <c r="E101" s="306" t="s">
        <v>60</v>
      </c>
      <c r="F101" s="306">
        <v>1</v>
      </c>
      <c r="G101" s="306" t="s">
        <v>1163</v>
      </c>
      <c r="H101" s="909" t="s">
        <v>1030</v>
      </c>
      <c r="I101" s="909" t="s">
        <v>1174</v>
      </c>
      <c r="J101" s="306">
        <v>2</v>
      </c>
      <c r="K101" s="306"/>
      <c r="L101" s="181"/>
      <c r="M101" s="308"/>
      <c r="N101" s="232"/>
      <c r="O101" s="905"/>
      <c r="P101" s="906"/>
      <c r="Q101" s="907"/>
      <c r="R101" s="308"/>
      <c r="S101" s="308"/>
      <c r="T101" s="308"/>
      <c r="U101" s="232"/>
      <c r="V101" s="232"/>
      <c r="W101" s="232"/>
      <c r="X101" s="892">
        <v>46032</v>
      </c>
      <c r="Y101" s="908">
        <f t="shared" si="3"/>
        <v>46077</v>
      </c>
      <c r="Z101" s="308"/>
      <c r="AA101" s="308"/>
      <c r="AB101" s="308"/>
      <c r="AC101" s="308"/>
      <c r="AD101" s="232"/>
      <c r="AE101" s="313"/>
      <c r="AF101" s="313"/>
      <c r="AG101" s="308"/>
      <c r="AH101" s="313"/>
      <c r="AI101" s="313" t="s">
        <v>186</v>
      </c>
      <c r="AJ101" s="313" t="s">
        <v>70</v>
      </c>
      <c r="AK101" s="258"/>
      <c r="AL101" s="258"/>
      <c r="AM101" s="258">
        <v>46127</v>
      </c>
      <c r="AN101" s="232"/>
      <c r="AO101" s="308"/>
      <c r="AP101" s="308"/>
      <c r="AQ101" s="308"/>
      <c r="AR101" s="308"/>
      <c r="AS101" s="308"/>
      <c r="AT101" s="308"/>
      <c r="AU101" s="308"/>
      <c r="AV101" s="308"/>
      <c r="AW101" s="308"/>
    </row>
    <row r="102" spans="1:52" s="36" customFormat="1" ht="47.25">
      <c r="A102" s="304" t="s">
        <v>975</v>
      </c>
      <c r="B102" s="308"/>
      <c r="C102" s="305" t="s">
        <v>58</v>
      </c>
      <c r="D102" s="306" t="s">
        <v>839</v>
      </c>
      <c r="E102" s="306" t="s">
        <v>60</v>
      </c>
      <c r="F102" s="306">
        <v>1</v>
      </c>
      <c r="G102" s="306" t="s">
        <v>1173</v>
      </c>
      <c r="H102" s="909" t="s">
        <v>1030</v>
      </c>
      <c r="I102" s="909" t="s">
        <v>1174</v>
      </c>
      <c r="J102" s="306">
        <v>2</v>
      </c>
      <c r="K102" s="306"/>
      <c r="L102" s="181"/>
      <c r="M102" s="308"/>
      <c r="N102" s="232"/>
      <c r="O102" s="905"/>
      <c r="P102" s="906"/>
      <c r="Q102" s="907"/>
      <c r="R102" s="308"/>
      <c r="S102" s="308"/>
      <c r="T102" s="308"/>
      <c r="U102" s="232"/>
      <c r="V102" s="232"/>
      <c r="W102" s="232"/>
      <c r="X102" s="892">
        <v>46032</v>
      </c>
      <c r="Y102" s="908">
        <f t="shared" si="3"/>
        <v>46077</v>
      </c>
      <c r="Z102" s="308"/>
      <c r="AA102" s="308"/>
      <c r="AB102" s="308"/>
      <c r="AC102" s="308"/>
      <c r="AD102" s="232"/>
      <c r="AE102" s="313"/>
      <c r="AF102" s="313"/>
      <c r="AG102" s="308"/>
      <c r="AH102" s="313"/>
      <c r="AI102" s="313" t="s">
        <v>186</v>
      </c>
      <c r="AJ102" s="313" t="s">
        <v>70</v>
      </c>
      <c r="AK102" s="258"/>
      <c r="AL102" s="258"/>
      <c r="AM102" s="258">
        <v>46127</v>
      </c>
      <c r="AN102" s="232"/>
      <c r="AO102" s="308"/>
      <c r="AP102" s="308"/>
      <c r="AQ102" s="308"/>
      <c r="AR102" s="308"/>
      <c r="AS102" s="308"/>
      <c r="AT102" s="308"/>
      <c r="AU102" s="308"/>
      <c r="AV102" s="308"/>
      <c r="AW102" s="308"/>
    </row>
    <row r="103" spans="1:52" s="36" customFormat="1" ht="47.25">
      <c r="A103" s="304" t="s">
        <v>975</v>
      </c>
      <c r="B103" s="308"/>
      <c r="C103" s="305" t="s">
        <v>58</v>
      </c>
      <c r="D103" s="306" t="s">
        <v>839</v>
      </c>
      <c r="E103" s="306" t="s">
        <v>60</v>
      </c>
      <c r="F103" s="306">
        <v>1</v>
      </c>
      <c r="G103" s="306" t="s">
        <v>1178</v>
      </c>
      <c r="H103" s="909" t="s">
        <v>1179</v>
      </c>
      <c r="I103" s="909" t="s">
        <v>1938</v>
      </c>
      <c r="J103" s="306">
        <v>2</v>
      </c>
      <c r="K103" s="306"/>
      <c r="L103" s="181"/>
      <c r="M103" s="308"/>
      <c r="N103" s="232"/>
      <c r="O103" s="905"/>
      <c r="P103" s="906"/>
      <c r="Q103" s="907"/>
      <c r="R103" s="308"/>
      <c r="S103" s="308"/>
      <c r="T103" s="308"/>
      <c r="U103" s="232"/>
      <c r="V103" s="891"/>
      <c r="W103" s="232"/>
      <c r="X103" s="892">
        <v>46032</v>
      </c>
      <c r="Y103" s="908">
        <f t="shared" si="3"/>
        <v>46077</v>
      </c>
      <c r="Z103" s="308"/>
      <c r="AA103" s="308"/>
      <c r="AB103" s="308"/>
      <c r="AC103" s="308"/>
      <c r="AD103" s="232"/>
      <c r="AE103" s="313"/>
      <c r="AF103" s="313"/>
      <c r="AG103" s="308"/>
      <c r="AH103" s="313"/>
      <c r="AI103" s="313" t="s">
        <v>186</v>
      </c>
      <c r="AJ103" s="313" t="s">
        <v>70</v>
      </c>
      <c r="AK103" s="258"/>
      <c r="AL103" s="258"/>
      <c r="AM103" s="258">
        <v>46127</v>
      </c>
      <c r="AN103" s="232"/>
      <c r="AO103" s="308"/>
      <c r="AP103" s="308"/>
      <c r="AQ103" s="308"/>
      <c r="AR103" s="308"/>
      <c r="AS103" s="308"/>
      <c r="AT103" s="308"/>
      <c r="AU103" s="308"/>
      <c r="AV103" s="308"/>
      <c r="AW103" s="308"/>
    </row>
    <row r="104" spans="1:52" s="36" customFormat="1" ht="47.25">
      <c r="A104" s="304" t="s">
        <v>975</v>
      </c>
      <c r="B104" s="308"/>
      <c r="C104" s="305" t="s">
        <v>58</v>
      </c>
      <c r="D104" s="306" t="s">
        <v>839</v>
      </c>
      <c r="E104" s="306" t="s">
        <v>60</v>
      </c>
      <c r="F104" s="306">
        <v>1</v>
      </c>
      <c r="G104" s="306" t="s">
        <v>1185</v>
      </c>
      <c r="H104" s="904" t="s">
        <v>1035</v>
      </c>
      <c r="I104" s="904" t="s">
        <v>1186</v>
      </c>
      <c r="J104" s="306">
        <v>2</v>
      </c>
      <c r="K104" s="306"/>
      <c r="L104" s="181"/>
      <c r="M104" s="308"/>
      <c r="N104" s="232"/>
      <c r="O104" s="905"/>
      <c r="P104" s="906"/>
      <c r="Q104" s="907"/>
      <c r="R104" s="308"/>
      <c r="S104" s="308"/>
      <c r="T104" s="308"/>
      <c r="U104" s="232"/>
      <c r="V104" s="232"/>
      <c r="W104" s="232"/>
      <c r="X104" s="892">
        <v>46032</v>
      </c>
      <c r="Y104" s="908">
        <f t="shared" si="3"/>
        <v>46077</v>
      </c>
      <c r="Z104" s="308"/>
      <c r="AA104" s="308"/>
      <c r="AB104" s="308"/>
      <c r="AC104" s="308"/>
      <c r="AD104" s="232"/>
      <c r="AE104" s="313"/>
      <c r="AF104" s="313"/>
      <c r="AG104" s="308"/>
      <c r="AH104" s="313"/>
      <c r="AI104" s="313" t="s">
        <v>186</v>
      </c>
      <c r="AJ104" s="313" t="s">
        <v>70</v>
      </c>
      <c r="AK104" s="258"/>
      <c r="AL104" s="258"/>
      <c r="AM104" s="258">
        <v>46127</v>
      </c>
      <c r="AN104" s="232"/>
      <c r="AO104" s="308"/>
      <c r="AP104" s="308"/>
      <c r="AQ104" s="308"/>
      <c r="AR104" s="308"/>
      <c r="AS104" s="308"/>
      <c r="AT104" s="308"/>
      <c r="AU104" s="308"/>
      <c r="AV104" s="308"/>
      <c r="AW104" s="308"/>
    </row>
    <row r="105" spans="1:52" s="36" customFormat="1" ht="47.25">
      <c r="A105" s="910" t="s">
        <v>975</v>
      </c>
      <c r="B105" s="911"/>
      <c r="C105" s="912" t="s">
        <v>58</v>
      </c>
      <c r="D105" s="913" t="s">
        <v>839</v>
      </c>
      <c r="E105" s="913" t="s">
        <v>60</v>
      </c>
      <c r="F105" s="913">
        <v>1</v>
      </c>
      <c r="G105" s="913" t="s">
        <v>1191</v>
      </c>
      <c r="H105" s="913" t="s">
        <v>1192</v>
      </c>
      <c r="I105" s="913" t="s">
        <v>1193</v>
      </c>
      <c r="J105" s="913">
        <v>2</v>
      </c>
      <c r="K105" s="913"/>
      <c r="L105" s="181"/>
      <c r="M105" s="911"/>
      <c r="N105" s="914"/>
      <c r="O105" s="915"/>
      <c r="P105" s="916"/>
      <c r="Q105" s="917"/>
      <c r="R105" s="911"/>
      <c r="S105" s="911"/>
      <c r="T105" s="911"/>
      <c r="U105" s="914"/>
      <c r="V105" s="914"/>
      <c r="W105" s="914"/>
      <c r="X105" s="892">
        <v>46084</v>
      </c>
      <c r="Y105" s="918">
        <f t="shared" si="3"/>
        <v>46129</v>
      </c>
      <c r="Z105" s="911"/>
      <c r="AA105" s="911"/>
      <c r="AB105" s="911"/>
      <c r="AC105" s="911"/>
      <c r="AD105" s="232"/>
      <c r="AE105" s="919"/>
      <c r="AF105" s="919"/>
      <c r="AG105" s="308"/>
      <c r="AH105" s="919"/>
      <c r="AI105" s="919" t="s">
        <v>186</v>
      </c>
      <c r="AJ105" s="919" t="s">
        <v>70</v>
      </c>
      <c r="AK105" s="920"/>
      <c r="AL105" s="920"/>
      <c r="AM105" s="920">
        <v>46179</v>
      </c>
      <c r="AN105" s="914"/>
      <c r="AO105" s="911"/>
      <c r="AP105" s="911"/>
      <c r="AQ105" s="911"/>
      <c r="AR105" s="911"/>
      <c r="AS105" s="911"/>
      <c r="AT105" s="911"/>
      <c r="AU105" s="911"/>
      <c r="AV105" s="911"/>
      <c r="AW105" s="911"/>
    </row>
    <row r="106" spans="1:52" s="36" customFormat="1" ht="47.25">
      <c r="A106" s="304" t="s">
        <v>975</v>
      </c>
      <c r="B106" s="308"/>
      <c r="C106" s="305" t="s">
        <v>58</v>
      </c>
      <c r="D106" s="306" t="s">
        <v>839</v>
      </c>
      <c r="E106" s="306" t="s">
        <v>60</v>
      </c>
      <c r="F106" s="306">
        <v>1</v>
      </c>
      <c r="G106" s="306" t="s">
        <v>1198</v>
      </c>
      <c r="H106" s="307" t="s">
        <v>1199</v>
      </c>
      <c r="I106" s="306" t="s">
        <v>1200</v>
      </c>
      <c r="J106" s="306">
        <v>2</v>
      </c>
      <c r="K106" s="306"/>
      <c r="L106" s="181"/>
      <c r="M106" s="308"/>
      <c r="N106" s="232"/>
      <c r="O106" s="905"/>
      <c r="P106" s="906"/>
      <c r="Q106" s="907"/>
      <c r="R106" s="308"/>
      <c r="S106" s="308"/>
      <c r="T106" s="308"/>
      <c r="U106" s="232"/>
      <c r="V106" s="232"/>
      <c r="W106" s="232"/>
      <c r="X106" s="892">
        <v>46084</v>
      </c>
      <c r="Y106" s="908">
        <f t="shared" si="3"/>
        <v>46129</v>
      </c>
      <c r="Z106" s="308"/>
      <c r="AA106" s="308"/>
      <c r="AB106" s="308"/>
      <c r="AC106" s="308"/>
      <c r="AD106" s="232"/>
      <c r="AE106" s="313"/>
      <c r="AF106" s="313"/>
      <c r="AG106" s="308"/>
      <c r="AH106" s="313"/>
      <c r="AI106" s="313" t="s">
        <v>186</v>
      </c>
      <c r="AJ106" s="313" t="s">
        <v>70</v>
      </c>
      <c r="AK106" s="258"/>
      <c r="AL106" s="258"/>
      <c r="AM106" s="258">
        <v>46179</v>
      </c>
      <c r="AN106" s="232"/>
      <c r="AO106" s="308"/>
      <c r="AP106" s="308"/>
      <c r="AQ106" s="308"/>
      <c r="AR106" s="308"/>
      <c r="AS106" s="308"/>
      <c r="AT106" s="308"/>
      <c r="AU106" s="308"/>
      <c r="AV106" s="308"/>
      <c r="AW106" s="308"/>
    </row>
    <row r="107" spans="1:52" s="36" customFormat="1" ht="47.25">
      <c r="A107" s="304" t="s">
        <v>975</v>
      </c>
      <c r="B107" s="308"/>
      <c r="C107" s="305" t="s">
        <v>58</v>
      </c>
      <c r="D107" s="306" t="s">
        <v>839</v>
      </c>
      <c r="E107" s="306" t="s">
        <v>60</v>
      </c>
      <c r="F107" s="306">
        <v>1</v>
      </c>
      <c r="G107" s="306" t="s">
        <v>1939</v>
      </c>
      <c r="H107" s="909" t="s">
        <v>1940</v>
      </c>
      <c r="I107" s="909" t="s">
        <v>1941</v>
      </c>
      <c r="J107" s="306">
        <v>2</v>
      </c>
      <c r="K107" s="306"/>
      <c r="L107" s="181"/>
      <c r="M107" s="308"/>
      <c r="N107" s="232"/>
      <c r="O107" s="905"/>
      <c r="P107" s="906"/>
      <c r="Q107" s="907"/>
      <c r="R107" s="308"/>
      <c r="S107" s="308"/>
      <c r="T107" s="308"/>
      <c r="U107" s="232"/>
      <c r="V107" s="232"/>
      <c r="W107" s="232"/>
      <c r="X107" s="258">
        <v>46082</v>
      </c>
      <c r="Y107" s="908">
        <f t="shared" si="3"/>
        <v>46127</v>
      </c>
      <c r="Z107" s="308"/>
      <c r="AA107" s="308"/>
      <c r="AB107" s="308"/>
      <c r="AC107" s="308"/>
      <c r="AD107" s="232"/>
      <c r="AE107" s="313"/>
      <c r="AF107" s="313"/>
      <c r="AG107" s="308"/>
      <c r="AH107" s="313"/>
      <c r="AI107" s="313" t="s">
        <v>186</v>
      </c>
      <c r="AJ107" s="313" t="s">
        <v>70</v>
      </c>
      <c r="AK107" s="258"/>
      <c r="AL107" s="258"/>
      <c r="AM107" s="258">
        <v>46177</v>
      </c>
      <c r="AN107" s="232"/>
      <c r="AO107" s="308"/>
      <c r="AP107" s="308"/>
      <c r="AQ107" s="308"/>
      <c r="AR107" s="308"/>
      <c r="AS107" s="308"/>
      <c r="AT107" s="308"/>
      <c r="AU107" s="308"/>
      <c r="AV107" s="308"/>
      <c r="AW107" s="308"/>
    </row>
    <row r="108" spans="1:52" s="36" customFormat="1" ht="47.25">
      <c r="A108" s="842" t="s">
        <v>975</v>
      </c>
      <c r="B108" s="308"/>
      <c r="C108" s="305" t="s">
        <v>58</v>
      </c>
      <c r="D108" s="306" t="s">
        <v>839</v>
      </c>
      <c r="E108" s="306" t="s">
        <v>60</v>
      </c>
      <c r="F108" s="306">
        <v>1</v>
      </c>
      <c r="G108" s="306" t="s">
        <v>1211</v>
      </c>
      <c r="H108" s="904" t="s">
        <v>1212</v>
      </c>
      <c r="I108" s="904" t="s">
        <v>1213</v>
      </c>
      <c r="J108" s="306">
        <v>2</v>
      </c>
      <c r="K108" s="306"/>
      <c r="L108" s="181"/>
      <c r="M108" s="308"/>
      <c r="N108" s="232"/>
      <c r="O108" s="905"/>
      <c r="P108" s="906"/>
      <c r="Q108" s="907"/>
      <c r="R108" s="308"/>
      <c r="S108" s="308"/>
      <c r="T108" s="308"/>
      <c r="U108" s="232"/>
      <c r="V108" s="232"/>
      <c r="W108" s="232"/>
      <c r="X108" s="258">
        <v>46178</v>
      </c>
      <c r="Y108" s="258">
        <f t="shared" si="3"/>
        <v>46223</v>
      </c>
      <c r="Z108" s="308"/>
      <c r="AA108" s="308"/>
      <c r="AB108" s="308"/>
      <c r="AC108" s="308"/>
      <c r="AD108" s="232"/>
      <c r="AE108" s="313"/>
      <c r="AF108" s="313"/>
      <c r="AG108" s="308"/>
      <c r="AH108" s="313"/>
      <c r="AI108" s="313" t="s">
        <v>186</v>
      </c>
      <c r="AJ108" s="313" t="s">
        <v>70</v>
      </c>
      <c r="AK108" s="258"/>
      <c r="AL108" s="258"/>
      <c r="AM108" s="258">
        <v>46273</v>
      </c>
      <c r="AN108" s="232"/>
      <c r="AO108" s="308"/>
      <c r="AP108" s="308"/>
      <c r="AQ108" s="308"/>
      <c r="AR108" s="308"/>
      <c r="AS108" s="308"/>
      <c r="AT108" s="308"/>
      <c r="AU108" s="308"/>
      <c r="AV108" s="308"/>
      <c r="AW108" s="308"/>
    </row>
    <row r="109" spans="1:52" s="36" customFormat="1" ht="47.25">
      <c r="A109" s="304" t="s">
        <v>975</v>
      </c>
      <c r="B109" s="308"/>
      <c r="C109" s="305" t="s">
        <v>58</v>
      </c>
      <c r="D109" s="306" t="s">
        <v>839</v>
      </c>
      <c r="E109" s="306" t="s">
        <v>60</v>
      </c>
      <c r="F109" s="306">
        <v>1</v>
      </c>
      <c r="G109" s="306" t="s">
        <v>1942</v>
      </c>
      <c r="H109" s="909" t="s">
        <v>1224</v>
      </c>
      <c r="I109" s="904" t="s">
        <v>1943</v>
      </c>
      <c r="J109" s="306">
        <v>2</v>
      </c>
      <c r="K109" s="306"/>
      <c r="L109" s="181"/>
      <c r="M109" s="308"/>
      <c r="N109" s="232"/>
      <c r="O109" s="905"/>
      <c r="P109" s="906"/>
      <c r="Q109" s="907"/>
      <c r="R109" s="308"/>
      <c r="S109" s="308"/>
      <c r="T109" s="308"/>
      <c r="U109" s="232"/>
      <c r="V109" s="232"/>
      <c r="W109" s="232"/>
      <c r="X109" s="892">
        <v>46084</v>
      </c>
      <c r="Y109" s="908">
        <f t="shared" si="3"/>
        <v>46129</v>
      </c>
      <c r="Z109" s="308"/>
      <c r="AA109" s="308"/>
      <c r="AB109" s="308"/>
      <c r="AC109" s="308"/>
      <c r="AD109" s="232"/>
      <c r="AE109" s="313"/>
      <c r="AF109" s="313"/>
      <c r="AG109" s="308"/>
      <c r="AH109" s="313"/>
      <c r="AI109" s="313" t="s">
        <v>186</v>
      </c>
      <c r="AJ109" s="313" t="s">
        <v>70</v>
      </c>
      <c r="AK109" s="258"/>
      <c r="AL109" s="258"/>
      <c r="AM109" s="258">
        <v>46179</v>
      </c>
      <c r="AN109" s="232"/>
      <c r="AO109" s="308"/>
      <c r="AP109" s="308"/>
      <c r="AQ109" s="308"/>
      <c r="AR109" s="308"/>
      <c r="AS109" s="308"/>
      <c r="AT109" s="308"/>
      <c r="AU109" s="308"/>
      <c r="AV109" s="308"/>
      <c r="AW109" s="308"/>
    </row>
    <row r="110" spans="1:52" s="36" customFormat="1" ht="47.25">
      <c r="A110" s="910" t="s">
        <v>975</v>
      </c>
      <c r="B110" s="911"/>
      <c r="C110" s="912" t="s">
        <v>58</v>
      </c>
      <c r="D110" s="913" t="s">
        <v>839</v>
      </c>
      <c r="E110" s="913" t="s">
        <v>60</v>
      </c>
      <c r="F110" s="913">
        <v>1</v>
      </c>
      <c r="G110" s="306" t="s">
        <v>1230</v>
      </c>
      <c r="H110" s="921" t="s">
        <v>1231</v>
      </c>
      <c r="I110" s="913" t="s">
        <v>1231</v>
      </c>
      <c r="J110" s="913">
        <v>2</v>
      </c>
      <c r="K110" s="913"/>
      <c r="L110" s="181"/>
      <c r="M110" s="911"/>
      <c r="N110" s="914"/>
      <c r="O110" s="915"/>
      <c r="P110" s="916"/>
      <c r="Q110" s="917"/>
      <c r="R110" s="911"/>
      <c r="S110" s="911"/>
      <c r="T110" s="911"/>
      <c r="U110" s="914"/>
      <c r="V110" s="914"/>
      <c r="W110" s="914"/>
      <c r="X110" s="920">
        <v>46118</v>
      </c>
      <c r="Y110" s="918">
        <f t="shared" si="3"/>
        <v>46163</v>
      </c>
      <c r="Z110" s="911"/>
      <c r="AA110" s="911"/>
      <c r="AB110" s="911"/>
      <c r="AC110" s="911"/>
      <c r="AD110" s="232"/>
      <c r="AE110" s="919"/>
      <c r="AF110" s="919"/>
      <c r="AG110" s="308"/>
      <c r="AH110" s="919"/>
      <c r="AI110" s="919" t="s">
        <v>186</v>
      </c>
      <c r="AJ110" s="919" t="s">
        <v>70</v>
      </c>
      <c r="AK110" s="920"/>
      <c r="AL110" s="920"/>
      <c r="AM110" s="920">
        <v>46213</v>
      </c>
      <c r="AN110" s="914"/>
      <c r="AO110" s="911"/>
      <c r="AP110" s="911"/>
      <c r="AQ110" s="911"/>
      <c r="AR110" s="911"/>
      <c r="AS110" s="911"/>
      <c r="AT110" s="911"/>
      <c r="AU110" s="911"/>
      <c r="AV110" s="911"/>
      <c r="AW110" s="911"/>
    </row>
    <row r="111" spans="1:52" s="36" customFormat="1" ht="47.25">
      <c r="A111" s="862" t="s">
        <v>975</v>
      </c>
      <c r="B111" s="384"/>
      <c r="C111" s="498" t="s">
        <v>58</v>
      </c>
      <c r="D111" s="349" t="s">
        <v>336</v>
      </c>
      <c r="E111" s="862" t="s">
        <v>60</v>
      </c>
      <c r="F111" s="384"/>
      <c r="G111" s="498" t="s">
        <v>1235</v>
      </c>
      <c r="H111" s="863" t="s">
        <v>1236</v>
      </c>
      <c r="I111" s="863" t="s">
        <v>1237</v>
      </c>
      <c r="J111" s="862">
        <v>2</v>
      </c>
      <c r="K111" s="384"/>
      <c r="L111" s="181"/>
      <c r="M111" s="498"/>
      <c r="N111" s="396"/>
      <c r="O111" s="864"/>
      <c r="P111" s="864"/>
      <c r="Q111" s="865"/>
      <c r="R111" s="865"/>
      <c r="S111" s="862"/>
      <c r="T111" s="862"/>
      <c r="U111" s="498"/>
      <c r="V111" s="232"/>
      <c r="W111" s="498"/>
      <c r="X111" s="867">
        <v>46266</v>
      </c>
      <c r="Y111" s="860">
        <f t="shared" ref="Y111:Y124" si="4">X111+65</f>
        <v>46331</v>
      </c>
      <c r="Z111" s="862"/>
      <c r="AA111" s="862"/>
      <c r="AB111" s="862"/>
      <c r="AC111" s="862"/>
      <c r="AD111" s="232"/>
      <c r="AE111" s="862"/>
      <c r="AF111" s="498"/>
      <c r="AG111" s="866"/>
      <c r="AH111" s="862"/>
      <c r="AI111" s="498">
        <v>93000000000</v>
      </c>
      <c r="AJ111" s="498" t="s">
        <v>341</v>
      </c>
      <c r="AK111" s="860"/>
      <c r="AL111" s="867"/>
      <c r="AM111" s="867">
        <v>46062</v>
      </c>
      <c r="AN111" s="384"/>
      <c r="AO111" s="384"/>
      <c r="AP111" s="862"/>
      <c r="AQ111" s="862"/>
      <c r="AR111" s="868"/>
      <c r="AS111" s="862"/>
      <c r="AT111" s="862"/>
      <c r="AU111" s="869"/>
      <c r="AV111" s="869"/>
      <c r="AW111" s="384"/>
      <c r="AX111" s="870"/>
      <c r="AY111" s="384"/>
    </row>
    <row r="112" spans="1:52" s="36" customFormat="1" ht="47.25">
      <c r="A112" s="862" t="s">
        <v>975</v>
      </c>
      <c r="B112" s="384"/>
      <c r="C112" s="498" t="s">
        <v>58</v>
      </c>
      <c r="D112" s="349" t="s">
        <v>336</v>
      </c>
      <c r="E112" s="862" t="s">
        <v>60</v>
      </c>
      <c r="F112" s="384"/>
      <c r="G112" s="498" t="s">
        <v>384</v>
      </c>
      <c r="H112" s="181" t="s">
        <v>385</v>
      </c>
      <c r="I112" s="181" t="s">
        <v>1240</v>
      </c>
      <c r="J112" s="862">
        <v>2</v>
      </c>
      <c r="K112" s="384"/>
      <c r="L112" s="181"/>
      <c r="M112" s="498"/>
      <c r="N112" s="396"/>
      <c r="O112" s="864"/>
      <c r="P112" s="864"/>
      <c r="Q112" s="865"/>
      <c r="R112" s="865"/>
      <c r="S112" s="862"/>
      <c r="T112" s="862"/>
      <c r="U112" s="498"/>
      <c r="V112" s="232"/>
      <c r="W112" s="498"/>
      <c r="X112" s="867">
        <v>46266</v>
      </c>
      <c r="Y112" s="860">
        <f t="shared" si="4"/>
        <v>46331</v>
      </c>
      <c r="Z112" s="862"/>
      <c r="AA112" s="862"/>
      <c r="AB112" s="862"/>
      <c r="AC112" s="862"/>
      <c r="AD112" s="232"/>
      <c r="AE112" s="862"/>
      <c r="AF112" s="498"/>
      <c r="AG112" s="866"/>
      <c r="AH112" s="862"/>
      <c r="AI112" s="498">
        <v>93000000000</v>
      </c>
      <c r="AJ112" s="498" t="s">
        <v>341</v>
      </c>
      <c r="AK112" s="860"/>
      <c r="AL112" s="867"/>
      <c r="AM112" s="867">
        <v>46062</v>
      </c>
      <c r="AN112" s="384"/>
      <c r="AO112" s="384"/>
      <c r="AP112" s="862"/>
      <c r="AQ112" s="862"/>
      <c r="AR112" s="868"/>
      <c r="AS112" s="862"/>
      <c r="AT112" s="862"/>
      <c r="AU112" s="869"/>
      <c r="AV112" s="869"/>
      <c r="AW112" s="384"/>
      <c r="AX112" s="870"/>
      <c r="AY112" s="384"/>
    </row>
    <row r="113" spans="1:51" s="36" customFormat="1" ht="47.25">
      <c r="A113" s="862" t="s">
        <v>975</v>
      </c>
      <c r="B113" s="384"/>
      <c r="C113" s="498" t="s">
        <v>58</v>
      </c>
      <c r="D113" s="349" t="s">
        <v>336</v>
      </c>
      <c r="E113" s="862" t="s">
        <v>60</v>
      </c>
      <c r="F113" s="384"/>
      <c r="G113" s="498" t="s">
        <v>1243</v>
      </c>
      <c r="H113" s="863" t="s">
        <v>1244</v>
      </c>
      <c r="I113" s="863" t="s">
        <v>1245</v>
      </c>
      <c r="J113" s="862">
        <v>2</v>
      </c>
      <c r="K113" s="384"/>
      <c r="L113" s="181"/>
      <c r="M113" s="498"/>
      <c r="N113" s="396"/>
      <c r="O113" s="864"/>
      <c r="P113" s="864"/>
      <c r="Q113" s="865"/>
      <c r="R113" s="865"/>
      <c r="S113" s="862"/>
      <c r="T113" s="862"/>
      <c r="U113" s="498"/>
      <c r="V113" s="232"/>
      <c r="W113" s="498"/>
      <c r="X113" s="867">
        <v>46266</v>
      </c>
      <c r="Y113" s="860">
        <f t="shared" si="4"/>
        <v>46331</v>
      </c>
      <c r="Z113" s="862"/>
      <c r="AA113" s="862"/>
      <c r="AB113" s="862"/>
      <c r="AC113" s="862"/>
      <c r="AD113" s="232"/>
      <c r="AE113" s="862"/>
      <c r="AF113" s="498"/>
      <c r="AG113" s="866"/>
      <c r="AH113" s="862"/>
      <c r="AI113" s="498">
        <v>93000000000</v>
      </c>
      <c r="AJ113" s="498" t="s">
        <v>341</v>
      </c>
      <c r="AK113" s="860"/>
      <c r="AL113" s="867"/>
      <c r="AM113" s="867">
        <v>46062</v>
      </c>
      <c r="AN113" s="384"/>
      <c r="AO113" s="384"/>
      <c r="AP113" s="862"/>
      <c r="AQ113" s="862"/>
      <c r="AR113" s="868"/>
      <c r="AS113" s="862"/>
      <c r="AT113" s="862"/>
      <c r="AU113" s="869"/>
      <c r="AV113" s="869"/>
      <c r="AW113" s="384"/>
      <c r="AX113" s="870"/>
      <c r="AY113" s="384"/>
    </row>
    <row r="114" spans="1:51" s="36" customFormat="1" ht="47.25">
      <c r="A114" s="862" t="s">
        <v>975</v>
      </c>
      <c r="B114" s="384"/>
      <c r="C114" s="498" t="s">
        <v>58</v>
      </c>
      <c r="D114" s="349" t="s">
        <v>336</v>
      </c>
      <c r="E114" s="862" t="s">
        <v>60</v>
      </c>
      <c r="F114" s="384"/>
      <c r="G114" s="498" t="s">
        <v>1248</v>
      </c>
      <c r="H114" s="341" t="s">
        <v>1249</v>
      </c>
      <c r="I114" s="341" t="s">
        <v>1250</v>
      </c>
      <c r="J114" s="862">
        <v>2</v>
      </c>
      <c r="K114" s="384"/>
      <c r="L114" s="181"/>
      <c r="M114" s="498"/>
      <c r="N114" s="396"/>
      <c r="O114" s="864"/>
      <c r="P114" s="864"/>
      <c r="Q114" s="865"/>
      <c r="R114" s="865"/>
      <c r="S114" s="862"/>
      <c r="T114" s="862"/>
      <c r="U114" s="498"/>
      <c r="V114" s="232"/>
      <c r="W114" s="498"/>
      <c r="X114" s="867">
        <v>46266</v>
      </c>
      <c r="Y114" s="860">
        <f t="shared" si="4"/>
        <v>46331</v>
      </c>
      <c r="Z114" s="862"/>
      <c r="AA114" s="862"/>
      <c r="AB114" s="862"/>
      <c r="AC114" s="862"/>
      <c r="AD114" s="232"/>
      <c r="AE114" s="862"/>
      <c r="AF114" s="498"/>
      <c r="AG114" s="866"/>
      <c r="AH114" s="862"/>
      <c r="AI114" s="498">
        <v>93000000000</v>
      </c>
      <c r="AJ114" s="498" t="s">
        <v>341</v>
      </c>
      <c r="AK114" s="860"/>
      <c r="AL114" s="867"/>
      <c r="AM114" s="867">
        <v>46062</v>
      </c>
      <c r="AN114" s="384"/>
      <c r="AO114" s="384"/>
      <c r="AP114" s="862"/>
      <c r="AQ114" s="862"/>
      <c r="AR114" s="868"/>
      <c r="AS114" s="862"/>
      <c r="AT114" s="862"/>
      <c r="AU114" s="869"/>
      <c r="AV114" s="869"/>
      <c r="AW114" s="384"/>
      <c r="AX114" s="870"/>
      <c r="AY114" s="384"/>
    </row>
    <row r="115" spans="1:51" s="36" customFormat="1" ht="47.25">
      <c r="A115" s="862" t="s">
        <v>975</v>
      </c>
      <c r="B115" s="384"/>
      <c r="C115" s="498" t="s">
        <v>58</v>
      </c>
      <c r="D115" s="349" t="s">
        <v>336</v>
      </c>
      <c r="E115" s="862" t="s">
        <v>60</v>
      </c>
      <c r="F115" s="384"/>
      <c r="G115" s="498" t="s">
        <v>508</v>
      </c>
      <c r="H115" s="863" t="s">
        <v>1253</v>
      </c>
      <c r="I115" s="863" t="s">
        <v>1254</v>
      </c>
      <c r="J115" s="862">
        <v>2</v>
      </c>
      <c r="K115" s="384"/>
      <c r="L115" s="181"/>
      <c r="M115" s="498"/>
      <c r="N115" s="396"/>
      <c r="O115" s="864"/>
      <c r="P115" s="864"/>
      <c r="Q115" s="865"/>
      <c r="R115" s="865"/>
      <c r="S115" s="862"/>
      <c r="T115" s="862"/>
      <c r="U115" s="498"/>
      <c r="V115" s="232"/>
      <c r="W115" s="498"/>
      <c r="X115" s="867">
        <v>46266</v>
      </c>
      <c r="Y115" s="860">
        <f t="shared" si="4"/>
        <v>46331</v>
      </c>
      <c r="Z115" s="862"/>
      <c r="AA115" s="862"/>
      <c r="AB115" s="862"/>
      <c r="AC115" s="862"/>
      <c r="AD115" s="232"/>
      <c r="AE115" s="862"/>
      <c r="AF115" s="498"/>
      <c r="AG115" s="866"/>
      <c r="AH115" s="862"/>
      <c r="AI115" s="498">
        <v>93000000000</v>
      </c>
      <c r="AJ115" s="498" t="s">
        <v>341</v>
      </c>
      <c r="AK115" s="860"/>
      <c r="AL115" s="867"/>
      <c r="AM115" s="867">
        <v>46062</v>
      </c>
      <c r="AN115" s="384"/>
      <c r="AO115" s="384"/>
      <c r="AP115" s="862"/>
      <c r="AQ115" s="862"/>
      <c r="AR115" s="868"/>
      <c r="AS115" s="862"/>
      <c r="AT115" s="862"/>
      <c r="AU115" s="869"/>
      <c r="AV115" s="869"/>
      <c r="AW115" s="384"/>
      <c r="AX115" s="870"/>
      <c r="AY115" s="384"/>
    </row>
    <row r="116" spans="1:51" s="36" customFormat="1" ht="47.25">
      <c r="A116" s="862" t="s">
        <v>975</v>
      </c>
      <c r="B116" s="384"/>
      <c r="C116" s="498" t="s">
        <v>58</v>
      </c>
      <c r="D116" s="349" t="s">
        <v>336</v>
      </c>
      <c r="E116" s="862" t="s">
        <v>60</v>
      </c>
      <c r="F116" s="384"/>
      <c r="G116" s="498" t="s">
        <v>1029</v>
      </c>
      <c r="H116" s="181" t="s">
        <v>1231</v>
      </c>
      <c r="I116" s="181" t="s">
        <v>1257</v>
      </c>
      <c r="J116" s="862">
        <v>2</v>
      </c>
      <c r="K116" s="384"/>
      <c r="L116" s="181"/>
      <c r="M116" s="498"/>
      <c r="N116" s="396"/>
      <c r="O116" s="864"/>
      <c r="P116" s="864"/>
      <c r="Q116" s="865"/>
      <c r="R116" s="865"/>
      <c r="S116" s="862"/>
      <c r="T116" s="862"/>
      <c r="U116" s="498"/>
      <c r="V116" s="232"/>
      <c r="W116" s="498"/>
      <c r="X116" s="867">
        <v>46266</v>
      </c>
      <c r="Y116" s="860">
        <f t="shared" si="4"/>
        <v>46331</v>
      </c>
      <c r="Z116" s="862"/>
      <c r="AA116" s="862"/>
      <c r="AB116" s="862"/>
      <c r="AC116" s="862"/>
      <c r="AD116" s="232"/>
      <c r="AE116" s="862"/>
      <c r="AF116" s="498"/>
      <c r="AG116" s="866"/>
      <c r="AH116" s="862"/>
      <c r="AI116" s="498">
        <v>93000000000</v>
      </c>
      <c r="AJ116" s="498" t="s">
        <v>341</v>
      </c>
      <c r="AK116" s="860"/>
      <c r="AL116" s="867"/>
      <c r="AM116" s="867">
        <v>46062</v>
      </c>
      <c r="AN116" s="384"/>
      <c r="AO116" s="384"/>
      <c r="AP116" s="862"/>
      <c r="AQ116" s="862"/>
      <c r="AR116" s="868"/>
      <c r="AS116" s="862"/>
      <c r="AT116" s="862"/>
      <c r="AU116" s="869"/>
      <c r="AV116" s="869"/>
      <c r="AW116" s="384"/>
      <c r="AX116" s="870"/>
      <c r="AY116" s="384"/>
    </row>
    <row r="117" spans="1:51" s="36" customFormat="1" ht="47.25">
      <c r="A117" s="862" t="s">
        <v>975</v>
      </c>
      <c r="B117" s="384"/>
      <c r="C117" s="498" t="s">
        <v>58</v>
      </c>
      <c r="D117" s="349" t="s">
        <v>336</v>
      </c>
      <c r="E117" s="862" t="s">
        <v>60</v>
      </c>
      <c r="F117" s="384"/>
      <c r="G117" s="498" t="s">
        <v>1284</v>
      </c>
      <c r="H117" s="863" t="s">
        <v>385</v>
      </c>
      <c r="I117" s="863" t="s">
        <v>1285</v>
      </c>
      <c r="J117" s="862">
        <v>2</v>
      </c>
      <c r="K117" s="384"/>
      <c r="L117" s="181"/>
      <c r="M117" s="498"/>
      <c r="N117" s="396"/>
      <c r="O117" s="864"/>
      <c r="P117" s="864"/>
      <c r="Q117" s="865"/>
      <c r="R117" s="865"/>
      <c r="S117" s="862"/>
      <c r="T117" s="862"/>
      <c r="U117" s="498"/>
      <c r="V117" s="232"/>
      <c r="W117" s="498"/>
      <c r="X117" s="867">
        <v>46266</v>
      </c>
      <c r="Y117" s="860">
        <f t="shared" si="4"/>
        <v>46331</v>
      </c>
      <c r="Z117" s="862"/>
      <c r="AA117" s="862"/>
      <c r="AB117" s="862"/>
      <c r="AC117" s="862"/>
      <c r="AD117" s="232"/>
      <c r="AE117" s="862"/>
      <c r="AF117" s="498"/>
      <c r="AG117" s="866"/>
      <c r="AH117" s="862"/>
      <c r="AI117" s="498">
        <v>93000000000</v>
      </c>
      <c r="AJ117" s="498" t="s">
        <v>341</v>
      </c>
      <c r="AK117" s="860"/>
      <c r="AL117" s="867"/>
      <c r="AM117" s="867">
        <v>46062</v>
      </c>
      <c r="AN117" s="384"/>
      <c r="AO117" s="384"/>
      <c r="AP117" s="862"/>
      <c r="AQ117" s="862"/>
      <c r="AR117" s="868"/>
      <c r="AS117" s="862"/>
      <c r="AT117" s="862"/>
      <c r="AU117" s="869"/>
      <c r="AV117" s="869"/>
      <c r="AW117" s="384"/>
      <c r="AX117" s="870"/>
      <c r="AY117" s="384"/>
    </row>
    <row r="118" spans="1:51" s="36" customFormat="1" ht="47.25">
      <c r="A118" s="862" t="s">
        <v>975</v>
      </c>
      <c r="B118" s="384"/>
      <c r="C118" s="498" t="s">
        <v>58</v>
      </c>
      <c r="D118" s="349" t="s">
        <v>336</v>
      </c>
      <c r="E118" s="862" t="s">
        <v>60</v>
      </c>
      <c r="F118" s="384"/>
      <c r="G118" s="498" t="s">
        <v>1288</v>
      </c>
      <c r="H118" s="181" t="s">
        <v>1289</v>
      </c>
      <c r="I118" s="181" t="s">
        <v>1290</v>
      </c>
      <c r="J118" s="862">
        <v>2</v>
      </c>
      <c r="K118" s="384"/>
      <c r="L118" s="181"/>
      <c r="M118" s="498"/>
      <c r="N118" s="396"/>
      <c r="O118" s="864"/>
      <c r="P118" s="864"/>
      <c r="Q118" s="865"/>
      <c r="R118" s="865"/>
      <c r="S118" s="862"/>
      <c r="T118" s="862"/>
      <c r="U118" s="498"/>
      <c r="V118" s="232"/>
      <c r="W118" s="498"/>
      <c r="X118" s="867">
        <v>46266</v>
      </c>
      <c r="Y118" s="860">
        <f t="shared" si="4"/>
        <v>46331</v>
      </c>
      <c r="Z118" s="862"/>
      <c r="AA118" s="862"/>
      <c r="AB118" s="862"/>
      <c r="AC118" s="862"/>
      <c r="AD118" s="232"/>
      <c r="AE118" s="862"/>
      <c r="AF118" s="498"/>
      <c r="AG118" s="866"/>
      <c r="AH118" s="862"/>
      <c r="AI118" s="498">
        <v>93000000000</v>
      </c>
      <c r="AJ118" s="498" t="s">
        <v>341</v>
      </c>
      <c r="AK118" s="860"/>
      <c r="AL118" s="867"/>
      <c r="AM118" s="867">
        <v>46062</v>
      </c>
      <c r="AN118" s="384"/>
      <c r="AO118" s="384"/>
      <c r="AP118" s="862"/>
      <c r="AQ118" s="862"/>
      <c r="AR118" s="868"/>
      <c r="AS118" s="862"/>
      <c r="AT118" s="862"/>
      <c r="AU118" s="869"/>
      <c r="AV118" s="869"/>
      <c r="AW118" s="384"/>
      <c r="AX118" s="870"/>
      <c r="AY118" s="384"/>
    </row>
    <row r="119" spans="1:51" s="36" customFormat="1" ht="47.25">
      <c r="A119" s="862" t="s">
        <v>975</v>
      </c>
      <c r="B119" s="384"/>
      <c r="C119" s="498" t="s">
        <v>58</v>
      </c>
      <c r="D119" s="349" t="s">
        <v>336</v>
      </c>
      <c r="E119" s="862" t="s">
        <v>60</v>
      </c>
      <c r="F119" s="384"/>
      <c r="G119" s="498" t="s">
        <v>1293</v>
      </c>
      <c r="H119" s="181" t="s">
        <v>1294</v>
      </c>
      <c r="I119" s="350" t="s">
        <v>1295</v>
      </c>
      <c r="J119" s="862">
        <v>2</v>
      </c>
      <c r="K119" s="384"/>
      <c r="L119" s="181"/>
      <c r="M119" s="498"/>
      <c r="N119" s="396"/>
      <c r="O119" s="864"/>
      <c r="P119" s="864"/>
      <c r="Q119" s="865"/>
      <c r="R119" s="865"/>
      <c r="S119" s="862"/>
      <c r="T119" s="862"/>
      <c r="U119" s="498"/>
      <c r="V119" s="232"/>
      <c r="W119" s="498"/>
      <c r="X119" s="867">
        <v>46266</v>
      </c>
      <c r="Y119" s="860">
        <f t="shared" si="4"/>
        <v>46331</v>
      </c>
      <c r="Z119" s="862"/>
      <c r="AA119" s="862"/>
      <c r="AB119" s="862"/>
      <c r="AC119" s="862"/>
      <c r="AD119" s="232"/>
      <c r="AE119" s="862"/>
      <c r="AF119" s="498"/>
      <c r="AG119" s="866"/>
      <c r="AH119" s="862"/>
      <c r="AI119" s="498">
        <v>93000000000</v>
      </c>
      <c r="AJ119" s="498" t="s">
        <v>341</v>
      </c>
      <c r="AK119" s="860"/>
      <c r="AL119" s="867"/>
      <c r="AM119" s="867">
        <v>46062</v>
      </c>
      <c r="AN119" s="384"/>
      <c r="AO119" s="384"/>
      <c r="AP119" s="862"/>
      <c r="AQ119" s="862"/>
      <c r="AR119" s="868"/>
      <c r="AS119" s="862"/>
      <c r="AT119" s="862"/>
      <c r="AU119" s="869"/>
      <c r="AV119" s="869"/>
      <c r="AW119" s="384"/>
      <c r="AX119" s="870"/>
      <c r="AY119" s="384"/>
    </row>
    <row r="120" spans="1:51" s="36" customFormat="1" ht="47.25">
      <c r="A120" s="862" t="s">
        <v>975</v>
      </c>
      <c r="B120" s="384"/>
      <c r="C120" s="498" t="s">
        <v>58</v>
      </c>
      <c r="D120" s="349" t="s">
        <v>336</v>
      </c>
      <c r="E120" s="862" t="s">
        <v>60</v>
      </c>
      <c r="F120" s="384"/>
      <c r="G120" s="498" t="s">
        <v>1298</v>
      </c>
      <c r="H120" s="181" t="s">
        <v>1294</v>
      </c>
      <c r="I120" s="350" t="s">
        <v>1295</v>
      </c>
      <c r="J120" s="862">
        <v>2</v>
      </c>
      <c r="K120" s="384"/>
      <c r="L120" s="181"/>
      <c r="M120" s="498"/>
      <c r="N120" s="396"/>
      <c r="O120" s="864"/>
      <c r="P120" s="864"/>
      <c r="Q120" s="865"/>
      <c r="R120" s="865"/>
      <c r="S120" s="862"/>
      <c r="T120" s="862"/>
      <c r="U120" s="498"/>
      <c r="V120" s="232"/>
      <c r="W120" s="498"/>
      <c r="X120" s="867">
        <v>46266</v>
      </c>
      <c r="Y120" s="860">
        <f t="shared" si="4"/>
        <v>46331</v>
      </c>
      <c r="Z120" s="862"/>
      <c r="AA120" s="862"/>
      <c r="AB120" s="862"/>
      <c r="AC120" s="862"/>
      <c r="AD120" s="232"/>
      <c r="AE120" s="862"/>
      <c r="AF120" s="498"/>
      <c r="AG120" s="866"/>
      <c r="AH120" s="862"/>
      <c r="AI120" s="498">
        <v>93000000000</v>
      </c>
      <c r="AJ120" s="498" t="s">
        <v>341</v>
      </c>
      <c r="AK120" s="860"/>
      <c r="AL120" s="867"/>
      <c r="AM120" s="867">
        <v>46062</v>
      </c>
      <c r="AN120" s="384"/>
      <c r="AO120" s="384"/>
      <c r="AP120" s="862"/>
      <c r="AQ120" s="862"/>
      <c r="AR120" s="868"/>
      <c r="AS120" s="862"/>
      <c r="AT120" s="862"/>
      <c r="AU120" s="869"/>
      <c r="AV120" s="869"/>
      <c r="AW120" s="384"/>
      <c r="AX120" s="870"/>
      <c r="AY120" s="384"/>
    </row>
    <row r="121" spans="1:51" s="36" customFormat="1" ht="47.25">
      <c r="A121" s="862" t="s">
        <v>975</v>
      </c>
      <c r="B121" s="384"/>
      <c r="C121" s="498" t="s">
        <v>58</v>
      </c>
      <c r="D121" s="349" t="s">
        <v>336</v>
      </c>
      <c r="E121" s="862" t="s">
        <v>60</v>
      </c>
      <c r="F121" s="384"/>
      <c r="G121" s="498" t="s">
        <v>1301</v>
      </c>
      <c r="H121" s="181" t="s">
        <v>1294</v>
      </c>
      <c r="I121" s="350" t="s">
        <v>1295</v>
      </c>
      <c r="J121" s="862">
        <v>2</v>
      </c>
      <c r="K121" s="384"/>
      <c r="L121" s="181"/>
      <c r="M121" s="498"/>
      <c r="N121" s="396"/>
      <c r="O121" s="864"/>
      <c r="P121" s="864"/>
      <c r="Q121" s="865"/>
      <c r="R121" s="865"/>
      <c r="S121" s="862"/>
      <c r="T121" s="862"/>
      <c r="U121" s="498"/>
      <c r="V121" s="232"/>
      <c r="W121" s="498"/>
      <c r="X121" s="867">
        <v>46266</v>
      </c>
      <c r="Y121" s="860">
        <f t="shared" si="4"/>
        <v>46331</v>
      </c>
      <c r="Z121" s="862"/>
      <c r="AA121" s="862"/>
      <c r="AB121" s="862"/>
      <c r="AC121" s="862"/>
      <c r="AD121" s="232"/>
      <c r="AE121" s="862"/>
      <c r="AF121" s="498"/>
      <c r="AG121" s="866"/>
      <c r="AH121" s="862"/>
      <c r="AI121" s="498">
        <v>93000000000</v>
      </c>
      <c r="AJ121" s="498" t="s">
        <v>341</v>
      </c>
      <c r="AK121" s="860"/>
      <c r="AL121" s="867"/>
      <c r="AM121" s="867">
        <v>46062</v>
      </c>
      <c r="AN121" s="384"/>
      <c r="AO121" s="384"/>
      <c r="AP121" s="862"/>
      <c r="AQ121" s="862"/>
      <c r="AR121" s="868"/>
      <c r="AS121" s="862"/>
      <c r="AT121" s="862"/>
      <c r="AU121" s="869"/>
      <c r="AV121" s="869"/>
      <c r="AW121" s="384"/>
      <c r="AX121" s="870"/>
      <c r="AY121" s="384"/>
    </row>
    <row r="122" spans="1:51" s="36" customFormat="1" ht="47.25">
      <c r="A122" s="862" t="s">
        <v>975</v>
      </c>
      <c r="B122" s="384"/>
      <c r="C122" s="498" t="s">
        <v>58</v>
      </c>
      <c r="D122" s="349" t="s">
        <v>336</v>
      </c>
      <c r="E122" s="862" t="s">
        <v>60</v>
      </c>
      <c r="F122" s="384"/>
      <c r="G122" s="498" t="s">
        <v>1304</v>
      </c>
      <c r="H122" s="181" t="s">
        <v>469</v>
      </c>
      <c r="I122" s="341" t="s">
        <v>1305</v>
      </c>
      <c r="J122" s="862">
        <v>2</v>
      </c>
      <c r="K122" s="384"/>
      <c r="L122" s="181"/>
      <c r="M122" s="498"/>
      <c r="N122" s="396"/>
      <c r="O122" s="864"/>
      <c r="P122" s="864"/>
      <c r="Q122" s="865"/>
      <c r="R122" s="865"/>
      <c r="S122" s="862"/>
      <c r="T122" s="862"/>
      <c r="U122" s="498"/>
      <c r="V122" s="232"/>
      <c r="W122" s="498"/>
      <c r="X122" s="867">
        <v>46266</v>
      </c>
      <c r="Y122" s="860">
        <f t="shared" si="4"/>
        <v>46331</v>
      </c>
      <c r="Z122" s="862"/>
      <c r="AA122" s="862"/>
      <c r="AB122" s="862"/>
      <c r="AC122" s="862"/>
      <c r="AD122" s="232"/>
      <c r="AE122" s="862"/>
      <c r="AF122" s="498"/>
      <c r="AG122" s="866"/>
      <c r="AH122" s="862"/>
      <c r="AI122" s="498">
        <v>93000000000</v>
      </c>
      <c r="AJ122" s="498" t="s">
        <v>341</v>
      </c>
      <c r="AK122" s="860"/>
      <c r="AL122" s="867"/>
      <c r="AM122" s="867">
        <v>46062</v>
      </c>
      <c r="AN122" s="384"/>
      <c r="AO122" s="384"/>
      <c r="AP122" s="862"/>
      <c r="AQ122" s="862"/>
      <c r="AR122" s="868"/>
      <c r="AS122" s="862"/>
      <c r="AT122" s="862"/>
      <c r="AU122" s="869"/>
      <c r="AV122" s="869"/>
      <c r="AW122" s="384"/>
      <c r="AX122" s="870"/>
      <c r="AY122" s="384"/>
    </row>
    <row r="123" spans="1:51" s="36" customFormat="1" ht="47.25">
      <c r="A123" s="862" t="s">
        <v>975</v>
      </c>
      <c r="B123" s="384"/>
      <c r="C123" s="498" t="s">
        <v>58</v>
      </c>
      <c r="D123" s="349" t="s">
        <v>336</v>
      </c>
      <c r="E123" s="862" t="s">
        <v>60</v>
      </c>
      <c r="F123" s="384"/>
      <c r="G123" s="498" t="s">
        <v>1308</v>
      </c>
      <c r="H123" s="181" t="s">
        <v>385</v>
      </c>
      <c r="I123" s="350" t="s">
        <v>1309</v>
      </c>
      <c r="J123" s="862">
        <v>2</v>
      </c>
      <c r="K123" s="384"/>
      <c r="L123" s="181"/>
      <c r="M123" s="498"/>
      <c r="N123" s="396"/>
      <c r="O123" s="864"/>
      <c r="P123" s="864"/>
      <c r="Q123" s="865"/>
      <c r="R123" s="865"/>
      <c r="S123" s="862"/>
      <c r="T123" s="862"/>
      <c r="U123" s="498"/>
      <c r="V123" s="232"/>
      <c r="W123" s="498"/>
      <c r="X123" s="867">
        <v>46266</v>
      </c>
      <c r="Y123" s="860">
        <f t="shared" si="4"/>
        <v>46331</v>
      </c>
      <c r="Z123" s="862"/>
      <c r="AA123" s="862"/>
      <c r="AB123" s="862"/>
      <c r="AC123" s="862"/>
      <c r="AD123" s="232"/>
      <c r="AE123" s="862"/>
      <c r="AF123" s="498"/>
      <c r="AG123" s="866"/>
      <c r="AH123" s="862"/>
      <c r="AI123" s="498">
        <v>93000000000</v>
      </c>
      <c r="AJ123" s="498" t="s">
        <v>341</v>
      </c>
      <c r="AK123" s="860"/>
      <c r="AL123" s="867"/>
      <c r="AM123" s="867">
        <v>46062</v>
      </c>
      <c r="AN123" s="384"/>
      <c r="AO123" s="384"/>
      <c r="AP123" s="862"/>
      <c r="AQ123" s="862"/>
      <c r="AR123" s="868"/>
      <c r="AS123" s="862"/>
      <c r="AT123" s="862"/>
      <c r="AU123" s="869"/>
      <c r="AV123" s="869"/>
      <c r="AW123" s="384"/>
      <c r="AX123" s="870"/>
      <c r="AY123" s="384"/>
    </row>
    <row r="124" spans="1:51" s="36" customFormat="1" ht="47.25">
      <c r="A124" s="862" t="s">
        <v>975</v>
      </c>
      <c r="B124" s="384"/>
      <c r="C124" s="498" t="s">
        <v>58</v>
      </c>
      <c r="D124" s="349" t="s">
        <v>336</v>
      </c>
      <c r="E124" s="862" t="s">
        <v>60</v>
      </c>
      <c r="F124" s="384"/>
      <c r="G124" s="498" t="s">
        <v>1312</v>
      </c>
      <c r="H124" s="181" t="s">
        <v>1313</v>
      </c>
      <c r="I124" s="350" t="s">
        <v>1314</v>
      </c>
      <c r="J124" s="862">
        <v>2</v>
      </c>
      <c r="K124" s="384"/>
      <c r="L124" s="181"/>
      <c r="M124" s="498"/>
      <c r="N124" s="396"/>
      <c r="O124" s="864"/>
      <c r="P124" s="864"/>
      <c r="Q124" s="865"/>
      <c r="R124" s="865"/>
      <c r="S124" s="862"/>
      <c r="T124" s="862"/>
      <c r="U124" s="498"/>
      <c r="V124" s="232"/>
      <c r="W124" s="498"/>
      <c r="X124" s="867">
        <v>46266</v>
      </c>
      <c r="Y124" s="860">
        <f t="shared" si="4"/>
        <v>46331</v>
      </c>
      <c r="Z124" s="862"/>
      <c r="AA124" s="862"/>
      <c r="AB124" s="862"/>
      <c r="AC124" s="862"/>
      <c r="AD124" s="232"/>
      <c r="AE124" s="862"/>
      <c r="AF124" s="498"/>
      <c r="AG124" s="866"/>
      <c r="AH124" s="862"/>
      <c r="AI124" s="498">
        <v>93000000000</v>
      </c>
      <c r="AJ124" s="498" t="s">
        <v>341</v>
      </c>
      <c r="AK124" s="860"/>
      <c r="AL124" s="867"/>
      <c r="AM124" s="867">
        <v>46062</v>
      </c>
      <c r="AN124" s="384"/>
      <c r="AO124" s="384"/>
      <c r="AP124" s="862"/>
      <c r="AQ124" s="862"/>
      <c r="AR124" s="868"/>
      <c r="AS124" s="862"/>
      <c r="AT124" s="862"/>
      <c r="AU124" s="869"/>
      <c r="AV124" s="869"/>
      <c r="AW124" s="384"/>
      <c r="AX124" s="870"/>
      <c r="AY124" s="384"/>
    </row>
    <row r="125" spans="1:51" s="36" customFormat="1" ht="47.25">
      <c r="A125" s="181" t="s">
        <v>975</v>
      </c>
      <c r="B125" s="181"/>
      <c r="C125" s="181" t="s">
        <v>767</v>
      </c>
      <c r="D125" s="181" t="s">
        <v>904</v>
      </c>
      <c r="E125" s="181" t="s">
        <v>60</v>
      </c>
      <c r="F125" s="181">
        <v>1</v>
      </c>
      <c r="G125" s="181" t="s">
        <v>1317</v>
      </c>
      <c r="H125" s="181" t="s">
        <v>1318</v>
      </c>
      <c r="I125" s="181" t="s">
        <v>1319</v>
      </c>
      <c r="J125" s="181">
        <v>2</v>
      </c>
      <c r="K125" s="181"/>
      <c r="L125" s="181"/>
      <c r="M125" s="232"/>
      <c r="N125" s="181"/>
      <c r="O125" s="872"/>
      <c r="P125" s="872"/>
      <c r="Q125" s="872"/>
      <c r="R125" s="872"/>
      <c r="S125" s="872"/>
      <c r="T125" s="872"/>
      <c r="U125" s="922"/>
      <c r="V125" s="181"/>
      <c r="W125" s="181"/>
      <c r="X125" s="350">
        <v>46274</v>
      </c>
      <c r="Y125" s="350">
        <f t="shared" ref="Y125:Y126" si="5">X125+45</f>
        <v>46319</v>
      </c>
      <c r="Z125" s="181"/>
      <c r="AA125" s="181"/>
      <c r="AB125" s="181"/>
      <c r="AC125" s="181"/>
      <c r="AD125" s="232"/>
      <c r="AE125" s="181"/>
      <c r="AF125" s="181"/>
      <c r="AG125" s="308"/>
      <c r="AH125" s="181"/>
      <c r="AI125" s="386">
        <v>93000000000</v>
      </c>
      <c r="AJ125" s="181" t="s">
        <v>70</v>
      </c>
      <c r="AK125" s="350"/>
      <c r="AL125" s="258"/>
      <c r="AM125" s="258">
        <v>46004</v>
      </c>
      <c r="AN125" s="181"/>
      <c r="AO125" s="181"/>
      <c r="AP125" s="181"/>
      <c r="AQ125" s="181"/>
      <c r="AR125" s="181"/>
      <c r="AS125" s="350"/>
      <c r="AT125" s="408"/>
      <c r="AU125" s="409"/>
      <c r="AV125" s="181"/>
      <c r="AW125" s="181"/>
      <c r="AX125" s="181"/>
      <c r="AY125" s="181"/>
    </row>
    <row r="126" spans="1:51" s="36" customFormat="1" ht="47.25">
      <c r="A126" s="463" t="s">
        <v>975</v>
      </c>
      <c r="B126" s="232"/>
      <c r="C126" s="308" t="s">
        <v>58</v>
      </c>
      <c r="D126" s="842" t="s">
        <v>615</v>
      </c>
      <c r="E126" s="181" t="s">
        <v>60</v>
      </c>
      <c r="F126" s="863"/>
      <c r="G126" s="232" t="s">
        <v>561</v>
      </c>
      <c r="H126" s="863" t="s">
        <v>1544</v>
      </c>
      <c r="I126" s="863" t="s">
        <v>1919</v>
      </c>
      <c r="J126" s="346">
        <v>2</v>
      </c>
      <c r="K126" s="181"/>
      <c r="L126" s="181"/>
      <c r="M126" s="181"/>
      <c r="N126" s="181"/>
      <c r="O126" s="923"/>
      <c r="P126" s="886"/>
      <c r="Q126" s="886"/>
      <c r="R126" s="232"/>
      <c r="S126" s="232"/>
      <c r="T126" s="232"/>
      <c r="U126" s="836"/>
      <c r="V126" s="232"/>
      <c r="W126" s="232"/>
      <c r="X126" s="350">
        <v>46073</v>
      </c>
      <c r="Y126" s="860">
        <f t="shared" si="5"/>
        <v>46118</v>
      </c>
      <c r="Z126" s="232"/>
      <c r="AA126" s="232"/>
      <c r="AB126" s="232"/>
      <c r="AC126" s="232"/>
      <c r="AD126" s="232"/>
      <c r="AE126" s="308"/>
      <c r="AF126" s="498"/>
      <c r="AG126" s="866"/>
      <c r="AH126" s="181"/>
      <c r="AI126" s="873">
        <v>93000000000</v>
      </c>
      <c r="AJ126" s="862" t="s">
        <v>70</v>
      </c>
      <c r="AK126" s="350"/>
      <c r="AL126" s="860"/>
      <c r="AM126" s="874">
        <v>46193</v>
      </c>
      <c r="AN126" s="232"/>
      <c r="AO126" s="232"/>
      <c r="AP126" s="232"/>
      <c r="AQ126" s="232"/>
      <c r="AR126" s="232"/>
      <c r="AS126" s="258"/>
      <c r="AT126" s="887"/>
      <c r="AU126" s="885"/>
      <c r="AV126" s="232"/>
      <c r="AW126" s="181"/>
      <c r="AX126" s="232"/>
      <c r="AY126" s="924"/>
    </row>
  </sheetData>
  <autoFilter ref="A8:AZ126"/>
  <mergeCells count="52">
    <mergeCell ref="AU6:AU7"/>
    <mergeCell ref="AV6:AV7"/>
    <mergeCell ref="AW6:AW7"/>
    <mergeCell ref="AP6:AP7"/>
    <mergeCell ref="AQ6:AQ7"/>
    <mergeCell ref="AR6:AR7"/>
    <mergeCell ref="AS6:AS7"/>
    <mergeCell ref="AT6:AT7"/>
    <mergeCell ref="AP5:AW5"/>
    <mergeCell ref="AX5:AX7"/>
    <mergeCell ref="AY5:AY7"/>
    <mergeCell ref="AZ5:AZ7"/>
    <mergeCell ref="C6:C7"/>
    <mergeCell ref="D6:D7"/>
    <mergeCell ref="Z6:Z7"/>
    <mergeCell ref="AA6:AA7"/>
    <mergeCell ref="AB6:AB7"/>
    <mergeCell ref="AC6:AC7"/>
    <mergeCell ref="AD6:AD7"/>
    <mergeCell ref="AE6:AE7"/>
    <mergeCell ref="AF6:AG6"/>
    <mergeCell ref="AH6:AH7"/>
    <mergeCell ref="AI6:AJ6"/>
    <mergeCell ref="AK6:AK7"/>
    <mergeCell ref="Y5:Y7"/>
    <mergeCell ref="Z5:AC5"/>
    <mergeCell ref="AD5:AM5"/>
    <mergeCell ref="AN5:AN7"/>
    <mergeCell ref="AO5:AO7"/>
    <mergeCell ref="AL6:AL7"/>
    <mergeCell ref="AM6:AM7"/>
    <mergeCell ref="Q5:T6"/>
    <mergeCell ref="U5:U7"/>
    <mergeCell ref="V5:V7"/>
    <mergeCell ref="W5:W7"/>
    <mergeCell ref="X5:X7"/>
    <mergeCell ref="E1:T1"/>
    <mergeCell ref="A5:A7"/>
    <mergeCell ref="B5:B7"/>
    <mergeCell ref="C5:D5"/>
    <mergeCell ref="E5:E7"/>
    <mergeCell ref="F5:F7"/>
    <mergeCell ref="G5:G7"/>
    <mergeCell ref="H5:H7"/>
    <mergeCell ref="I5:I7"/>
    <mergeCell ref="J5:J7"/>
    <mergeCell ref="K5:K7"/>
    <mergeCell ref="L5:L7"/>
    <mergeCell ref="M5:M7"/>
    <mergeCell ref="N5:N7"/>
    <mergeCell ref="O5:O7"/>
    <mergeCell ref="P5:P7"/>
  </mergeCells>
  <pageMargins left="0.7" right="0.7" top="0.75" bottom="0.75" header="0.3" footer="0.3"/>
  <pageSetup paperSize="9" scale="14" fitToHeight="0" orientation="landscape"/>
  <extLst>
    <ext xmlns:x14="http://schemas.microsoft.com/office/spreadsheetml/2009/9/main" uri="{78C0D931-6437-407d-A8EE-F0AAD7539E65}">
      <x14:conditionalFormattings>
        <x14:conditionalFormatting xmlns:xm="http://schemas.microsoft.com/office/excel/2006/main">
          <x14:cfRule type="expression" priority="2129" id="{002600DE-008B-466F-94E3-00BE00A0007A}">
            <xm:f>'План закупки'!#REF!=IFERROR(VLOOKUP('План закупки'!#REF!,'План закупки'!#REF!,1,FALSE),"2_Только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2127" id="{00C400E3-00D9-412C-BA15-0079002C00FA}">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2001" id="{00B800C8-00DE-4F73-89BA-009F00800093}">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2000" id="{00D300C6-00B2-46BB-82D5-00AF00F20053}">
            <xm:f>'План закупки'!#REF!=IFERROR(VLOOKUP('План закупки'!#REF!,'План закупки'!#REF!,1,FALSE),"2_Только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1962" id="{007100EA-00CF-46B2-ABAE-00BD00FC003D}">
            <xm:f>'План закупки'!J149&lt;&gt;IF('План закупки'!I149=VLOOKUP('План закупки'!I149,'План закупки'!#REF!,1,FALSE),"2_Только субъекты МСП")</xm:f>
            <x14:dxf>
              <fill>
                <patternFill patternType="solid">
                  <fgColor indexed="2"/>
                  <bgColor indexed="2"/>
                </patternFill>
              </fill>
            </x14:dxf>
          </x14:cfRule>
          <xm:sqref>J76:J78</xm:sqref>
        </x14:conditionalFormatting>
        <x14:conditionalFormatting xmlns:xm="http://schemas.microsoft.com/office/excel/2006/main">
          <x14:cfRule type="expression" priority="1961" id="{00EC0096-0096-4DB7-804E-00EE00BB00C6}">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J73:J75</xm:sqref>
        </x14:conditionalFormatting>
        <x14:conditionalFormatting xmlns:xm="http://schemas.microsoft.com/office/excel/2006/main">
          <x14:cfRule type="expression" priority="1960" id="{002700FE-00CA-4D5E-B103-00FF00710059}">
            <xm:f>'План закупки'!J149=IFERROR(VLOOKUP('План закупки'!I149,'План закупки'!#REF!,1,FALSE),"2_Только субъекты МСП")</xm:f>
            <x14:dxf>
              <fill>
                <patternFill patternType="solid">
                  <fgColor indexed="2"/>
                  <bgColor indexed="2"/>
                </patternFill>
              </fill>
            </x14:dxf>
          </x14:cfRule>
          <xm:sqref>J76:J78</xm:sqref>
        </x14:conditionalFormatting>
        <x14:conditionalFormatting xmlns:xm="http://schemas.microsoft.com/office/excel/2006/main">
          <x14:cfRule type="expression" priority="1959" id="{000400AB-0014-4EEF-B0E2-00BE000400D4}">
            <xm:f>'План закупки'!#REF!=IFERROR(VLOOKUP('План закупки'!#REF!,'План закупки'!#REF!,1,FALSE),"2_Только субъекты МСП")</xm:f>
            <x14:dxf>
              <fill>
                <patternFill patternType="solid">
                  <fgColor indexed="2"/>
                  <bgColor indexed="2"/>
                </patternFill>
              </fill>
            </x14:dxf>
          </x14:cfRule>
          <xm:sqref>J73:J75</xm:sqref>
        </x14:conditionalFormatting>
        <x14:conditionalFormatting xmlns:xm="http://schemas.microsoft.com/office/excel/2006/main">
          <x14:cfRule type="expression" priority="1946" id="{00EE00FB-007D-47E7-943F-008F007C0009}">
            <xm:f>'План закупки'!J19&lt;&gt;IF('План закупки'!I19=VLOOKUP('План закупки'!I19,'План закупки'!#REF!,1,FALSE),"2_Только субъекты МСП")</xm:f>
            <x14:dxf>
              <fill>
                <patternFill patternType="solid">
                  <fgColor indexed="2"/>
                  <bgColor indexed="2"/>
                </patternFill>
              </fill>
            </x14:dxf>
          </x14:cfRule>
          <xm:sqref>J9:J10 J20 J13:J14 J16:J18</xm:sqref>
        </x14:conditionalFormatting>
        <x14:conditionalFormatting xmlns:xm="http://schemas.microsoft.com/office/excel/2006/main">
          <x14:cfRule type="expression" priority="1941" id="{0050009F-00F7-4E75-BF36-00E90088003E}">
            <xm:f>'План закупки'!J19=IFERROR(VLOOKUP('План закупки'!I19,'План закупки'!#REF!,1,FALSE),"2_Только субъекты МСП")</xm:f>
            <x14:dxf>
              <fill>
                <patternFill patternType="solid">
                  <fgColor indexed="2"/>
                  <bgColor indexed="2"/>
                </patternFill>
              </fill>
            </x14:dxf>
          </x14:cfRule>
          <xm:sqref>J9:J10 J20 J13:J14 J16:J18</xm:sqref>
        </x14:conditionalFormatting>
        <x14:conditionalFormatting xmlns:xm="http://schemas.microsoft.com/office/excel/2006/main">
          <x14:cfRule type="expression" priority="1426" id="{001B001C-00D4-4DFF-A426-00D700FA00AD}">
            <xm:f>'План закупки'!J203=IFERROR(VLOOKUP('План закупки'!I203,'План закупки'!#REF!,1,FALSE),"2_Только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1408" id="{0045004B-004C-4B9B-9230-007700470004}">
            <xm:f>'План закупки'!J203&lt;&gt;IF('План закупки'!I203=VLOOKUP('План закупки'!I203,'План закупки'!#REF!,1,FALSE),"2_Только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1368" id="{004400D9-00FC-4A96-93BB-007E000800E6}">
            <xm:f>'План закупки'!J218=IFERROR(VLOOKUP('План закупки'!I218,'План закупки'!#REF!,1,FALSE),"2_Только субъекты МСП")</xm:f>
            <x14:dxf>
              <fill>
                <patternFill patternType="solid">
                  <fgColor indexed="2"/>
                  <bgColor indexed="2"/>
                </patternFill>
              </fill>
            </x14:dxf>
          </x14:cfRule>
          <xm:sqref>J97:J98 J91</xm:sqref>
        </x14:conditionalFormatting>
        <x14:conditionalFormatting xmlns:xm="http://schemas.microsoft.com/office/excel/2006/main">
          <x14:cfRule type="expression" priority="1275" id="{009700C8-0062-40F0-9CF4-00B2007C0069}">
            <xm:f>'План закупки'!J211=IFERROR(VLOOKUP('План закупки'!I211,'План закупки'!#REF!,1,FALSE),"2_Только субъекты МСП")</xm:f>
            <x14:dxf>
              <fill>
                <patternFill patternType="solid">
                  <fgColor indexed="2"/>
                  <bgColor indexed="2"/>
                </patternFill>
              </fill>
            </x14:dxf>
          </x14:cfRule>
          <xm:sqref>J92 J94:J96 J86:J90</xm:sqref>
        </x14:conditionalFormatting>
        <x14:conditionalFormatting xmlns:xm="http://schemas.microsoft.com/office/excel/2006/main">
          <x14:cfRule type="expression" priority="1249" id="{003E00EC-0062-4BDE-8A48-006E00030096}">
            <xm:f>'План закупки'!J211&lt;&gt;IF('План закупки'!I211=VLOOKUP('План закупки'!I211,'План закупки'!#REF!,1,FALSE),"2_Только субъекты МСП")</xm:f>
            <x14:dxf>
              <fill>
                <patternFill patternType="solid">
                  <fgColor indexed="2"/>
                  <bgColor indexed="2"/>
                </patternFill>
              </fill>
            </x14:dxf>
          </x14:cfRule>
          <xm:sqref>J92 J94:J96 J86:J90</xm:sqref>
        </x14:conditionalFormatting>
        <x14:conditionalFormatting xmlns:xm="http://schemas.microsoft.com/office/excel/2006/main">
          <x14:cfRule type="expression" priority="1133" id="{003C006E-00C4-4447-AEE8-002200A400EC}">
            <xm:f>'План закупки'!J249=IFERROR(VLOOKUP('План закупки'!I249,'План закупки'!#REF!,1,FALSE),"2_Только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1132" id="{001C004C-00B4-4348-B34E-00D0008800DD}">
            <xm:f>'План закупки'!J262=IFERROR(VLOOKUP('План закупки'!I262,'План закупки'!#REF!,1,FALSE),"2_Только субъекты МСП")</xm:f>
            <x14:dxf>
              <fill>
                <patternFill patternType="solid">
                  <fgColor indexed="2"/>
                  <bgColor indexed="2"/>
                </patternFill>
              </fill>
            </x14:dxf>
          </x14:cfRule>
          <xm:sqref>J117:J121</xm:sqref>
        </x14:conditionalFormatting>
        <x14:conditionalFormatting xmlns:xm="http://schemas.microsoft.com/office/excel/2006/main">
          <x14:cfRule type="expression" priority="1128" id="{006A00D7-0040-46B0-83B2-0090007D004F}">
            <xm:f>'План закупки'!J249&lt;&gt;IF('План закупки'!I249=VLOOKUP('План закупки'!I249,'План закупки'!#REF!,1,FALSE),"2_Только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1127" id="{00350034-00DE-4584-8E93-000D0074001D}">
            <xm:f>'План закупки'!J262&lt;&gt;IF('План закупки'!I262=VLOOKUP('План закупки'!I262,'План закупки'!#REF!,1,FALSE),"2_Только субъекты МСП")</xm:f>
            <x14:dxf>
              <fill>
                <patternFill patternType="solid">
                  <fgColor indexed="2"/>
                  <bgColor indexed="2"/>
                </patternFill>
              </fill>
            </x14:dxf>
          </x14:cfRule>
          <xm:sqref>J117:J121</xm:sqref>
        </x14:conditionalFormatting>
        <x14:conditionalFormatting xmlns:xm="http://schemas.microsoft.com/office/excel/2006/main">
          <x14:cfRule type="expression" priority="1090" id="{009400DC-00E3-447C-9334-000600030093}">
            <xm:f>'План закупки'!J243=IFERROR(VLOOKUP('План закупки'!I243,'План закупки'!#REF!,1,FALSE),"2_Только субъекты МСП")</xm:f>
            <x14:dxf>
              <fill>
                <patternFill patternType="solid">
                  <fgColor indexed="2"/>
                  <bgColor indexed="2"/>
                </patternFill>
              </fill>
            </x14:dxf>
          </x14:cfRule>
          <xm:sqref>J108</xm:sqref>
        </x14:conditionalFormatting>
        <x14:conditionalFormatting xmlns:xm="http://schemas.microsoft.com/office/excel/2006/main">
          <x14:cfRule type="expression" priority="47" id="{001E001C-000D-4A83-801C-00CE00E400F5}">
            <xm:f>'План закупки'!#REF!=IFERROR(VLOOKUP('План закупки'!#REF!,'План закупки'!#REF!,1,FALSE),"2_Только субъекты МСП")</xm:f>
            <x14:dxf>
              <fill>
                <patternFill patternType="solid">
                  <fgColor indexed="2"/>
                  <bgColor indexed="2"/>
                </patternFill>
              </fill>
            </x14:dxf>
          </x14:cfRule>
          <xm:sqref>J71:J72</xm:sqref>
        </x14:conditionalFormatting>
        <x14:conditionalFormatting xmlns:xm="http://schemas.microsoft.com/office/excel/2006/main">
          <x14:cfRule type="expression" priority="46" id="{00700095-00FA-453B-A196-00CD007400F9}">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J71:J72</xm:sqref>
        </x14:conditionalFormatting>
        <x14:conditionalFormatting xmlns:xm="http://schemas.microsoft.com/office/excel/2006/main">
          <x14:cfRule type="expression" priority="45" id="{00AB00BD-00AE-4D78-A02E-00FC00350048}">
            <xm:f>'План закупки'!#REF!=IFERROR(VLOOKUP('План закупки'!#REF!,'План закупки'!#REF!,1,FALSE),"2_Только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44" id="{00F3005C-0011-4BC0-8F3A-006C004D0002}">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43" id="{00F10010-006F-4CD2-8B4E-00C000040037}">
            <xm:f>'План закупки'!#REF!=IFERROR(VLOOKUP('План закупки'!#REF!,'План закупки'!#REF!,1,FALSE),"2_Только субъекты МСП")</xm:f>
            <x14:dxf>
              <fill>
                <patternFill patternType="solid">
                  <fgColor indexed="2"/>
                  <bgColor indexed="2"/>
                </patternFill>
              </fill>
            </x14:dxf>
          </x14:cfRule>
          <xm:sqref>J124 J114</xm:sqref>
        </x14:conditionalFormatting>
        <x14:conditionalFormatting xmlns:xm="http://schemas.microsoft.com/office/excel/2006/main">
          <x14:cfRule type="expression" priority="42" id="{005200CA-00F6-461B-A8C7-00AF004A006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J124 J114</xm:sqref>
        </x14:conditionalFormatting>
        <x14:conditionalFormatting xmlns:xm="http://schemas.microsoft.com/office/excel/2006/main">
          <x14:cfRule type="expression" priority="35" id="{0046004F-003C-4A42-B242-0083002F0021}">
            <xm:f>'План закупки'!J183=IFERROR(VLOOKUP('План закупки'!I183,'План закупки'!#REF!,1,FALSE),"2_Только субъекты МСП")</xm:f>
            <x14:dxf>
              <fill>
                <patternFill patternType="solid">
                  <fgColor indexed="2"/>
                  <bgColor indexed="2"/>
                </patternFill>
              </fill>
            </x14:dxf>
          </x14:cfRule>
          <xm:sqref>J111</xm:sqref>
        </x14:conditionalFormatting>
        <x14:conditionalFormatting xmlns:xm="http://schemas.microsoft.com/office/excel/2006/main">
          <x14:cfRule type="expression" priority="33" id="{000200B8-00B6-4D9E-B723-009C0068003F}">
            <xm:f>'План закупки'!J165=IFERROR(VLOOKUP('План закупки'!I165,'План закупки'!#REF!,1,FALSE),"2_Только субъекты МСП")</xm:f>
            <x14:dxf>
              <fill>
                <patternFill patternType="solid">
                  <fgColor indexed="2"/>
                  <bgColor indexed="2"/>
                </patternFill>
              </fill>
            </x14:dxf>
          </x14:cfRule>
          <xm:sqref>J93</xm:sqref>
        </x14:conditionalFormatting>
        <x14:conditionalFormatting xmlns:xm="http://schemas.microsoft.com/office/excel/2006/main">
          <x14:cfRule type="expression" priority="32" id="{003E00F2-0042-4ABA-AA0D-00EE00D100A9}">
            <xm:f>'План закупки'!J165&lt;&gt;IF('План закупки'!I165=VLOOKUP('План закупки'!I165,'План закупки'!#REF!,1,FALSE),"2_Только субъекты МСП")</xm:f>
            <x14:dxf>
              <fill>
                <patternFill patternType="solid">
                  <fgColor indexed="2"/>
                  <bgColor indexed="2"/>
                </patternFill>
              </fill>
            </x14:dxf>
          </x14:cfRule>
          <xm:sqref>J93 J111</xm:sqref>
        </x14:conditionalFormatting>
        <x14:conditionalFormatting xmlns:xm="http://schemas.microsoft.com/office/excel/2006/main">
          <x14:cfRule type="expression" priority="22" id="{00B7003E-009E-46D8-8F6F-007F00E500B6}">
            <xm:f>'План закупки'!J273=IFERROR(VLOOKUP('План закупки'!I273,'План закупки'!#REF!,1,FALSE),"2_Только субъекты МСП")</xm:f>
            <x14:dxf>
              <fill>
                <patternFill patternType="solid">
                  <fgColor indexed="2"/>
                  <bgColor indexed="2"/>
                </patternFill>
              </fill>
            </x14:dxf>
          </x14:cfRule>
          <xm:sqref>J125</xm:sqref>
        </x14:conditionalFormatting>
        <x14:conditionalFormatting xmlns:xm="http://schemas.microsoft.com/office/excel/2006/main">
          <x14:cfRule type="expression" priority="14" id="{00AE00B2-00EE-466B-BBF6-00EA004800B0}">
            <xm:f>'План закупки'!J218&lt;&gt;IF('План закупки'!I218=VLOOKUP('План закупки'!I218,'План закупки'!#REF!,1,FALSE),"2_Только субъекты МСП")</xm:f>
            <x14:dxf>
              <fill>
                <patternFill patternType="solid">
                  <fgColor indexed="2"/>
                  <bgColor indexed="2"/>
                </patternFill>
              </fill>
            </x14:dxf>
          </x14:cfRule>
          <xm:sqref>J91 J97:J98</xm:sqref>
        </x14:conditionalFormatting>
        <x14:conditionalFormatting xmlns:xm="http://schemas.microsoft.com/office/excel/2006/main">
          <x14:cfRule type="expression" priority="12" id="{006800B6-003A-419B-A316-00DE003E0054}">
            <xm:f>'План закупки'!J268=IFERROR(VLOOKUP('План закупки'!I268,'План закупки'!#REF!,1,FALSE),"2_Только субъекты МСП")</xm:f>
            <x14:dxf>
              <fill>
                <patternFill patternType="solid">
                  <fgColor indexed="2"/>
                  <bgColor indexed="2"/>
                </patternFill>
              </fill>
            </x14:dxf>
          </x14:cfRule>
          <xm:sqref>J122:J123</xm:sqref>
        </x14:conditionalFormatting>
        <x14:conditionalFormatting xmlns:xm="http://schemas.microsoft.com/office/excel/2006/main">
          <x14:cfRule type="expression" priority="10" id="{00AC0088-00EE-48C5-B581-009F00310055}">
            <xm:f>'План закупки'!J248=IFERROR(VLOOKUP('План закупки'!I248,'План закупки'!#REF!,1,FALSE),"2_Только субъекты МСП")</xm:f>
            <x14:dxf>
              <fill>
                <patternFill patternType="solid">
                  <fgColor indexed="2"/>
                  <bgColor indexed="2"/>
                </patternFill>
              </fill>
            </x14:dxf>
          </x14:cfRule>
          <xm:sqref>J113</xm:sqref>
        </x14:conditionalFormatting>
        <x14:conditionalFormatting xmlns:xm="http://schemas.microsoft.com/office/excel/2006/main">
          <x14:cfRule type="expression" priority="9" id="{004800B8-0059-48F8-8FB8-0084002F00DA}">
            <xm:f>'План закупки'!J268&lt;&gt;IF('План закупки'!I268=VLOOKUP('План закупки'!I268,'План закупки'!#REF!,1,FALSE),"2_Только субъекты МСП")</xm:f>
            <x14:dxf>
              <fill>
                <patternFill patternType="solid">
                  <fgColor indexed="2"/>
                  <bgColor indexed="2"/>
                </patternFill>
              </fill>
            </x14:dxf>
          </x14:cfRule>
          <xm:sqref>J122:J123</xm:sqref>
        </x14:conditionalFormatting>
        <x14:conditionalFormatting xmlns:xm="http://schemas.microsoft.com/office/excel/2006/main">
          <x14:cfRule type="expression" priority="7" id="{008C00AD-002E-407A-B873-0078006900FC}">
            <xm:f>'План закупки'!J243&lt;&gt;IF('План закупки'!I243=VLOOKUP('План закупки'!I243,'План закупки'!#REF!,1,FALSE),"2_Только субъекты МСП")</xm:f>
            <x14:dxf>
              <fill>
                <patternFill patternType="solid">
                  <fgColor indexed="2"/>
                  <bgColor indexed="2"/>
                </patternFill>
              </fill>
            </x14:dxf>
          </x14:cfRule>
          <xm:sqref>J113 J108</xm:sqref>
        </x14:conditionalFormatting>
        <x14:conditionalFormatting xmlns:xm="http://schemas.microsoft.com/office/excel/2006/main">
          <x14:cfRule type="expression" priority="6" id="{00CD001F-0006-4341-AF3B-007A00B60048}">
            <xm:f>'План закупки'!J273&lt;&gt;IF('План закупки'!I273=VLOOKUP('План закупки'!I273,'План закупки'!#REF!,1,FALSE),"2_Только субъекты МСП")</xm:f>
            <x14:dxf>
              <fill>
                <patternFill patternType="solid">
                  <fgColor indexed="2"/>
                  <bgColor indexed="2"/>
                </patternFill>
              </fill>
            </x14:dxf>
          </x14:cfRule>
          <xm:sqref>J125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95"/>
  <sheetViews>
    <sheetView topLeftCell="A116" zoomScale="80" workbookViewId="0">
      <selection activeCell="M122" sqref="M122"/>
    </sheetView>
  </sheetViews>
  <sheetFormatPr defaultRowHeight="16.5"/>
  <cols>
    <col min="1" max="2" width="9.140625" style="1"/>
    <col min="3" max="3" width="14" style="1" customWidth="1"/>
    <col min="4" max="4" width="17.28515625" style="1" customWidth="1"/>
    <col min="5" max="5" width="19.85546875" style="1" customWidth="1"/>
    <col min="6" max="6" width="9.42578125" style="1" bestFit="1" customWidth="1"/>
    <col min="7" max="7" width="38.140625" style="1" customWidth="1"/>
    <col min="8" max="8" width="9.42578125" style="1" bestFit="1" customWidth="1"/>
    <col min="9" max="9" width="14.28515625" style="1" customWidth="1"/>
    <col min="10" max="10" width="16.5703125" style="1" customWidth="1"/>
    <col min="11" max="11" width="18.5703125" style="1" customWidth="1"/>
    <col min="12" max="12" width="18.42578125" style="1" customWidth="1"/>
    <col min="13" max="13" width="17.5703125" style="1" customWidth="1"/>
    <col min="14" max="14" width="20.42578125" style="1" customWidth="1"/>
    <col min="15" max="15" width="15.28515625" style="1" customWidth="1"/>
    <col min="16" max="16" width="14.7109375" style="1" customWidth="1"/>
    <col min="17" max="17" width="20.5703125" style="1" customWidth="1"/>
    <col min="18" max="18" width="21.7109375" style="1" customWidth="1"/>
    <col min="19" max="19" width="19.5703125" style="1" customWidth="1"/>
    <col min="20" max="20" width="20.140625" style="1" customWidth="1"/>
    <col min="21" max="22" width="21.42578125" style="1" customWidth="1"/>
    <col min="23" max="23" width="17" style="1" customWidth="1"/>
    <col min="24" max="24" width="18" style="1" customWidth="1"/>
    <col min="25" max="25" width="13.42578125" style="1" customWidth="1"/>
    <col min="26" max="26" width="21" style="1" customWidth="1"/>
    <col min="27" max="27" width="23.140625" style="1" customWidth="1"/>
    <col min="28" max="28" width="19.140625" style="1" customWidth="1"/>
    <col min="29" max="29" width="16.28515625" style="1" customWidth="1"/>
    <col min="30" max="30" width="37.85546875" style="1" customWidth="1"/>
    <col min="31" max="31" width="41.28515625" style="1" customWidth="1"/>
    <col min="32" max="32" width="12.7109375" style="1" customWidth="1"/>
    <col min="33" max="33" width="16.7109375" style="1" customWidth="1"/>
    <col min="34" max="34" width="12.7109375" style="1" customWidth="1"/>
    <col min="35" max="35" width="19.28515625" style="1" customWidth="1"/>
    <col min="36" max="36" width="13.140625" style="1" customWidth="1"/>
    <col min="37" max="37" width="12.85546875" style="1" customWidth="1"/>
    <col min="38" max="38" width="13.140625" style="1" customWidth="1"/>
    <col min="39" max="39" width="12.85546875" style="1" customWidth="1"/>
    <col min="40" max="40" width="9.42578125" style="1" bestFit="1" customWidth="1"/>
    <col min="41" max="41" width="24.140625" style="1" customWidth="1"/>
    <col min="42" max="42" width="15.28515625" style="1" customWidth="1"/>
    <col min="43" max="43" width="73.42578125" style="1" customWidth="1"/>
    <col min="44" max="44" width="9.140625" style="1"/>
    <col min="45" max="46" width="9.42578125" style="1" bestFit="1" customWidth="1"/>
    <col min="47" max="48" width="9.5703125" style="1" bestFit="1" customWidth="1"/>
    <col min="49" max="51" width="9.140625" style="1"/>
    <col min="52" max="52" width="14.85546875" style="1" bestFit="1" customWidth="1"/>
    <col min="53" max="16384" width="9.140625" style="1"/>
  </cols>
  <sheetData>
    <row r="1" spans="1:52" ht="20.25">
      <c r="A1" s="5"/>
      <c r="E1" s="1180"/>
      <c r="F1" s="1180"/>
      <c r="G1" s="1180"/>
      <c r="H1" s="1180"/>
      <c r="I1" s="1180"/>
      <c r="J1" s="1180"/>
      <c r="K1" s="1180"/>
      <c r="L1" s="1180"/>
      <c r="M1" s="1180"/>
      <c r="N1" s="1180"/>
      <c r="O1" s="1180"/>
      <c r="P1" s="1180"/>
      <c r="Q1" s="1180"/>
      <c r="R1" s="1180"/>
      <c r="S1" s="1180"/>
      <c r="T1" s="1180"/>
    </row>
    <row r="3" spans="1:52" ht="23.25">
      <c r="A3" s="8" t="s">
        <v>0</v>
      </c>
    </row>
    <row r="5" spans="1:52" s="11" customFormat="1" ht="66" customHeight="1">
      <c r="A5" s="1182" t="s">
        <v>1</v>
      </c>
      <c r="B5" s="1182" t="s">
        <v>2</v>
      </c>
      <c r="C5" s="1185" t="s">
        <v>3</v>
      </c>
      <c r="D5" s="1186"/>
      <c r="E5" s="1182" t="s">
        <v>4</v>
      </c>
      <c r="F5" s="1182" t="s">
        <v>5</v>
      </c>
      <c r="G5" s="1182" t="s">
        <v>6</v>
      </c>
      <c r="H5" s="1182" t="s">
        <v>7</v>
      </c>
      <c r="I5" s="1182" t="s">
        <v>8</v>
      </c>
      <c r="J5" s="1182" t="s">
        <v>9</v>
      </c>
      <c r="K5" s="1182" t="s">
        <v>10</v>
      </c>
      <c r="L5" s="1182" t="s">
        <v>11</v>
      </c>
      <c r="M5" s="1182" t="s">
        <v>12</v>
      </c>
      <c r="N5" s="1182" t="s">
        <v>13</v>
      </c>
      <c r="O5" s="1190" t="s">
        <v>14</v>
      </c>
      <c r="P5" s="1190" t="s">
        <v>15</v>
      </c>
      <c r="Q5" s="1193" t="s">
        <v>16</v>
      </c>
      <c r="R5" s="1194"/>
      <c r="S5" s="1194"/>
      <c r="T5" s="1194"/>
      <c r="U5" s="1182" t="s">
        <v>17</v>
      </c>
      <c r="V5" s="1182" t="s">
        <v>18</v>
      </c>
      <c r="W5" s="1182" t="s">
        <v>19</v>
      </c>
      <c r="X5" s="1199" t="s">
        <v>20</v>
      </c>
      <c r="Y5" s="1199" t="s">
        <v>21</v>
      </c>
      <c r="Z5" s="1185" t="s">
        <v>22</v>
      </c>
      <c r="AA5" s="1200"/>
      <c r="AB5" s="1200"/>
      <c r="AC5" s="1186"/>
      <c r="AD5" s="1185" t="s">
        <v>23</v>
      </c>
      <c r="AE5" s="1200"/>
      <c r="AF5" s="1200"/>
      <c r="AG5" s="1200"/>
      <c r="AH5" s="1200"/>
      <c r="AI5" s="1200"/>
      <c r="AJ5" s="1200"/>
      <c r="AK5" s="1200"/>
      <c r="AL5" s="1200"/>
      <c r="AM5" s="1186"/>
      <c r="AN5" s="1182" t="s">
        <v>24</v>
      </c>
      <c r="AO5" s="1182" t="s">
        <v>25</v>
      </c>
      <c r="AP5" s="1201" t="s">
        <v>26</v>
      </c>
      <c r="AQ5" s="1202"/>
      <c r="AR5" s="1202"/>
      <c r="AS5" s="1202"/>
      <c r="AT5" s="1202"/>
      <c r="AU5" s="1202"/>
      <c r="AV5" s="1202"/>
      <c r="AW5" s="1203"/>
      <c r="AX5" s="1182" t="s">
        <v>27</v>
      </c>
      <c r="AY5" s="1182" t="s">
        <v>28</v>
      </c>
      <c r="AZ5" s="1210" t="s">
        <v>29</v>
      </c>
    </row>
    <row r="6" spans="1:52" s="11" customFormat="1" ht="51" customHeight="1">
      <c r="A6" s="1183"/>
      <c r="B6" s="1183"/>
      <c r="C6" s="1182" t="s">
        <v>31</v>
      </c>
      <c r="D6" s="1182" t="s">
        <v>32</v>
      </c>
      <c r="E6" s="1183"/>
      <c r="F6" s="1183"/>
      <c r="G6" s="1183"/>
      <c r="H6" s="1183"/>
      <c r="I6" s="1183"/>
      <c r="J6" s="1183"/>
      <c r="K6" s="1183"/>
      <c r="L6" s="1183"/>
      <c r="M6" s="1183"/>
      <c r="N6" s="1183"/>
      <c r="O6" s="1191"/>
      <c r="P6" s="1191"/>
      <c r="Q6" s="1196"/>
      <c r="R6" s="1197"/>
      <c r="S6" s="1197"/>
      <c r="T6" s="1197"/>
      <c r="U6" s="1183"/>
      <c r="V6" s="1183"/>
      <c r="W6" s="1183"/>
      <c r="X6" s="1199"/>
      <c r="Y6" s="1199"/>
      <c r="Z6" s="1182" t="s">
        <v>33</v>
      </c>
      <c r="AA6" s="1182" t="s">
        <v>34</v>
      </c>
      <c r="AB6" s="1182" t="s">
        <v>35</v>
      </c>
      <c r="AC6" s="1182" t="s">
        <v>36</v>
      </c>
      <c r="AD6" s="1182" t="s">
        <v>37</v>
      </c>
      <c r="AE6" s="1182" t="s">
        <v>38</v>
      </c>
      <c r="AF6" s="1185" t="s">
        <v>39</v>
      </c>
      <c r="AG6" s="1186"/>
      <c r="AH6" s="1182" t="s">
        <v>40</v>
      </c>
      <c r="AI6" s="1185" t="s">
        <v>41</v>
      </c>
      <c r="AJ6" s="1186"/>
      <c r="AK6" s="1190" t="s">
        <v>42</v>
      </c>
      <c r="AL6" s="1182" t="s">
        <v>43</v>
      </c>
      <c r="AM6" s="1208" t="s">
        <v>44</v>
      </c>
      <c r="AN6" s="1183"/>
      <c r="AO6" s="1183"/>
      <c r="AP6" s="1210" t="s">
        <v>45</v>
      </c>
      <c r="AQ6" s="1210" t="s">
        <v>46</v>
      </c>
      <c r="AR6" s="1210" t="s">
        <v>47</v>
      </c>
      <c r="AS6" s="1210" t="s">
        <v>48</v>
      </c>
      <c r="AT6" s="1210" t="s">
        <v>49</v>
      </c>
      <c r="AU6" s="1214" t="s">
        <v>50</v>
      </c>
      <c r="AV6" s="1214" t="s">
        <v>51</v>
      </c>
      <c r="AW6" s="1210" t="s">
        <v>52</v>
      </c>
      <c r="AX6" s="1183"/>
      <c r="AY6" s="1183"/>
      <c r="AZ6" s="1352"/>
    </row>
    <row r="7" spans="1:52" s="11" customFormat="1" ht="51" customHeight="1">
      <c r="A7" s="1184"/>
      <c r="B7" s="1184"/>
      <c r="C7" s="1184"/>
      <c r="D7" s="1184"/>
      <c r="E7" s="1184"/>
      <c r="F7" s="1184"/>
      <c r="G7" s="1184"/>
      <c r="H7" s="1184"/>
      <c r="I7" s="1184"/>
      <c r="J7" s="1184"/>
      <c r="K7" s="1184"/>
      <c r="L7" s="1184"/>
      <c r="M7" s="1184"/>
      <c r="N7" s="1184"/>
      <c r="O7" s="1192"/>
      <c r="P7" s="1192"/>
      <c r="Q7" s="12">
        <v>2025</v>
      </c>
      <c r="R7" s="12">
        <v>2026</v>
      </c>
      <c r="S7" s="12">
        <v>2027</v>
      </c>
      <c r="T7" s="12">
        <v>2028</v>
      </c>
      <c r="U7" s="1184"/>
      <c r="V7" s="1184"/>
      <c r="W7" s="1184"/>
      <c r="X7" s="1199"/>
      <c r="Y7" s="1199"/>
      <c r="Z7" s="1184"/>
      <c r="AA7" s="1184"/>
      <c r="AB7" s="1184"/>
      <c r="AC7" s="1184"/>
      <c r="AD7" s="1184"/>
      <c r="AE7" s="1184"/>
      <c r="AF7" s="13" t="s">
        <v>53</v>
      </c>
      <c r="AG7" s="13" t="s">
        <v>54</v>
      </c>
      <c r="AH7" s="1184"/>
      <c r="AI7" s="13" t="s">
        <v>55</v>
      </c>
      <c r="AJ7" s="13" t="s">
        <v>54</v>
      </c>
      <c r="AK7" s="1192"/>
      <c r="AL7" s="1184"/>
      <c r="AM7" s="1209"/>
      <c r="AN7" s="1184"/>
      <c r="AO7" s="1184"/>
      <c r="AP7" s="1211"/>
      <c r="AQ7" s="1211"/>
      <c r="AR7" s="1211"/>
      <c r="AS7" s="1211"/>
      <c r="AT7" s="1211"/>
      <c r="AU7" s="1215"/>
      <c r="AV7" s="1215"/>
      <c r="AW7" s="1211"/>
      <c r="AX7" s="1184"/>
      <c r="AY7" s="1184"/>
      <c r="AZ7" s="1211"/>
    </row>
    <row r="8" spans="1:52" s="11" customFormat="1" ht="15.75">
      <c r="A8" s="724">
        <v>1</v>
      </c>
      <c r="B8" s="724">
        <v>2</v>
      </c>
      <c r="C8" s="724">
        <v>3</v>
      </c>
      <c r="D8" s="724">
        <v>4</v>
      </c>
      <c r="E8" s="724">
        <v>5</v>
      </c>
      <c r="F8" s="724">
        <v>6</v>
      </c>
      <c r="G8" s="724">
        <v>7</v>
      </c>
      <c r="H8" s="724">
        <v>8</v>
      </c>
      <c r="I8" s="724">
        <v>9</v>
      </c>
      <c r="J8" s="724">
        <v>10</v>
      </c>
      <c r="K8" s="724">
        <v>11</v>
      </c>
      <c r="L8" s="724">
        <v>12</v>
      </c>
      <c r="M8" s="724">
        <v>13</v>
      </c>
      <c r="N8" s="724">
        <v>14</v>
      </c>
      <c r="O8" s="724">
        <v>15</v>
      </c>
      <c r="P8" s="724">
        <v>16</v>
      </c>
      <c r="Q8" s="724">
        <v>17</v>
      </c>
      <c r="R8" s="724">
        <v>18</v>
      </c>
      <c r="S8" s="724">
        <v>19</v>
      </c>
      <c r="T8" s="724">
        <v>20</v>
      </c>
      <c r="U8" s="724">
        <v>21</v>
      </c>
      <c r="V8" s="724">
        <v>22</v>
      </c>
      <c r="W8" s="724">
        <v>23</v>
      </c>
      <c r="X8" s="724">
        <v>24</v>
      </c>
      <c r="Y8" s="724">
        <v>25</v>
      </c>
      <c r="Z8" s="724">
        <v>26</v>
      </c>
      <c r="AA8" s="724">
        <v>27</v>
      </c>
      <c r="AB8" s="724">
        <v>28</v>
      </c>
      <c r="AC8" s="724">
        <v>29</v>
      </c>
      <c r="AD8" s="724">
        <v>30</v>
      </c>
      <c r="AE8" s="724">
        <v>31</v>
      </c>
      <c r="AF8" s="724">
        <v>32</v>
      </c>
      <c r="AG8" s="724">
        <v>33</v>
      </c>
      <c r="AH8" s="724">
        <v>34</v>
      </c>
      <c r="AI8" s="724">
        <v>35</v>
      </c>
      <c r="AJ8" s="724">
        <v>36</v>
      </c>
      <c r="AK8" s="724">
        <v>37</v>
      </c>
      <c r="AL8" s="724">
        <v>38</v>
      </c>
      <c r="AM8" s="724">
        <v>39</v>
      </c>
      <c r="AN8" s="724">
        <v>40</v>
      </c>
      <c r="AO8" s="724">
        <v>41</v>
      </c>
      <c r="AP8" s="724">
        <v>42</v>
      </c>
      <c r="AQ8" s="724">
        <v>43</v>
      </c>
      <c r="AR8" s="724">
        <v>44</v>
      </c>
      <c r="AS8" s="724">
        <v>45</v>
      </c>
      <c r="AT8" s="724">
        <v>46</v>
      </c>
      <c r="AU8" s="724">
        <v>47</v>
      </c>
      <c r="AV8" s="724">
        <v>48</v>
      </c>
      <c r="AW8" s="724">
        <v>49</v>
      </c>
      <c r="AX8" s="724">
        <v>50</v>
      </c>
      <c r="AY8" s="724">
        <v>51</v>
      </c>
      <c r="AZ8" s="724">
        <v>52</v>
      </c>
    </row>
    <row r="9" spans="1:52" s="36" customFormat="1" ht="63">
      <c r="A9" s="306" t="s">
        <v>56</v>
      </c>
      <c r="B9" s="232"/>
      <c r="C9" s="396" t="s">
        <v>58</v>
      </c>
      <c r="D9" s="397" t="s">
        <v>59</v>
      </c>
      <c r="E9" s="397" t="s">
        <v>60</v>
      </c>
      <c r="F9" s="232">
        <v>1</v>
      </c>
      <c r="G9" s="232" t="s">
        <v>1913</v>
      </c>
      <c r="H9" s="463" t="s">
        <v>106</v>
      </c>
      <c r="I9" s="463" t="s">
        <v>1914</v>
      </c>
      <c r="J9" s="232">
        <v>2</v>
      </c>
      <c r="K9" s="232"/>
      <c r="L9" s="399"/>
      <c r="M9" s="399"/>
      <c r="N9" s="396"/>
      <c r="O9" s="834"/>
      <c r="P9" s="834"/>
      <c r="Q9" s="484"/>
      <c r="R9" s="484"/>
      <c r="S9" s="835"/>
      <c r="T9" s="835"/>
      <c r="U9" s="836"/>
      <c r="V9" s="232"/>
      <c r="W9" s="396"/>
      <c r="X9" s="401"/>
      <c r="Y9" s="402"/>
      <c r="Z9" s="399"/>
      <c r="AA9" s="399"/>
      <c r="AB9" s="399"/>
      <c r="AC9" s="399"/>
      <c r="AD9" s="306"/>
      <c r="AE9" s="399"/>
      <c r="AF9" s="399"/>
      <c r="AG9" s="396"/>
      <c r="AH9" s="399"/>
      <c r="AI9" s="396">
        <v>93000000000</v>
      </c>
      <c r="AJ9" s="837" t="s">
        <v>70</v>
      </c>
      <c r="AK9" s="402"/>
      <c r="AL9" s="402"/>
      <c r="AM9" s="401"/>
      <c r="AN9" s="399"/>
      <c r="AO9" s="232"/>
      <c r="AP9" s="403"/>
      <c r="AQ9" s="838"/>
      <c r="AR9" s="838"/>
      <c r="AS9" s="306"/>
      <c r="AT9" s="306"/>
      <c r="AU9" s="839"/>
      <c r="AV9" s="840"/>
      <c r="AW9" s="181"/>
      <c r="AX9" s="399"/>
      <c r="AY9" s="181"/>
      <c r="AZ9" s="181"/>
    </row>
    <row r="10" spans="1:52" s="36" customFormat="1" ht="63">
      <c r="A10" s="306" t="s">
        <v>56</v>
      </c>
      <c r="B10" s="232"/>
      <c r="C10" s="396" t="s">
        <v>58</v>
      </c>
      <c r="D10" s="397" t="s">
        <v>59</v>
      </c>
      <c r="E10" s="397" t="s">
        <v>60</v>
      </c>
      <c r="F10" s="232">
        <v>1</v>
      </c>
      <c r="G10" s="232" t="s">
        <v>115</v>
      </c>
      <c r="H10" s="463" t="s">
        <v>106</v>
      </c>
      <c r="I10" s="463" t="s">
        <v>1915</v>
      </c>
      <c r="J10" s="232">
        <v>2</v>
      </c>
      <c r="K10" s="232"/>
      <c r="L10" s="399"/>
      <c r="M10" s="399"/>
      <c r="N10" s="396"/>
      <c r="O10" s="834"/>
      <c r="P10" s="834"/>
      <c r="Q10" s="484"/>
      <c r="R10" s="484"/>
      <c r="S10" s="835"/>
      <c r="T10" s="835"/>
      <c r="U10" s="841"/>
      <c r="V10" s="232"/>
      <c r="W10" s="396"/>
      <c r="X10" s="401"/>
      <c r="Y10" s="402"/>
      <c r="Z10" s="399"/>
      <c r="AA10" s="399"/>
      <c r="AB10" s="399"/>
      <c r="AC10" s="399"/>
      <c r="AD10" s="306"/>
      <c r="AE10" s="399"/>
      <c r="AF10" s="399"/>
      <c r="AG10" s="396"/>
      <c r="AH10" s="399"/>
      <c r="AI10" s="396">
        <v>93000000000</v>
      </c>
      <c r="AJ10" s="837" t="s">
        <v>70</v>
      </c>
      <c r="AK10" s="402"/>
      <c r="AL10" s="402"/>
      <c r="AM10" s="401"/>
      <c r="AN10" s="399"/>
      <c r="AO10" s="232"/>
      <c r="AP10" s="403"/>
      <c r="AQ10" s="838"/>
      <c r="AR10" s="838"/>
      <c r="AS10" s="306"/>
      <c r="AT10" s="306"/>
      <c r="AU10" s="839"/>
      <c r="AV10" s="840"/>
      <c r="AW10" s="181"/>
      <c r="AX10" s="399"/>
      <c r="AY10" s="181"/>
      <c r="AZ10" s="181"/>
    </row>
    <row r="11" spans="1:52" s="36" customFormat="1" ht="63">
      <c r="A11" s="306" t="s">
        <v>56</v>
      </c>
      <c r="B11" s="232"/>
      <c r="C11" s="396" t="s">
        <v>58</v>
      </c>
      <c r="D11" s="397" t="s">
        <v>59</v>
      </c>
      <c r="E11" s="397" t="s">
        <v>60</v>
      </c>
      <c r="F11" s="232">
        <v>1</v>
      </c>
      <c r="G11" s="232" t="s">
        <v>119</v>
      </c>
      <c r="H11" s="842" t="s">
        <v>106</v>
      </c>
      <c r="I11" s="842" t="s">
        <v>120</v>
      </c>
      <c r="J11" s="399">
        <v>2</v>
      </c>
      <c r="K11" s="399"/>
      <c r="L11" s="399"/>
      <c r="M11" s="399"/>
      <c r="N11" s="396"/>
      <c r="O11" s="843"/>
      <c r="P11" s="844"/>
      <c r="Q11" s="484"/>
      <c r="R11" s="484"/>
      <c r="S11" s="845"/>
      <c r="T11" s="845"/>
      <c r="U11" s="841"/>
      <c r="V11" s="232"/>
      <c r="W11" s="399"/>
      <c r="X11" s="401"/>
      <c r="Y11" s="402"/>
      <c r="Z11" s="399"/>
      <c r="AA11" s="399"/>
      <c r="AB11" s="399"/>
      <c r="AC11" s="399"/>
      <c r="AD11" s="306"/>
      <c r="AE11" s="399"/>
      <c r="AF11" s="399"/>
      <c r="AG11" s="396"/>
      <c r="AH11" s="399"/>
      <c r="AI11" s="396">
        <v>93000000000</v>
      </c>
      <c r="AJ11" s="837" t="s">
        <v>70</v>
      </c>
      <c r="AK11" s="402"/>
      <c r="AL11" s="402"/>
      <c r="AM11" s="846"/>
      <c r="AN11" s="399"/>
      <c r="AO11" s="232"/>
      <c r="AP11" s="403"/>
      <c r="AQ11" s="838"/>
      <c r="AR11" s="838"/>
      <c r="AS11" s="306"/>
      <c r="AT11" s="306"/>
      <c r="AU11" s="839"/>
      <c r="AV11" s="840"/>
      <c r="AW11" s="181"/>
      <c r="AX11" s="399"/>
      <c r="AY11" s="181"/>
      <c r="AZ11" s="181"/>
    </row>
    <row r="12" spans="1:52" s="36" customFormat="1" ht="63">
      <c r="A12" s="306" t="s">
        <v>56</v>
      </c>
      <c r="B12" s="232"/>
      <c r="C12" s="396" t="s">
        <v>58</v>
      </c>
      <c r="D12" s="397" t="s">
        <v>59</v>
      </c>
      <c r="E12" s="397" t="s">
        <v>60</v>
      </c>
      <c r="F12" s="232">
        <v>1</v>
      </c>
      <c r="G12" s="232" t="s">
        <v>123</v>
      </c>
      <c r="H12" s="397" t="s">
        <v>1916</v>
      </c>
      <c r="I12" s="397" t="s">
        <v>1916</v>
      </c>
      <c r="J12" s="306">
        <v>2</v>
      </c>
      <c r="K12" s="306"/>
      <c r="L12" s="399"/>
      <c r="M12" s="399"/>
      <c r="N12" s="396"/>
      <c r="O12" s="484"/>
      <c r="P12" s="484"/>
      <c r="Q12" s="484"/>
      <c r="R12" s="484"/>
      <c r="S12" s="847"/>
      <c r="T12" s="847"/>
      <c r="U12" s="841"/>
      <c r="V12" s="232"/>
      <c r="W12" s="396"/>
      <c r="X12" s="401"/>
      <c r="Y12" s="402"/>
      <c r="Z12" s="306"/>
      <c r="AA12" s="306"/>
      <c r="AB12" s="306"/>
      <c r="AC12" s="306"/>
      <c r="AD12" s="306"/>
      <c r="AE12" s="306"/>
      <c r="AF12" s="396"/>
      <c r="AG12" s="396"/>
      <c r="AH12" s="306"/>
      <c r="AI12" s="396">
        <v>93000000000</v>
      </c>
      <c r="AJ12" s="396" t="s">
        <v>70</v>
      </c>
      <c r="AK12" s="402"/>
      <c r="AL12" s="401"/>
      <c r="AM12" s="401"/>
      <c r="AN12" s="399"/>
      <c r="AO12" s="232"/>
      <c r="AP12" s="403"/>
      <c r="AQ12" s="838"/>
      <c r="AR12" s="838"/>
      <c r="AS12" s="306"/>
      <c r="AT12" s="306"/>
      <c r="AU12" s="839"/>
      <c r="AV12" s="840"/>
      <c r="AW12" s="181"/>
      <c r="AX12" s="399"/>
      <c r="AY12" s="181"/>
      <c r="AZ12" s="181"/>
    </row>
    <row r="13" spans="1:52" s="36" customFormat="1" ht="63">
      <c r="A13" s="306" t="s">
        <v>56</v>
      </c>
      <c r="B13" s="232"/>
      <c r="C13" s="396" t="s">
        <v>58</v>
      </c>
      <c r="D13" s="397" t="s">
        <v>59</v>
      </c>
      <c r="E13" s="397" t="s">
        <v>60</v>
      </c>
      <c r="F13" s="232">
        <v>1</v>
      </c>
      <c r="G13" s="232" t="s">
        <v>133</v>
      </c>
      <c r="H13" s="842" t="s">
        <v>134</v>
      </c>
      <c r="I13" s="842" t="s">
        <v>135</v>
      </c>
      <c r="J13" s="399">
        <v>2</v>
      </c>
      <c r="K13" s="399"/>
      <c r="L13" s="399"/>
      <c r="M13" s="399"/>
      <c r="N13" s="396"/>
      <c r="O13" s="844"/>
      <c r="P13" s="484"/>
      <c r="Q13" s="484"/>
      <c r="R13" s="484"/>
      <c r="S13" s="848"/>
      <c r="T13" s="848"/>
      <c r="U13" s="841"/>
      <c r="V13" s="232"/>
      <c r="W13" s="399"/>
      <c r="X13" s="401"/>
      <c r="Y13" s="402"/>
      <c r="Z13" s="399"/>
      <c r="AA13" s="399"/>
      <c r="AB13" s="399"/>
      <c r="AC13" s="399"/>
      <c r="AD13" s="306"/>
      <c r="AE13" s="399"/>
      <c r="AF13" s="399"/>
      <c r="AG13" s="308"/>
      <c r="AH13" s="399"/>
      <c r="AI13" s="396">
        <v>93000000000</v>
      </c>
      <c r="AJ13" s="837" t="s">
        <v>70</v>
      </c>
      <c r="AK13" s="402"/>
      <c r="AL13" s="402"/>
      <c r="AM13" s="846"/>
      <c r="AN13" s="399"/>
      <c r="AO13" s="232"/>
      <c r="AP13" s="403"/>
      <c r="AQ13" s="838"/>
      <c r="AR13" s="838"/>
      <c r="AS13" s="306"/>
      <c r="AT13" s="306"/>
      <c r="AU13" s="839"/>
      <c r="AV13" s="840"/>
      <c r="AW13" s="181"/>
      <c r="AX13" s="399"/>
      <c r="AY13" s="181"/>
      <c r="AZ13" s="181"/>
    </row>
    <row r="14" spans="1:52" s="36" customFormat="1" ht="63">
      <c r="A14" s="306" t="s">
        <v>56</v>
      </c>
      <c r="B14" s="232"/>
      <c r="C14" s="396" t="s">
        <v>58</v>
      </c>
      <c r="D14" s="397" t="s">
        <v>59</v>
      </c>
      <c r="E14" s="397" t="s">
        <v>60</v>
      </c>
      <c r="F14" s="232">
        <v>1</v>
      </c>
      <c r="G14" s="232" t="s">
        <v>140</v>
      </c>
      <c r="H14" s="842" t="s">
        <v>134</v>
      </c>
      <c r="I14" s="842" t="s">
        <v>135</v>
      </c>
      <c r="J14" s="399">
        <v>2</v>
      </c>
      <c r="K14" s="399"/>
      <c r="L14" s="399"/>
      <c r="M14" s="399"/>
      <c r="N14" s="396"/>
      <c r="O14" s="844"/>
      <c r="P14" s="484"/>
      <c r="Q14" s="484"/>
      <c r="R14" s="484"/>
      <c r="S14" s="848"/>
      <c r="T14" s="848"/>
      <c r="U14" s="841"/>
      <c r="V14" s="232"/>
      <c r="W14" s="399"/>
      <c r="X14" s="401"/>
      <c r="Y14" s="402"/>
      <c r="Z14" s="399"/>
      <c r="AA14" s="399"/>
      <c r="AB14" s="399"/>
      <c r="AC14" s="399"/>
      <c r="AD14" s="306"/>
      <c r="AE14" s="399"/>
      <c r="AF14" s="399"/>
      <c r="AG14" s="308"/>
      <c r="AH14" s="399"/>
      <c r="AI14" s="396">
        <v>93000000000</v>
      </c>
      <c r="AJ14" s="837" t="s">
        <v>70</v>
      </c>
      <c r="AK14" s="402"/>
      <c r="AL14" s="402"/>
      <c r="AM14" s="846"/>
      <c r="AN14" s="399"/>
      <c r="AO14" s="232"/>
      <c r="AP14" s="403"/>
      <c r="AQ14" s="838"/>
      <c r="AR14" s="838"/>
      <c r="AS14" s="306"/>
      <c r="AT14" s="306"/>
      <c r="AU14" s="839"/>
      <c r="AV14" s="840"/>
      <c r="AW14" s="181"/>
      <c r="AX14" s="399"/>
      <c r="AY14" s="181"/>
      <c r="AZ14" s="181"/>
    </row>
    <row r="15" spans="1:52" s="36" customFormat="1" ht="63">
      <c r="A15" s="306" t="s">
        <v>56</v>
      </c>
      <c r="B15" s="232"/>
      <c r="C15" s="396" t="s">
        <v>58</v>
      </c>
      <c r="D15" s="397" t="s">
        <v>59</v>
      </c>
      <c r="E15" s="397" t="s">
        <v>60</v>
      </c>
      <c r="F15" s="232">
        <v>1</v>
      </c>
      <c r="G15" s="232" t="s">
        <v>143</v>
      </c>
      <c r="H15" s="307" t="s">
        <v>144</v>
      </c>
      <c r="I15" s="307" t="s">
        <v>458</v>
      </c>
      <c r="J15" s="306">
        <v>2</v>
      </c>
      <c r="K15" s="306"/>
      <c r="L15" s="399"/>
      <c r="M15" s="399"/>
      <c r="N15" s="396"/>
      <c r="O15" s="484"/>
      <c r="P15" s="484"/>
      <c r="Q15" s="484"/>
      <c r="R15" s="484"/>
      <c r="S15" s="847"/>
      <c r="T15" s="847"/>
      <c r="U15" s="841"/>
      <c r="V15" s="232"/>
      <c r="W15" s="396"/>
      <c r="X15" s="401"/>
      <c r="Y15" s="402"/>
      <c r="Z15" s="306"/>
      <c r="AA15" s="306"/>
      <c r="AB15" s="306"/>
      <c r="AC15" s="306"/>
      <c r="AD15" s="306"/>
      <c r="AE15" s="306"/>
      <c r="AF15" s="396"/>
      <c r="AG15" s="308"/>
      <c r="AH15" s="306"/>
      <c r="AI15" s="396">
        <v>93000000000</v>
      </c>
      <c r="AJ15" s="396" t="s">
        <v>70</v>
      </c>
      <c r="AK15" s="402"/>
      <c r="AL15" s="401"/>
      <c r="AM15" s="401"/>
      <c r="AN15" s="399"/>
      <c r="AO15" s="232"/>
      <c r="AP15" s="403"/>
      <c r="AQ15" s="838"/>
      <c r="AR15" s="838"/>
      <c r="AS15" s="306"/>
      <c r="AT15" s="306"/>
      <c r="AU15" s="839"/>
      <c r="AV15" s="840"/>
      <c r="AW15" s="181"/>
      <c r="AX15" s="399"/>
      <c r="AY15" s="181"/>
      <c r="AZ15" s="181"/>
    </row>
    <row r="16" spans="1:52" s="36" customFormat="1" ht="63">
      <c r="A16" s="306" t="s">
        <v>56</v>
      </c>
      <c r="B16" s="232"/>
      <c r="C16" s="396" t="s">
        <v>58</v>
      </c>
      <c r="D16" s="397" t="s">
        <v>59</v>
      </c>
      <c r="E16" s="397" t="s">
        <v>60</v>
      </c>
      <c r="F16" s="232">
        <v>1</v>
      </c>
      <c r="G16" s="232" t="s">
        <v>149</v>
      </c>
      <c r="H16" s="842" t="s">
        <v>150</v>
      </c>
      <c r="I16" s="842" t="s">
        <v>151</v>
      </c>
      <c r="J16" s="399">
        <v>2</v>
      </c>
      <c r="K16" s="399"/>
      <c r="L16" s="399"/>
      <c r="M16" s="399"/>
      <c r="N16" s="396"/>
      <c r="O16" s="844"/>
      <c r="P16" s="484"/>
      <c r="Q16" s="484"/>
      <c r="R16" s="484"/>
      <c r="S16" s="848"/>
      <c r="T16" s="848"/>
      <c r="U16" s="841"/>
      <c r="V16" s="232"/>
      <c r="W16" s="399"/>
      <c r="X16" s="401"/>
      <c r="Y16" s="402"/>
      <c r="Z16" s="399"/>
      <c r="AA16" s="399"/>
      <c r="AB16" s="399"/>
      <c r="AC16" s="399"/>
      <c r="AD16" s="306"/>
      <c r="AE16" s="399"/>
      <c r="AF16" s="399"/>
      <c r="AG16" s="308"/>
      <c r="AH16" s="399"/>
      <c r="AI16" s="396">
        <v>93000000000</v>
      </c>
      <c r="AJ16" s="837" t="s">
        <v>70</v>
      </c>
      <c r="AK16" s="402"/>
      <c r="AL16" s="402"/>
      <c r="AM16" s="846"/>
      <c r="AN16" s="399"/>
      <c r="AO16" s="232"/>
      <c r="AP16" s="403"/>
      <c r="AQ16" s="838"/>
      <c r="AR16" s="838"/>
      <c r="AS16" s="306"/>
      <c r="AT16" s="306"/>
      <c r="AU16" s="839"/>
      <c r="AV16" s="840"/>
      <c r="AW16" s="181"/>
      <c r="AX16" s="399"/>
      <c r="AY16" s="181"/>
      <c r="AZ16" s="181"/>
    </row>
    <row r="17" spans="1:52" s="36" customFormat="1" ht="63">
      <c r="A17" s="306" t="s">
        <v>56</v>
      </c>
      <c r="B17" s="232"/>
      <c r="C17" s="396" t="s">
        <v>58</v>
      </c>
      <c r="D17" s="397" t="s">
        <v>59</v>
      </c>
      <c r="E17" s="397" t="s">
        <v>60</v>
      </c>
      <c r="F17" s="232">
        <v>1</v>
      </c>
      <c r="G17" s="232" t="s">
        <v>154</v>
      </c>
      <c r="H17" s="842" t="s">
        <v>155</v>
      </c>
      <c r="I17" s="842" t="s">
        <v>523</v>
      </c>
      <c r="J17" s="399">
        <v>2</v>
      </c>
      <c r="K17" s="399"/>
      <c r="L17" s="399"/>
      <c r="M17" s="399"/>
      <c r="N17" s="396"/>
      <c r="O17" s="849"/>
      <c r="P17" s="484"/>
      <c r="Q17" s="484"/>
      <c r="R17" s="484"/>
      <c r="S17" s="848"/>
      <c r="T17" s="848"/>
      <c r="U17" s="841"/>
      <c r="V17" s="232"/>
      <c r="W17" s="399"/>
      <c r="X17" s="401"/>
      <c r="Y17" s="402"/>
      <c r="Z17" s="399"/>
      <c r="AA17" s="399"/>
      <c r="AB17" s="399"/>
      <c r="AC17" s="399"/>
      <c r="AD17" s="306"/>
      <c r="AE17" s="399"/>
      <c r="AF17" s="399"/>
      <c r="AG17" s="308"/>
      <c r="AH17" s="399"/>
      <c r="AI17" s="396">
        <v>93000000000</v>
      </c>
      <c r="AJ17" s="837" t="s">
        <v>70</v>
      </c>
      <c r="AK17" s="402"/>
      <c r="AL17" s="402"/>
      <c r="AM17" s="846"/>
      <c r="AN17" s="399"/>
      <c r="AO17" s="232"/>
      <c r="AP17" s="403"/>
      <c r="AQ17" s="838"/>
      <c r="AR17" s="838"/>
      <c r="AS17" s="306"/>
      <c r="AT17" s="306"/>
      <c r="AU17" s="839"/>
      <c r="AV17" s="840"/>
      <c r="AW17" s="181"/>
      <c r="AX17" s="399"/>
      <c r="AY17" s="181"/>
      <c r="AZ17" s="181"/>
    </row>
    <row r="18" spans="1:52" s="36" customFormat="1" ht="63">
      <c r="A18" s="306" t="s">
        <v>56</v>
      </c>
      <c r="B18" s="232"/>
      <c r="C18" s="396" t="s">
        <v>58</v>
      </c>
      <c r="D18" s="397" t="s">
        <v>59</v>
      </c>
      <c r="E18" s="397" t="s">
        <v>60</v>
      </c>
      <c r="F18" s="232">
        <v>1</v>
      </c>
      <c r="G18" s="232" t="s">
        <v>159</v>
      </c>
      <c r="H18" s="842" t="s">
        <v>150</v>
      </c>
      <c r="I18" s="842" t="s">
        <v>160</v>
      </c>
      <c r="J18" s="399">
        <v>2</v>
      </c>
      <c r="K18" s="399"/>
      <c r="L18" s="399"/>
      <c r="M18" s="399"/>
      <c r="N18" s="396"/>
      <c r="O18" s="844"/>
      <c r="P18" s="484"/>
      <c r="Q18" s="484"/>
      <c r="R18" s="484"/>
      <c r="S18" s="848"/>
      <c r="T18" s="848"/>
      <c r="U18" s="841"/>
      <c r="V18" s="232"/>
      <c r="W18" s="399"/>
      <c r="X18" s="401"/>
      <c r="Y18" s="402"/>
      <c r="Z18" s="399"/>
      <c r="AA18" s="399"/>
      <c r="AB18" s="399"/>
      <c r="AC18" s="399"/>
      <c r="AD18" s="306"/>
      <c r="AE18" s="399"/>
      <c r="AF18" s="399"/>
      <c r="AG18" s="308"/>
      <c r="AH18" s="399"/>
      <c r="AI18" s="396">
        <v>93000000000</v>
      </c>
      <c r="AJ18" s="837" t="s">
        <v>70</v>
      </c>
      <c r="AK18" s="402"/>
      <c r="AL18" s="402"/>
      <c r="AM18" s="846"/>
      <c r="AN18" s="399"/>
      <c r="AO18" s="232"/>
      <c r="AP18" s="403"/>
      <c r="AQ18" s="838"/>
      <c r="AR18" s="838"/>
      <c r="AS18" s="306"/>
      <c r="AT18" s="306"/>
      <c r="AU18" s="839"/>
      <c r="AV18" s="840"/>
      <c r="AW18" s="181"/>
      <c r="AX18" s="399"/>
      <c r="AY18" s="181"/>
      <c r="AZ18" s="181"/>
    </row>
    <row r="19" spans="1:52" s="36" customFormat="1" ht="63">
      <c r="A19" s="306" t="s">
        <v>56</v>
      </c>
      <c r="B19" s="232"/>
      <c r="C19" s="396" t="s">
        <v>58</v>
      </c>
      <c r="D19" s="397" t="s">
        <v>59</v>
      </c>
      <c r="E19" s="397" t="s">
        <v>60</v>
      </c>
      <c r="F19" s="232">
        <v>1</v>
      </c>
      <c r="G19" s="232" t="s">
        <v>163</v>
      </c>
      <c r="H19" s="842" t="s">
        <v>150</v>
      </c>
      <c r="I19" s="842" t="s">
        <v>151</v>
      </c>
      <c r="J19" s="399">
        <v>2</v>
      </c>
      <c r="K19" s="399"/>
      <c r="L19" s="399"/>
      <c r="M19" s="399"/>
      <c r="N19" s="396"/>
      <c r="O19" s="843"/>
      <c r="P19" s="844"/>
      <c r="Q19" s="484"/>
      <c r="R19" s="484"/>
      <c r="S19" s="845"/>
      <c r="T19" s="845"/>
      <c r="U19" s="841"/>
      <c r="V19" s="232"/>
      <c r="W19" s="399"/>
      <c r="X19" s="401"/>
      <c r="Y19" s="402"/>
      <c r="Z19" s="399"/>
      <c r="AA19" s="399"/>
      <c r="AB19" s="399"/>
      <c r="AC19" s="399"/>
      <c r="AD19" s="306"/>
      <c r="AE19" s="399"/>
      <c r="AF19" s="399"/>
      <c r="AG19" s="308"/>
      <c r="AH19" s="399"/>
      <c r="AI19" s="396">
        <v>93000000000</v>
      </c>
      <c r="AJ19" s="837" t="s">
        <v>70</v>
      </c>
      <c r="AK19" s="402"/>
      <c r="AL19" s="402"/>
      <c r="AM19" s="846"/>
      <c r="AN19" s="399"/>
      <c r="AO19" s="232"/>
      <c r="AP19" s="403"/>
      <c r="AQ19" s="838"/>
      <c r="AR19" s="838"/>
      <c r="AS19" s="306"/>
      <c r="AT19" s="306"/>
      <c r="AU19" s="839"/>
      <c r="AV19" s="840"/>
      <c r="AW19" s="181"/>
      <c r="AX19" s="399"/>
      <c r="AY19" s="181"/>
      <c r="AZ19" s="181"/>
    </row>
    <row r="20" spans="1:52" s="36" customFormat="1" ht="63">
      <c r="A20" s="306" t="s">
        <v>56</v>
      </c>
      <c r="B20" s="232"/>
      <c r="C20" s="396" t="s">
        <v>58</v>
      </c>
      <c r="D20" s="397" t="s">
        <v>59</v>
      </c>
      <c r="E20" s="397" t="s">
        <v>60</v>
      </c>
      <c r="F20" s="232">
        <v>1</v>
      </c>
      <c r="G20" s="232" t="s">
        <v>167</v>
      </c>
      <c r="H20" s="313" t="s">
        <v>168</v>
      </c>
      <c r="I20" s="313" t="s">
        <v>381</v>
      </c>
      <c r="J20" s="232">
        <v>2</v>
      </c>
      <c r="K20" s="232"/>
      <c r="L20" s="399"/>
      <c r="M20" s="399"/>
      <c r="N20" s="396"/>
      <c r="O20" s="843"/>
      <c r="P20" s="843"/>
      <c r="Q20" s="484"/>
      <c r="R20" s="484"/>
      <c r="S20" s="835"/>
      <c r="T20" s="835"/>
      <c r="U20" s="232"/>
      <c r="V20" s="232"/>
      <c r="W20" s="399"/>
      <c r="X20" s="401"/>
      <c r="Y20" s="402"/>
      <c r="Z20" s="232"/>
      <c r="AA20" s="232"/>
      <c r="AB20" s="232"/>
      <c r="AC20" s="232"/>
      <c r="AD20" s="306"/>
      <c r="AE20" s="232"/>
      <c r="AF20" s="399"/>
      <c r="AG20" s="308"/>
      <c r="AH20" s="232"/>
      <c r="AI20" s="396">
        <v>93000000000</v>
      </c>
      <c r="AJ20" s="396" t="s">
        <v>70</v>
      </c>
      <c r="AK20" s="402"/>
      <c r="AL20" s="402"/>
      <c r="AM20" s="846"/>
      <c r="AN20" s="399"/>
      <c r="AO20" s="232"/>
      <c r="AP20" s="403"/>
      <c r="AQ20" s="838"/>
      <c r="AR20" s="838"/>
      <c r="AS20" s="306"/>
      <c r="AT20" s="306"/>
      <c r="AU20" s="839"/>
      <c r="AV20" s="840"/>
      <c r="AW20" s="181"/>
      <c r="AX20" s="399"/>
      <c r="AY20" s="181"/>
      <c r="AZ20" s="181"/>
    </row>
    <row r="21" spans="1:52" s="36" customFormat="1" ht="63">
      <c r="A21" s="306" t="s">
        <v>56</v>
      </c>
      <c r="B21" s="232"/>
      <c r="C21" s="396" t="s">
        <v>58</v>
      </c>
      <c r="D21" s="397" t="s">
        <v>59</v>
      </c>
      <c r="E21" s="397" t="s">
        <v>60</v>
      </c>
      <c r="F21" s="232">
        <v>1</v>
      </c>
      <c r="G21" s="232" t="s">
        <v>173</v>
      </c>
      <c r="H21" s="397" t="s">
        <v>174</v>
      </c>
      <c r="I21" s="397" t="s">
        <v>175</v>
      </c>
      <c r="J21" s="306">
        <v>2</v>
      </c>
      <c r="K21" s="306"/>
      <c r="L21" s="399"/>
      <c r="M21" s="399"/>
      <c r="N21" s="396"/>
      <c r="O21" s="484"/>
      <c r="P21" s="484"/>
      <c r="Q21" s="484"/>
      <c r="R21" s="484"/>
      <c r="S21" s="847"/>
      <c r="T21" s="847"/>
      <c r="U21" s="841"/>
      <c r="V21" s="232"/>
      <c r="W21" s="396"/>
      <c r="X21" s="401"/>
      <c r="Y21" s="402"/>
      <c r="Z21" s="306"/>
      <c r="AA21" s="306"/>
      <c r="AB21" s="306"/>
      <c r="AC21" s="306"/>
      <c r="AD21" s="306"/>
      <c r="AE21" s="306"/>
      <c r="AF21" s="396"/>
      <c r="AG21" s="308"/>
      <c r="AH21" s="306"/>
      <c r="AI21" s="396">
        <v>93000000000</v>
      </c>
      <c r="AJ21" s="396" t="s">
        <v>70</v>
      </c>
      <c r="AK21" s="402"/>
      <c r="AL21" s="402"/>
      <c r="AM21" s="846"/>
      <c r="AN21" s="399"/>
      <c r="AO21" s="232"/>
      <c r="AP21" s="403"/>
      <c r="AQ21" s="838"/>
      <c r="AR21" s="838"/>
      <c r="AS21" s="306"/>
      <c r="AT21" s="306"/>
      <c r="AU21" s="839"/>
      <c r="AV21" s="840"/>
      <c r="AW21" s="181"/>
      <c r="AX21" s="399"/>
      <c r="AY21" s="181"/>
      <c r="AZ21" s="181"/>
    </row>
    <row r="22" spans="1:52" s="36" customFormat="1" ht="63">
      <c r="A22" s="306" t="s">
        <v>56</v>
      </c>
      <c r="B22" s="232"/>
      <c r="C22" s="396" t="s">
        <v>58</v>
      </c>
      <c r="D22" s="850" t="s">
        <v>59</v>
      </c>
      <c r="E22" s="397" t="s">
        <v>60</v>
      </c>
      <c r="F22" s="232">
        <v>1</v>
      </c>
      <c r="G22" s="494" t="s">
        <v>222</v>
      </c>
      <c r="H22" s="313" t="s">
        <v>223</v>
      </c>
      <c r="I22" s="313" t="s">
        <v>224</v>
      </c>
      <c r="J22" s="232">
        <v>2</v>
      </c>
      <c r="K22" s="232"/>
      <c r="L22" s="399"/>
      <c r="M22" s="399"/>
      <c r="N22" s="232"/>
      <c r="O22" s="851"/>
      <c r="P22" s="851"/>
      <c r="Q22" s="484"/>
      <c r="R22" s="484"/>
      <c r="S22" s="835"/>
      <c r="T22" s="835"/>
      <c r="U22" s="841"/>
      <c r="V22" s="232"/>
      <c r="W22" s="852"/>
      <c r="X22" s="401"/>
      <c r="Y22" s="853"/>
      <c r="Z22" s="232"/>
      <c r="AA22" s="232"/>
      <c r="AB22" s="232"/>
      <c r="AC22" s="232"/>
      <c r="AD22" s="403"/>
      <c r="AE22" s="232"/>
      <c r="AF22" s="403"/>
      <c r="AG22" s="308"/>
      <c r="AH22" s="403"/>
      <c r="AI22" s="854">
        <v>93000000000</v>
      </c>
      <c r="AJ22" s="852" t="s">
        <v>70</v>
      </c>
      <c r="AK22" s="855"/>
      <c r="AL22" s="402"/>
      <c r="AM22" s="846"/>
      <c r="AN22" s="450"/>
      <c r="AO22" s="232"/>
      <c r="AP22" s="403"/>
      <c r="AQ22" s="856"/>
      <c r="AR22" s="494"/>
      <c r="AS22" s="487"/>
      <c r="AT22" s="495"/>
      <c r="AU22" s="857"/>
      <c r="AV22" s="858"/>
      <c r="AW22" s="859"/>
      <c r="AX22" s="399"/>
      <c r="AY22" s="181"/>
      <c r="AZ22" s="181"/>
    </row>
    <row r="23" spans="1:52" s="36" customFormat="1" ht="63">
      <c r="A23" s="306" t="s">
        <v>334</v>
      </c>
      <c r="B23" s="232"/>
      <c r="C23" s="396" t="s">
        <v>58</v>
      </c>
      <c r="D23" s="850" t="s">
        <v>336</v>
      </c>
      <c r="E23" s="397" t="s">
        <v>277</v>
      </c>
      <c r="F23" s="232"/>
      <c r="G23" s="494" t="s">
        <v>337</v>
      </c>
      <c r="H23" s="313" t="s">
        <v>338</v>
      </c>
      <c r="I23" s="313" t="s">
        <v>339</v>
      </c>
      <c r="J23" s="232">
        <v>2</v>
      </c>
      <c r="K23" s="232"/>
      <c r="L23" s="399"/>
      <c r="M23" s="399"/>
      <c r="N23" s="232"/>
      <c r="O23" s="851"/>
      <c r="P23" s="851"/>
      <c r="Q23" s="484"/>
      <c r="R23" s="484"/>
      <c r="S23" s="835"/>
      <c r="T23" s="835"/>
      <c r="U23" s="841"/>
      <c r="V23" s="232"/>
      <c r="W23" s="852"/>
      <c r="X23" s="401"/>
      <c r="Y23" s="860"/>
      <c r="Z23" s="232"/>
      <c r="AA23" s="232"/>
      <c r="AB23" s="232"/>
      <c r="AC23" s="232"/>
      <c r="AD23" s="403"/>
      <c r="AE23" s="232"/>
      <c r="AF23" s="403"/>
      <c r="AG23" s="308"/>
      <c r="AH23" s="403"/>
      <c r="AI23" s="396">
        <v>93000000000</v>
      </c>
      <c r="AJ23" s="396" t="s">
        <v>341</v>
      </c>
      <c r="AK23" s="855"/>
      <c r="AL23" s="402"/>
      <c r="AM23" s="846"/>
      <c r="AN23" s="450"/>
      <c r="AO23" s="232"/>
      <c r="AP23" s="403"/>
      <c r="AQ23" s="856"/>
      <c r="AR23" s="494"/>
      <c r="AS23" s="487"/>
      <c r="AT23" s="495"/>
      <c r="AU23" s="857"/>
      <c r="AV23" s="858"/>
      <c r="AW23" s="859"/>
      <c r="AX23" s="861"/>
      <c r="AY23" s="181"/>
      <c r="AZ23" s="181"/>
    </row>
    <row r="24" spans="1:52" s="36" customFormat="1" ht="47.25">
      <c r="A24" s="306" t="s">
        <v>334</v>
      </c>
      <c r="B24" s="232"/>
      <c r="C24" s="396" t="s">
        <v>58</v>
      </c>
      <c r="D24" s="850" t="s">
        <v>336</v>
      </c>
      <c r="E24" s="397" t="s">
        <v>277</v>
      </c>
      <c r="F24" s="232"/>
      <c r="G24" s="494" t="s">
        <v>344</v>
      </c>
      <c r="H24" s="313" t="s">
        <v>338</v>
      </c>
      <c r="I24" s="313" t="s">
        <v>339</v>
      </c>
      <c r="J24" s="232">
        <v>2</v>
      </c>
      <c r="K24" s="232"/>
      <c r="L24" s="399"/>
      <c r="M24" s="399"/>
      <c r="N24" s="232"/>
      <c r="O24" s="851"/>
      <c r="P24" s="851"/>
      <c r="Q24" s="484"/>
      <c r="R24" s="484"/>
      <c r="S24" s="835"/>
      <c r="T24" s="835"/>
      <c r="U24" s="841"/>
      <c r="V24" s="232"/>
      <c r="W24" s="852"/>
      <c r="X24" s="401"/>
      <c r="Y24" s="860"/>
      <c r="Z24" s="232"/>
      <c r="AA24" s="232"/>
      <c r="AB24" s="232"/>
      <c r="AC24" s="232"/>
      <c r="AD24" s="403"/>
      <c r="AE24" s="232"/>
      <c r="AF24" s="403"/>
      <c r="AG24" s="308"/>
      <c r="AH24" s="403"/>
      <c r="AI24" s="396">
        <v>93000000000</v>
      </c>
      <c r="AJ24" s="396" t="s">
        <v>341</v>
      </c>
      <c r="AK24" s="855"/>
      <c r="AL24" s="402"/>
      <c r="AM24" s="846"/>
      <c r="AN24" s="450"/>
      <c r="AO24" s="232"/>
      <c r="AP24" s="403"/>
      <c r="AQ24" s="856"/>
      <c r="AR24" s="494"/>
      <c r="AS24" s="487"/>
      <c r="AT24" s="495"/>
      <c r="AU24" s="857"/>
      <c r="AV24" s="858"/>
      <c r="AW24" s="859"/>
      <c r="AX24" s="861"/>
      <c r="AY24" s="181"/>
      <c r="AZ24" s="181"/>
    </row>
    <row r="25" spans="1:52" s="36" customFormat="1" ht="78.75">
      <c r="A25" s="306" t="s">
        <v>334</v>
      </c>
      <c r="B25" s="232"/>
      <c r="C25" s="396" t="s">
        <v>58</v>
      </c>
      <c r="D25" s="850" t="s">
        <v>336</v>
      </c>
      <c r="E25" s="397" t="s">
        <v>277</v>
      </c>
      <c r="F25" s="232"/>
      <c r="G25" s="494" t="s">
        <v>347</v>
      </c>
      <c r="H25" s="313" t="s">
        <v>348</v>
      </c>
      <c r="I25" s="313" t="s">
        <v>349</v>
      </c>
      <c r="J25" s="232">
        <v>2</v>
      </c>
      <c r="K25" s="232"/>
      <c r="L25" s="399"/>
      <c r="M25" s="399"/>
      <c r="N25" s="232"/>
      <c r="O25" s="851"/>
      <c r="P25" s="851"/>
      <c r="Q25" s="484"/>
      <c r="R25" s="484"/>
      <c r="S25" s="835"/>
      <c r="T25" s="835"/>
      <c r="U25" s="841"/>
      <c r="V25" s="232"/>
      <c r="W25" s="852"/>
      <c r="X25" s="401"/>
      <c r="Y25" s="860"/>
      <c r="Z25" s="232"/>
      <c r="AA25" s="232"/>
      <c r="AB25" s="232"/>
      <c r="AC25" s="232"/>
      <c r="AD25" s="403"/>
      <c r="AE25" s="232"/>
      <c r="AF25" s="403"/>
      <c r="AG25" s="308"/>
      <c r="AH25" s="403"/>
      <c r="AI25" s="396">
        <v>93000000000</v>
      </c>
      <c r="AJ25" s="396" t="s">
        <v>341</v>
      </c>
      <c r="AK25" s="855"/>
      <c r="AL25" s="402"/>
      <c r="AM25" s="846"/>
      <c r="AN25" s="450"/>
      <c r="AO25" s="232"/>
      <c r="AP25" s="403"/>
      <c r="AQ25" s="856"/>
      <c r="AR25" s="494"/>
      <c r="AS25" s="487"/>
      <c r="AT25" s="495"/>
      <c r="AU25" s="857"/>
      <c r="AV25" s="858"/>
      <c r="AW25" s="859"/>
      <c r="AX25" s="861"/>
      <c r="AY25" s="181"/>
      <c r="AZ25" s="181"/>
    </row>
    <row r="26" spans="1:52" s="36" customFormat="1" ht="47.25">
      <c r="A26" s="306" t="s">
        <v>334</v>
      </c>
      <c r="B26" s="232"/>
      <c r="C26" s="396" t="s">
        <v>58</v>
      </c>
      <c r="D26" s="850" t="s">
        <v>336</v>
      </c>
      <c r="E26" s="397" t="s">
        <v>277</v>
      </c>
      <c r="F26" s="232"/>
      <c r="G26" s="494" t="s">
        <v>352</v>
      </c>
      <c r="H26" s="313" t="s">
        <v>353</v>
      </c>
      <c r="I26" s="313" t="s">
        <v>354</v>
      </c>
      <c r="J26" s="232">
        <v>2</v>
      </c>
      <c r="K26" s="232"/>
      <c r="L26" s="399"/>
      <c r="M26" s="399"/>
      <c r="N26" s="232"/>
      <c r="O26" s="851"/>
      <c r="P26" s="851"/>
      <c r="Q26" s="484"/>
      <c r="R26" s="484"/>
      <c r="S26" s="835"/>
      <c r="T26" s="835"/>
      <c r="U26" s="841"/>
      <c r="V26" s="232"/>
      <c r="W26" s="852"/>
      <c r="X26" s="401"/>
      <c r="Y26" s="860"/>
      <c r="Z26" s="232"/>
      <c r="AA26" s="232"/>
      <c r="AB26" s="232"/>
      <c r="AC26" s="232"/>
      <c r="AD26" s="403"/>
      <c r="AE26" s="232"/>
      <c r="AF26" s="403"/>
      <c r="AG26" s="308"/>
      <c r="AH26" s="403"/>
      <c r="AI26" s="396">
        <v>93000000000</v>
      </c>
      <c r="AJ26" s="396" t="s">
        <v>341</v>
      </c>
      <c r="AK26" s="855"/>
      <c r="AL26" s="402"/>
      <c r="AM26" s="846"/>
      <c r="AN26" s="450"/>
      <c r="AO26" s="232"/>
      <c r="AP26" s="403"/>
      <c r="AQ26" s="856"/>
      <c r="AR26" s="494"/>
      <c r="AS26" s="487"/>
      <c r="AT26" s="495"/>
      <c r="AU26" s="857"/>
      <c r="AV26" s="858"/>
      <c r="AW26" s="859"/>
      <c r="AX26" s="861"/>
      <c r="AY26" s="181"/>
      <c r="AZ26" s="181"/>
    </row>
    <row r="27" spans="1:52" s="36" customFormat="1" ht="47.25">
      <c r="A27" s="306" t="s">
        <v>334</v>
      </c>
      <c r="B27" s="232"/>
      <c r="C27" s="396" t="s">
        <v>58</v>
      </c>
      <c r="D27" s="850" t="s">
        <v>336</v>
      </c>
      <c r="E27" s="397" t="s">
        <v>277</v>
      </c>
      <c r="F27" s="232"/>
      <c r="G27" s="494" t="s">
        <v>357</v>
      </c>
      <c r="H27" s="313" t="s">
        <v>358</v>
      </c>
      <c r="I27" s="313" t="s">
        <v>359</v>
      </c>
      <c r="J27" s="232">
        <v>2</v>
      </c>
      <c r="K27" s="232"/>
      <c r="L27" s="399"/>
      <c r="M27" s="399"/>
      <c r="N27" s="232"/>
      <c r="O27" s="851"/>
      <c r="P27" s="851"/>
      <c r="Q27" s="484"/>
      <c r="R27" s="484"/>
      <c r="S27" s="835"/>
      <c r="T27" s="835"/>
      <c r="U27" s="841"/>
      <c r="V27" s="232"/>
      <c r="W27" s="852"/>
      <c r="X27" s="401"/>
      <c r="Y27" s="860"/>
      <c r="Z27" s="232"/>
      <c r="AA27" s="232"/>
      <c r="AB27" s="232"/>
      <c r="AC27" s="232"/>
      <c r="AD27" s="403"/>
      <c r="AE27" s="232"/>
      <c r="AF27" s="403"/>
      <c r="AG27" s="308"/>
      <c r="AH27" s="403"/>
      <c r="AI27" s="396">
        <v>93000000000</v>
      </c>
      <c r="AJ27" s="396" t="s">
        <v>341</v>
      </c>
      <c r="AK27" s="855"/>
      <c r="AL27" s="402"/>
      <c r="AM27" s="846"/>
      <c r="AN27" s="450"/>
      <c r="AO27" s="232"/>
      <c r="AP27" s="403"/>
      <c r="AQ27" s="856"/>
      <c r="AR27" s="494"/>
      <c r="AS27" s="487"/>
      <c r="AT27" s="495"/>
      <c r="AU27" s="857"/>
      <c r="AV27" s="858"/>
      <c r="AW27" s="859"/>
      <c r="AX27" s="861"/>
      <c r="AY27" s="181"/>
      <c r="AZ27" s="181"/>
    </row>
    <row r="28" spans="1:52" s="36" customFormat="1" ht="47.25">
      <c r="A28" s="306" t="s">
        <v>334</v>
      </c>
      <c r="B28" s="232"/>
      <c r="C28" s="396" t="s">
        <v>58</v>
      </c>
      <c r="D28" s="850" t="s">
        <v>336</v>
      </c>
      <c r="E28" s="397" t="s">
        <v>277</v>
      </c>
      <c r="F28" s="232"/>
      <c r="G28" s="494" t="s">
        <v>362</v>
      </c>
      <c r="H28" s="313" t="s">
        <v>363</v>
      </c>
      <c r="I28" s="313" t="s">
        <v>364</v>
      </c>
      <c r="J28" s="232">
        <v>2</v>
      </c>
      <c r="K28" s="232"/>
      <c r="L28" s="399"/>
      <c r="M28" s="399"/>
      <c r="N28" s="232"/>
      <c r="O28" s="851"/>
      <c r="P28" s="851"/>
      <c r="Q28" s="484"/>
      <c r="R28" s="484"/>
      <c r="S28" s="835"/>
      <c r="T28" s="835"/>
      <c r="U28" s="841"/>
      <c r="V28" s="232"/>
      <c r="W28" s="852"/>
      <c r="X28" s="401"/>
      <c r="Y28" s="860"/>
      <c r="Z28" s="232"/>
      <c r="AA28" s="232"/>
      <c r="AB28" s="232"/>
      <c r="AC28" s="232"/>
      <c r="AD28" s="403"/>
      <c r="AE28" s="232"/>
      <c r="AF28" s="403"/>
      <c r="AG28" s="308"/>
      <c r="AH28" s="403"/>
      <c r="AI28" s="396">
        <v>93000000000</v>
      </c>
      <c r="AJ28" s="396" t="s">
        <v>341</v>
      </c>
      <c r="AK28" s="855"/>
      <c r="AL28" s="402"/>
      <c r="AM28" s="846"/>
      <c r="AN28" s="450"/>
      <c r="AO28" s="232"/>
      <c r="AP28" s="403"/>
      <c r="AQ28" s="856"/>
      <c r="AR28" s="494"/>
      <c r="AS28" s="487"/>
      <c r="AT28" s="495"/>
      <c r="AU28" s="857"/>
      <c r="AV28" s="858"/>
      <c r="AW28" s="859"/>
      <c r="AX28" s="861"/>
      <c r="AY28" s="181"/>
      <c r="AZ28" s="181"/>
    </row>
    <row r="29" spans="1:52" s="36" customFormat="1" ht="47.25">
      <c r="A29" s="306" t="s">
        <v>334</v>
      </c>
      <c r="B29" s="232"/>
      <c r="C29" s="396" t="s">
        <v>58</v>
      </c>
      <c r="D29" s="850" t="s">
        <v>336</v>
      </c>
      <c r="E29" s="397" t="s">
        <v>277</v>
      </c>
      <c r="F29" s="232"/>
      <c r="G29" s="494" t="s">
        <v>367</v>
      </c>
      <c r="H29" s="313" t="s">
        <v>368</v>
      </c>
      <c r="I29" s="313" t="s">
        <v>369</v>
      </c>
      <c r="J29" s="232">
        <v>2</v>
      </c>
      <c r="K29" s="232"/>
      <c r="L29" s="399"/>
      <c r="M29" s="399"/>
      <c r="N29" s="232"/>
      <c r="O29" s="851"/>
      <c r="P29" s="851"/>
      <c r="Q29" s="484"/>
      <c r="R29" s="484"/>
      <c r="S29" s="835"/>
      <c r="T29" s="835"/>
      <c r="U29" s="841"/>
      <c r="V29" s="232"/>
      <c r="W29" s="852"/>
      <c r="X29" s="401"/>
      <c r="Y29" s="860"/>
      <c r="Z29" s="232"/>
      <c r="AA29" s="232"/>
      <c r="AB29" s="232"/>
      <c r="AC29" s="232"/>
      <c r="AD29" s="403"/>
      <c r="AE29" s="232"/>
      <c r="AF29" s="403"/>
      <c r="AG29" s="308"/>
      <c r="AH29" s="403"/>
      <c r="AI29" s="396">
        <v>93000000000</v>
      </c>
      <c r="AJ29" s="396" t="s">
        <v>341</v>
      </c>
      <c r="AK29" s="855"/>
      <c r="AL29" s="402"/>
      <c r="AM29" s="846"/>
      <c r="AN29" s="450"/>
      <c r="AO29" s="232"/>
      <c r="AP29" s="403"/>
      <c r="AQ29" s="856"/>
      <c r="AR29" s="494"/>
      <c r="AS29" s="487"/>
      <c r="AT29" s="495"/>
      <c r="AU29" s="857"/>
      <c r="AV29" s="858"/>
      <c r="AW29" s="859"/>
      <c r="AX29" s="861"/>
      <c r="AY29" s="181"/>
      <c r="AZ29" s="181"/>
    </row>
    <row r="30" spans="1:52" s="36" customFormat="1" ht="47.25">
      <c r="A30" s="306" t="s">
        <v>334</v>
      </c>
      <c r="B30" s="232"/>
      <c r="C30" s="396" t="s">
        <v>58</v>
      </c>
      <c r="D30" s="850" t="s">
        <v>336</v>
      </c>
      <c r="E30" s="397" t="s">
        <v>277</v>
      </c>
      <c r="F30" s="232"/>
      <c r="G30" s="494" t="s">
        <v>372</v>
      </c>
      <c r="H30" s="313" t="s">
        <v>368</v>
      </c>
      <c r="I30" s="313" t="s">
        <v>369</v>
      </c>
      <c r="J30" s="232">
        <v>2</v>
      </c>
      <c r="K30" s="232"/>
      <c r="L30" s="399"/>
      <c r="M30" s="399"/>
      <c r="N30" s="232"/>
      <c r="O30" s="851"/>
      <c r="P30" s="851"/>
      <c r="Q30" s="484"/>
      <c r="R30" s="484"/>
      <c r="S30" s="835"/>
      <c r="T30" s="835"/>
      <c r="U30" s="841"/>
      <c r="V30" s="232"/>
      <c r="W30" s="852"/>
      <c r="X30" s="401"/>
      <c r="Y30" s="860"/>
      <c r="Z30" s="232"/>
      <c r="AA30" s="232"/>
      <c r="AB30" s="232"/>
      <c r="AC30" s="232"/>
      <c r="AD30" s="403"/>
      <c r="AE30" s="232"/>
      <c r="AF30" s="403"/>
      <c r="AG30" s="308"/>
      <c r="AH30" s="403"/>
      <c r="AI30" s="396">
        <v>93000000000</v>
      </c>
      <c r="AJ30" s="396" t="s">
        <v>341</v>
      </c>
      <c r="AK30" s="855"/>
      <c r="AL30" s="402"/>
      <c r="AM30" s="846"/>
      <c r="AN30" s="450"/>
      <c r="AO30" s="232"/>
      <c r="AP30" s="403"/>
      <c r="AQ30" s="856"/>
      <c r="AR30" s="494"/>
      <c r="AS30" s="487"/>
      <c r="AT30" s="495"/>
      <c r="AU30" s="857"/>
      <c r="AV30" s="858"/>
      <c r="AW30" s="859"/>
      <c r="AX30" s="861"/>
      <c r="AY30" s="181"/>
      <c r="AZ30" s="181"/>
    </row>
    <row r="31" spans="1:52" s="36" customFormat="1" ht="47.25">
      <c r="A31" s="306" t="s">
        <v>374</v>
      </c>
      <c r="B31" s="232"/>
      <c r="C31" s="396" t="s">
        <v>58</v>
      </c>
      <c r="D31" s="850" t="s">
        <v>336</v>
      </c>
      <c r="E31" s="397" t="s">
        <v>60</v>
      </c>
      <c r="F31" s="232"/>
      <c r="G31" s="494" t="s">
        <v>376</v>
      </c>
      <c r="H31" s="313" t="s">
        <v>134</v>
      </c>
      <c r="I31" s="313" t="s">
        <v>135</v>
      </c>
      <c r="J31" s="232">
        <v>2</v>
      </c>
      <c r="K31" s="232"/>
      <c r="L31" s="399"/>
      <c r="M31" s="399"/>
      <c r="N31" s="232"/>
      <c r="O31" s="851"/>
      <c r="P31" s="851"/>
      <c r="Q31" s="484"/>
      <c r="R31" s="484"/>
      <c r="S31" s="835"/>
      <c r="T31" s="835"/>
      <c r="U31" s="841"/>
      <c r="V31" s="232"/>
      <c r="W31" s="852"/>
      <c r="X31" s="401"/>
      <c r="Y31" s="860"/>
      <c r="Z31" s="232"/>
      <c r="AA31" s="232"/>
      <c r="AB31" s="232"/>
      <c r="AC31" s="232"/>
      <c r="AD31" s="403"/>
      <c r="AE31" s="232"/>
      <c r="AF31" s="403"/>
      <c r="AG31" s="308"/>
      <c r="AH31" s="403"/>
      <c r="AI31" s="396">
        <v>93000000000</v>
      </c>
      <c r="AJ31" s="396" t="s">
        <v>341</v>
      </c>
      <c r="AK31" s="855"/>
      <c r="AL31" s="402"/>
      <c r="AM31" s="846"/>
      <c r="AN31" s="450"/>
      <c r="AO31" s="232"/>
      <c r="AP31" s="403"/>
      <c r="AQ31" s="856"/>
      <c r="AR31" s="494"/>
      <c r="AS31" s="487"/>
      <c r="AT31" s="495"/>
      <c r="AU31" s="857"/>
      <c r="AV31" s="858"/>
      <c r="AW31" s="859"/>
      <c r="AX31" s="861"/>
      <c r="AY31" s="181"/>
      <c r="AZ31" s="181"/>
    </row>
    <row r="32" spans="1:52" s="36" customFormat="1" ht="47.25">
      <c r="A32" s="306" t="s">
        <v>374</v>
      </c>
      <c r="B32" s="232"/>
      <c r="C32" s="396" t="s">
        <v>58</v>
      </c>
      <c r="D32" s="850" t="s">
        <v>336</v>
      </c>
      <c r="E32" s="397" t="s">
        <v>60</v>
      </c>
      <c r="F32" s="232"/>
      <c r="G32" s="494" t="s">
        <v>163</v>
      </c>
      <c r="H32" s="313" t="s">
        <v>150</v>
      </c>
      <c r="I32" s="313" t="s">
        <v>169</v>
      </c>
      <c r="J32" s="232">
        <v>2</v>
      </c>
      <c r="K32" s="232"/>
      <c r="L32" s="399"/>
      <c r="M32" s="399"/>
      <c r="N32" s="232"/>
      <c r="O32" s="851"/>
      <c r="P32" s="851"/>
      <c r="Q32" s="484"/>
      <c r="R32" s="484"/>
      <c r="S32" s="835"/>
      <c r="T32" s="835"/>
      <c r="U32" s="841"/>
      <c r="V32" s="232"/>
      <c r="W32" s="852"/>
      <c r="X32" s="401"/>
      <c r="Y32" s="860"/>
      <c r="Z32" s="232"/>
      <c r="AA32" s="232"/>
      <c r="AB32" s="232"/>
      <c r="AC32" s="232"/>
      <c r="AD32" s="403"/>
      <c r="AE32" s="232"/>
      <c r="AF32" s="403"/>
      <c r="AG32" s="308"/>
      <c r="AH32" s="403"/>
      <c r="AI32" s="396">
        <v>93000000000</v>
      </c>
      <c r="AJ32" s="396" t="s">
        <v>341</v>
      </c>
      <c r="AK32" s="855"/>
      <c r="AL32" s="402"/>
      <c r="AM32" s="846"/>
      <c r="AN32" s="450"/>
      <c r="AO32" s="232"/>
      <c r="AP32" s="403"/>
      <c r="AQ32" s="856"/>
      <c r="AR32" s="494"/>
      <c r="AS32" s="487"/>
      <c r="AT32" s="495"/>
      <c r="AU32" s="857"/>
      <c r="AV32" s="858"/>
      <c r="AW32" s="859"/>
      <c r="AX32" s="861"/>
      <c r="AY32" s="181"/>
      <c r="AZ32" s="181"/>
    </row>
    <row r="33" spans="1:52" s="36" customFormat="1" ht="47.25">
      <c r="A33" s="306" t="s">
        <v>374</v>
      </c>
      <c r="B33" s="232"/>
      <c r="C33" s="396" t="s">
        <v>58</v>
      </c>
      <c r="D33" s="850" t="s">
        <v>336</v>
      </c>
      <c r="E33" s="397" t="s">
        <v>60</v>
      </c>
      <c r="F33" s="232"/>
      <c r="G33" s="494" t="s">
        <v>149</v>
      </c>
      <c r="H33" s="313" t="s">
        <v>150</v>
      </c>
      <c r="I33" s="313" t="s">
        <v>381</v>
      </c>
      <c r="J33" s="232">
        <v>2</v>
      </c>
      <c r="K33" s="232"/>
      <c r="L33" s="399"/>
      <c r="M33" s="399"/>
      <c r="N33" s="232"/>
      <c r="O33" s="851"/>
      <c r="P33" s="851"/>
      <c r="Q33" s="484"/>
      <c r="R33" s="484"/>
      <c r="S33" s="835"/>
      <c r="T33" s="835"/>
      <c r="U33" s="841"/>
      <c r="V33" s="232"/>
      <c r="W33" s="852"/>
      <c r="X33" s="401"/>
      <c r="Y33" s="860"/>
      <c r="Z33" s="232"/>
      <c r="AA33" s="232"/>
      <c r="AB33" s="232"/>
      <c r="AC33" s="232"/>
      <c r="AD33" s="403"/>
      <c r="AE33" s="232"/>
      <c r="AF33" s="403"/>
      <c r="AG33" s="308"/>
      <c r="AH33" s="403"/>
      <c r="AI33" s="396">
        <v>93000000000</v>
      </c>
      <c r="AJ33" s="396" t="s">
        <v>341</v>
      </c>
      <c r="AK33" s="855"/>
      <c r="AL33" s="402"/>
      <c r="AM33" s="846"/>
      <c r="AN33" s="450"/>
      <c r="AO33" s="232"/>
      <c r="AP33" s="403"/>
      <c r="AQ33" s="856"/>
      <c r="AR33" s="494"/>
      <c r="AS33" s="487"/>
      <c r="AT33" s="495"/>
      <c r="AU33" s="857"/>
      <c r="AV33" s="858"/>
      <c r="AW33" s="859"/>
      <c r="AX33" s="861"/>
      <c r="AY33" s="181"/>
      <c r="AZ33" s="181"/>
    </row>
    <row r="34" spans="1:52" s="36" customFormat="1" ht="47.25">
      <c r="A34" s="306" t="s">
        <v>374</v>
      </c>
      <c r="B34" s="232"/>
      <c r="C34" s="396" t="s">
        <v>58</v>
      </c>
      <c r="D34" s="850" t="s">
        <v>336</v>
      </c>
      <c r="E34" s="397" t="s">
        <v>60</v>
      </c>
      <c r="F34" s="232"/>
      <c r="G34" s="494" t="s">
        <v>384</v>
      </c>
      <c r="H34" s="313" t="s">
        <v>385</v>
      </c>
      <c r="I34" s="313" t="s">
        <v>386</v>
      </c>
      <c r="J34" s="232">
        <v>2</v>
      </c>
      <c r="K34" s="232"/>
      <c r="L34" s="399"/>
      <c r="M34" s="399"/>
      <c r="N34" s="232"/>
      <c r="O34" s="851"/>
      <c r="P34" s="851"/>
      <c r="Q34" s="484"/>
      <c r="R34" s="484"/>
      <c r="S34" s="835"/>
      <c r="T34" s="835"/>
      <c r="U34" s="841"/>
      <c r="V34" s="232"/>
      <c r="W34" s="852"/>
      <c r="X34" s="401"/>
      <c r="Y34" s="860"/>
      <c r="Z34" s="232"/>
      <c r="AA34" s="232"/>
      <c r="AB34" s="232"/>
      <c r="AC34" s="232"/>
      <c r="AD34" s="403"/>
      <c r="AE34" s="232"/>
      <c r="AF34" s="403"/>
      <c r="AG34" s="308"/>
      <c r="AH34" s="403"/>
      <c r="AI34" s="396">
        <v>93000000000</v>
      </c>
      <c r="AJ34" s="396" t="s">
        <v>341</v>
      </c>
      <c r="AK34" s="855"/>
      <c r="AL34" s="402"/>
      <c r="AM34" s="846"/>
      <c r="AN34" s="450"/>
      <c r="AO34" s="232"/>
      <c r="AP34" s="403"/>
      <c r="AQ34" s="856"/>
      <c r="AR34" s="494"/>
      <c r="AS34" s="487"/>
      <c r="AT34" s="495"/>
      <c r="AU34" s="857"/>
      <c r="AV34" s="858"/>
      <c r="AW34" s="859"/>
      <c r="AX34" s="861"/>
      <c r="AY34" s="181"/>
      <c r="AZ34" s="181"/>
    </row>
    <row r="35" spans="1:52" s="36" customFormat="1" ht="47.25">
      <c r="A35" s="306" t="s">
        <v>374</v>
      </c>
      <c r="B35" s="232"/>
      <c r="C35" s="396" t="s">
        <v>58</v>
      </c>
      <c r="D35" s="850" t="s">
        <v>336</v>
      </c>
      <c r="E35" s="397" t="s">
        <v>60</v>
      </c>
      <c r="F35" s="232"/>
      <c r="G35" s="494" t="s">
        <v>389</v>
      </c>
      <c r="H35" s="313" t="s">
        <v>390</v>
      </c>
      <c r="I35" s="313" t="s">
        <v>391</v>
      </c>
      <c r="J35" s="232">
        <v>2</v>
      </c>
      <c r="K35" s="232"/>
      <c r="L35" s="399"/>
      <c r="M35" s="399"/>
      <c r="N35" s="232"/>
      <c r="O35" s="851"/>
      <c r="P35" s="851"/>
      <c r="Q35" s="484"/>
      <c r="R35" s="484"/>
      <c r="S35" s="835"/>
      <c r="T35" s="835"/>
      <c r="U35" s="841"/>
      <c r="V35" s="232"/>
      <c r="W35" s="852"/>
      <c r="X35" s="401"/>
      <c r="Y35" s="860"/>
      <c r="Z35" s="232"/>
      <c r="AA35" s="232"/>
      <c r="AB35" s="232"/>
      <c r="AC35" s="232"/>
      <c r="AD35" s="403"/>
      <c r="AE35" s="232"/>
      <c r="AF35" s="403"/>
      <c r="AG35" s="308"/>
      <c r="AH35" s="403"/>
      <c r="AI35" s="396">
        <v>93000000000</v>
      </c>
      <c r="AJ35" s="396" t="s">
        <v>341</v>
      </c>
      <c r="AK35" s="855"/>
      <c r="AL35" s="402"/>
      <c r="AM35" s="846"/>
      <c r="AN35" s="450"/>
      <c r="AO35" s="232"/>
      <c r="AP35" s="403"/>
      <c r="AQ35" s="856"/>
      <c r="AR35" s="494"/>
      <c r="AS35" s="487"/>
      <c r="AT35" s="495"/>
      <c r="AU35" s="857"/>
      <c r="AV35" s="858"/>
      <c r="AW35" s="859"/>
      <c r="AX35" s="861"/>
      <c r="AY35" s="181"/>
      <c r="AZ35" s="181"/>
    </row>
    <row r="36" spans="1:52" s="36" customFormat="1" ht="47.25">
      <c r="A36" s="306" t="s">
        <v>374</v>
      </c>
      <c r="B36" s="232"/>
      <c r="C36" s="396" t="s">
        <v>58</v>
      </c>
      <c r="D36" s="850" t="s">
        <v>336</v>
      </c>
      <c r="E36" s="397" t="s">
        <v>60</v>
      </c>
      <c r="F36" s="232"/>
      <c r="G36" s="494" t="s">
        <v>394</v>
      </c>
      <c r="H36" s="313" t="s">
        <v>174</v>
      </c>
      <c r="I36" s="313" t="s">
        <v>395</v>
      </c>
      <c r="J36" s="232">
        <v>2</v>
      </c>
      <c r="K36" s="232"/>
      <c r="L36" s="399"/>
      <c r="M36" s="399"/>
      <c r="N36" s="232"/>
      <c r="O36" s="851"/>
      <c r="P36" s="851"/>
      <c r="Q36" s="484"/>
      <c r="R36" s="484"/>
      <c r="S36" s="835"/>
      <c r="T36" s="835"/>
      <c r="U36" s="841"/>
      <c r="V36" s="232"/>
      <c r="W36" s="852"/>
      <c r="X36" s="401"/>
      <c r="Y36" s="860"/>
      <c r="Z36" s="232"/>
      <c r="AA36" s="232"/>
      <c r="AB36" s="232"/>
      <c r="AC36" s="232"/>
      <c r="AD36" s="403"/>
      <c r="AE36" s="232"/>
      <c r="AF36" s="403"/>
      <c r="AG36" s="308"/>
      <c r="AH36" s="403"/>
      <c r="AI36" s="396">
        <v>93000000000</v>
      </c>
      <c r="AJ36" s="396" t="s">
        <v>341</v>
      </c>
      <c r="AK36" s="855"/>
      <c r="AL36" s="402"/>
      <c r="AM36" s="846"/>
      <c r="AN36" s="450"/>
      <c r="AO36" s="232"/>
      <c r="AP36" s="403"/>
      <c r="AQ36" s="856"/>
      <c r="AR36" s="494"/>
      <c r="AS36" s="487"/>
      <c r="AT36" s="495"/>
      <c r="AU36" s="857"/>
      <c r="AV36" s="858"/>
      <c r="AW36" s="859"/>
      <c r="AX36" s="861"/>
      <c r="AY36" s="181"/>
      <c r="AZ36" s="181"/>
    </row>
    <row r="37" spans="1:52" s="36" customFormat="1" ht="47.25">
      <c r="A37" s="306" t="s">
        <v>374</v>
      </c>
      <c r="B37" s="232"/>
      <c r="C37" s="396" t="s">
        <v>58</v>
      </c>
      <c r="D37" s="850" t="s">
        <v>336</v>
      </c>
      <c r="E37" s="397" t="s">
        <v>60</v>
      </c>
      <c r="F37" s="232"/>
      <c r="G37" s="494" t="s">
        <v>398</v>
      </c>
      <c r="H37" s="313" t="s">
        <v>399</v>
      </c>
      <c r="I37" s="313" t="s">
        <v>400</v>
      </c>
      <c r="J37" s="232">
        <v>2</v>
      </c>
      <c r="K37" s="232"/>
      <c r="L37" s="399"/>
      <c r="M37" s="399"/>
      <c r="N37" s="232"/>
      <c r="O37" s="851"/>
      <c r="P37" s="851"/>
      <c r="Q37" s="484"/>
      <c r="R37" s="484"/>
      <c r="S37" s="835"/>
      <c r="T37" s="835"/>
      <c r="U37" s="841"/>
      <c r="V37" s="232"/>
      <c r="W37" s="852"/>
      <c r="X37" s="401"/>
      <c r="Y37" s="860"/>
      <c r="Z37" s="232"/>
      <c r="AA37" s="232"/>
      <c r="AB37" s="232"/>
      <c r="AC37" s="232"/>
      <c r="AD37" s="403"/>
      <c r="AE37" s="232"/>
      <c r="AF37" s="403"/>
      <c r="AG37" s="308"/>
      <c r="AH37" s="403"/>
      <c r="AI37" s="396">
        <v>93000000000</v>
      </c>
      <c r="AJ37" s="396" t="s">
        <v>341</v>
      </c>
      <c r="AK37" s="855"/>
      <c r="AL37" s="402"/>
      <c r="AM37" s="846"/>
      <c r="AN37" s="450"/>
      <c r="AO37" s="232"/>
      <c r="AP37" s="403"/>
      <c r="AQ37" s="856"/>
      <c r="AR37" s="494"/>
      <c r="AS37" s="487"/>
      <c r="AT37" s="495"/>
      <c r="AU37" s="857"/>
      <c r="AV37" s="858"/>
      <c r="AW37" s="859"/>
      <c r="AX37" s="861"/>
      <c r="AY37" s="181"/>
      <c r="AZ37" s="181"/>
    </row>
    <row r="38" spans="1:52" s="36" customFormat="1" ht="47.25">
      <c r="A38" s="306" t="s">
        <v>374</v>
      </c>
      <c r="B38" s="232"/>
      <c r="C38" s="396" t="s">
        <v>58</v>
      </c>
      <c r="D38" s="850" t="s">
        <v>336</v>
      </c>
      <c r="E38" s="397" t="s">
        <v>60</v>
      </c>
      <c r="F38" s="232"/>
      <c r="G38" s="494" t="s">
        <v>420</v>
      </c>
      <c r="H38" s="313" t="s">
        <v>174</v>
      </c>
      <c r="I38" s="313" t="s">
        <v>421</v>
      </c>
      <c r="J38" s="232">
        <v>2</v>
      </c>
      <c r="K38" s="232"/>
      <c r="L38" s="399"/>
      <c r="M38" s="399"/>
      <c r="N38" s="232"/>
      <c r="O38" s="851"/>
      <c r="P38" s="851"/>
      <c r="Q38" s="484"/>
      <c r="R38" s="484"/>
      <c r="S38" s="835"/>
      <c r="T38" s="835"/>
      <c r="U38" s="841"/>
      <c r="V38" s="232"/>
      <c r="W38" s="852"/>
      <c r="X38" s="401"/>
      <c r="Y38" s="860"/>
      <c r="Z38" s="232"/>
      <c r="AA38" s="232"/>
      <c r="AB38" s="232"/>
      <c r="AC38" s="232"/>
      <c r="AD38" s="403"/>
      <c r="AE38" s="232"/>
      <c r="AF38" s="403"/>
      <c r="AG38" s="308"/>
      <c r="AH38" s="403"/>
      <c r="AI38" s="396">
        <v>93000000000</v>
      </c>
      <c r="AJ38" s="396" t="s">
        <v>341</v>
      </c>
      <c r="AK38" s="855"/>
      <c r="AL38" s="402"/>
      <c r="AM38" s="846"/>
      <c r="AN38" s="450"/>
      <c r="AO38" s="232"/>
      <c r="AP38" s="403"/>
      <c r="AQ38" s="856"/>
      <c r="AR38" s="494"/>
      <c r="AS38" s="487"/>
      <c r="AT38" s="495"/>
      <c r="AU38" s="857"/>
      <c r="AV38" s="858"/>
      <c r="AW38" s="859"/>
      <c r="AX38" s="861"/>
      <c r="AY38" s="181"/>
      <c r="AZ38" s="181"/>
    </row>
    <row r="39" spans="1:52" s="36" customFormat="1" ht="47.25">
      <c r="A39" s="306" t="s">
        <v>374</v>
      </c>
      <c r="B39" s="232"/>
      <c r="C39" s="396" t="s">
        <v>58</v>
      </c>
      <c r="D39" s="850" t="s">
        <v>336</v>
      </c>
      <c r="E39" s="397" t="s">
        <v>60</v>
      </c>
      <c r="F39" s="232"/>
      <c r="G39" s="494" t="s">
        <v>424</v>
      </c>
      <c r="H39" s="313" t="s">
        <v>425</v>
      </c>
      <c r="I39" s="313" t="s">
        <v>426</v>
      </c>
      <c r="J39" s="232">
        <v>2</v>
      </c>
      <c r="K39" s="232"/>
      <c r="L39" s="399"/>
      <c r="M39" s="399"/>
      <c r="N39" s="232"/>
      <c r="O39" s="851"/>
      <c r="P39" s="851"/>
      <c r="Q39" s="484"/>
      <c r="R39" s="484"/>
      <c r="S39" s="835"/>
      <c r="T39" s="835"/>
      <c r="U39" s="841"/>
      <c r="V39" s="232"/>
      <c r="W39" s="852"/>
      <c r="X39" s="401"/>
      <c r="Y39" s="860"/>
      <c r="Z39" s="232"/>
      <c r="AA39" s="232"/>
      <c r="AB39" s="232"/>
      <c r="AC39" s="232"/>
      <c r="AD39" s="403"/>
      <c r="AE39" s="232"/>
      <c r="AF39" s="403"/>
      <c r="AG39" s="308"/>
      <c r="AH39" s="403"/>
      <c r="AI39" s="396">
        <v>93000000000</v>
      </c>
      <c r="AJ39" s="396" t="s">
        <v>341</v>
      </c>
      <c r="AK39" s="855"/>
      <c r="AL39" s="402"/>
      <c r="AM39" s="846"/>
      <c r="AN39" s="450"/>
      <c r="AO39" s="232"/>
      <c r="AP39" s="403"/>
      <c r="AQ39" s="856"/>
      <c r="AR39" s="494"/>
      <c r="AS39" s="487"/>
      <c r="AT39" s="495"/>
      <c r="AU39" s="857"/>
      <c r="AV39" s="858"/>
      <c r="AW39" s="859"/>
      <c r="AX39" s="861"/>
      <c r="AY39" s="181"/>
      <c r="AZ39" s="181"/>
    </row>
    <row r="40" spans="1:52" s="36" customFormat="1" ht="47.25">
      <c r="A40" s="306" t="s">
        <v>374</v>
      </c>
      <c r="B40" s="232"/>
      <c r="C40" s="396" t="s">
        <v>58</v>
      </c>
      <c r="D40" s="850" t="s">
        <v>336</v>
      </c>
      <c r="E40" s="397" t="s">
        <v>60</v>
      </c>
      <c r="F40" s="232"/>
      <c r="G40" s="494" t="s">
        <v>429</v>
      </c>
      <c r="H40" s="313" t="s">
        <v>430</v>
      </c>
      <c r="I40" s="313" t="s">
        <v>431</v>
      </c>
      <c r="J40" s="232">
        <v>2</v>
      </c>
      <c r="K40" s="232"/>
      <c r="L40" s="399"/>
      <c r="M40" s="399"/>
      <c r="N40" s="232"/>
      <c r="O40" s="851"/>
      <c r="P40" s="851"/>
      <c r="Q40" s="484"/>
      <c r="R40" s="484"/>
      <c r="S40" s="835"/>
      <c r="T40" s="835"/>
      <c r="U40" s="841"/>
      <c r="V40" s="232"/>
      <c r="W40" s="852"/>
      <c r="X40" s="401"/>
      <c r="Y40" s="860"/>
      <c r="Z40" s="232"/>
      <c r="AA40" s="232"/>
      <c r="AB40" s="232"/>
      <c r="AC40" s="232"/>
      <c r="AD40" s="403"/>
      <c r="AE40" s="232"/>
      <c r="AF40" s="403"/>
      <c r="AG40" s="308"/>
      <c r="AH40" s="403"/>
      <c r="AI40" s="396">
        <v>93000000000</v>
      </c>
      <c r="AJ40" s="396" t="s">
        <v>341</v>
      </c>
      <c r="AK40" s="855"/>
      <c r="AL40" s="402"/>
      <c r="AM40" s="846"/>
      <c r="AN40" s="450"/>
      <c r="AO40" s="232"/>
      <c r="AP40" s="403"/>
      <c r="AQ40" s="856"/>
      <c r="AR40" s="494"/>
      <c r="AS40" s="487"/>
      <c r="AT40" s="495"/>
      <c r="AU40" s="857"/>
      <c r="AV40" s="858"/>
      <c r="AW40" s="859"/>
      <c r="AX40" s="861"/>
      <c r="AY40" s="181"/>
      <c r="AZ40" s="181"/>
    </row>
    <row r="41" spans="1:52" s="36" customFormat="1" ht="47.25">
      <c r="A41" s="306" t="s">
        <v>374</v>
      </c>
      <c r="B41" s="232"/>
      <c r="C41" s="396" t="s">
        <v>58</v>
      </c>
      <c r="D41" s="850" t="s">
        <v>336</v>
      </c>
      <c r="E41" s="397" t="s">
        <v>60</v>
      </c>
      <c r="F41" s="232"/>
      <c r="G41" s="494" t="s">
        <v>434</v>
      </c>
      <c r="H41" s="313" t="s">
        <v>134</v>
      </c>
      <c r="I41" s="313" t="s">
        <v>135</v>
      </c>
      <c r="J41" s="232">
        <v>2</v>
      </c>
      <c r="K41" s="232"/>
      <c r="L41" s="399"/>
      <c r="M41" s="399"/>
      <c r="N41" s="232"/>
      <c r="O41" s="851"/>
      <c r="P41" s="851"/>
      <c r="Q41" s="484"/>
      <c r="R41" s="484"/>
      <c r="S41" s="835"/>
      <c r="T41" s="835"/>
      <c r="U41" s="841"/>
      <c r="V41" s="232"/>
      <c r="W41" s="852"/>
      <c r="X41" s="401"/>
      <c r="Y41" s="860"/>
      <c r="Z41" s="232"/>
      <c r="AA41" s="232"/>
      <c r="AB41" s="232"/>
      <c r="AC41" s="232"/>
      <c r="AD41" s="403"/>
      <c r="AE41" s="232"/>
      <c r="AF41" s="403"/>
      <c r="AG41" s="308"/>
      <c r="AH41" s="403"/>
      <c r="AI41" s="396">
        <v>93000000000</v>
      </c>
      <c r="AJ41" s="396" t="s">
        <v>341</v>
      </c>
      <c r="AK41" s="855"/>
      <c r="AL41" s="402"/>
      <c r="AM41" s="846"/>
      <c r="AN41" s="450"/>
      <c r="AO41" s="232"/>
      <c r="AP41" s="403"/>
      <c r="AQ41" s="856"/>
      <c r="AR41" s="494"/>
      <c r="AS41" s="487"/>
      <c r="AT41" s="495"/>
      <c r="AU41" s="857"/>
      <c r="AV41" s="858"/>
      <c r="AW41" s="859"/>
      <c r="AX41" s="861"/>
      <c r="AY41" s="181"/>
      <c r="AZ41" s="181"/>
    </row>
    <row r="42" spans="1:52" s="36" customFormat="1" ht="47.25">
      <c r="A42" s="306" t="s">
        <v>374</v>
      </c>
      <c r="B42" s="232"/>
      <c r="C42" s="396" t="s">
        <v>58</v>
      </c>
      <c r="D42" s="850" t="s">
        <v>336</v>
      </c>
      <c r="E42" s="397" t="s">
        <v>60</v>
      </c>
      <c r="F42" s="232"/>
      <c r="G42" s="494" t="s">
        <v>437</v>
      </c>
      <c r="H42" s="313" t="s">
        <v>438</v>
      </c>
      <c r="I42" s="313" t="s">
        <v>439</v>
      </c>
      <c r="J42" s="232">
        <v>2</v>
      </c>
      <c r="K42" s="232"/>
      <c r="L42" s="399"/>
      <c r="M42" s="399"/>
      <c r="N42" s="232"/>
      <c r="O42" s="851"/>
      <c r="P42" s="851"/>
      <c r="Q42" s="484"/>
      <c r="R42" s="484"/>
      <c r="S42" s="835"/>
      <c r="T42" s="835"/>
      <c r="U42" s="841"/>
      <c r="V42" s="232"/>
      <c r="W42" s="852"/>
      <c r="X42" s="401"/>
      <c r="Y42" s="860"/>
      <c r="Z42" s="232"/>
      <c r="AA42" s="232"/>
      <c r="AB42" s="232"/>
      <c r="AC42" s="232"/>
      <c r="AD42" s="403"/>
      <c r="AE42" s="232"/>
      <c r="AF42" s="403"/>
      <c r="AG42" s="308"/>
      <c r="AH42" s="403"/>
      <c r="AI42" s="396">
        <v>93000000000</v>
      </c>
      <c r="AJ42" s="396" t="s">
        <v>341</v>
      </c>
      <c r="AK42" s="855"/>
      <c r="AL42" s="402"/>
      <c r="AM42" s="846"/>
      <c r="AN42" s="450"/>
      <c r="AO42" s="232"/>
      <c r="AP42" s="403"/>
      <c r="AQ42" s="856"/>
      <c r="AR42" s="494"/>
      <c r="AS42" s="487"/>
      <c r="AT42" s="495"/>
      <c r="AU42" s="857"/>
      <c r="AV42" s="858"/>
      <c r="AW42" s="859"/>
      <c r="AX42" s="861"/>
      <c r="AY42" s="181"/>
      <c r="AZ42" s="181"/>
    </row>
    <row r="43" spans="1:52" s="36" customFormat="1" ht="47.25">
      <c r="A43" s="306" t="s">
        <v>374</v>
      </c>
      <c r="B43" s="232"/>
      <c r="C43" s="396" t="s">
        <v>58</v>
      </c>
      <c r="D43" s="850" t="s">
        <v>336</v>
      </c>
      <c r="E43" s="397" t="s">
        <v>60</v>
      </c>
      <c r="F43" s="232"/>
      <c r="G43" s="494" t="s">
        <v>447</v>
      </c>
      <c r="H43" s="313" t="s">
        <v>448</v>
      </c>
      <c r="I43" s="313" t="s">
        <v>449</v>
      </c>
      <c r="J43" s="232">
        <v>2</v>
      </c>
      <c r="K43" s="232"/>
      <c r="L43" s="399"/>
      <c r="M43" s="399"/>
      <c r="N43" s="232"/>
      <c r="O43" s="851"/>
      <c r="P43" s="851"/>
      <c r="Q43" s="484"/>
      <c r="R43" s="484"/>
      <c r="S43" s="835"/>
      <c r="T43" s="835"/>
      <c r="U43" s="841"/>
      <c r="V43" s="232"/>
      <c r="W43" s="852"/>
      <c r="X43" s="401"/>
      <c r="Y43" s="860"/>
      <c r="Z43" s="232"/>
      <c r="AA43" s="232"/>
      <c r="AB43" s="232"/>
      <c r="AC43" s="232"/>
      <c r="AD43" s="403"/>
      <c r="AE43" s="232"/>
      <c r="AF43" s="403"/>
      <c r="AG43" s="308"/>
      <c r="AH43" s="403"/>
      <c r="AI43" s="396">
        <v>93000000000</v>
      </c>
      <c r="AJ43" s="396" t="s">
        <v>341</v>
      </c>
      <c r="AK43" s="855"/>
      <c r="AL43" s="402"/>
      <c r="AM43" s="846"/>
      <c r="AN43" s="450"/>
      <c r="AO43" s="232"/>
      <c r="AP43" s="403"/>
      <c r="AQ43" s="856"/>
      <c r="AR43" s="494"/>
      <c r="AS43" s="487"/>
      <c r="AT43" s="495"/>
      <c r="AU43" s="857"/>
      <c r="AV43" s="858"/>
      <c r="AW43" s="859"/>
      <c r="AX43" s="861"/>
      <c r="AY43" s="181"/>
      <c r="AZ43" s="181"/>
    </row>
    <row r="44" spans="1:52" s="36" customFormat="1" ht="47.25">
      <c r="A44" s="306" t="s">
        <v>374</v>
      </c>
      <c r="B44" s="232"/>
      <c r="C44" s="396" t="s">
        <v>58</v>
      </c>
      <c r="D44" s="850" t="s">
        <v>336</v>
      </c>
      <c r="E44" s="397" t="s">
        <v>60</v>
      </c>
      <c r="F44" s="232"/>
      <c r="G44" s="494" t="s">
        <v>452</v>
      </c>
      <c r="H44" s="313" t="s">
        <v>453</v>
      </c>
      <c r="I44" s="313" t="s">
        <v>454</v>
      </c>
      <c r="J44" s="232">
        <v>2</v>
      </c>
      <c r="K44" s="232"/>
      <c r="L44" s="399"/>
      <c r="M44" s="399"/>
      <c r="N44" s="232"/>
      <c r="O44" s="851"/>
      <c r="P44" s="851"/>
      <c r="Q44" s="484"/>
      <c r="R44" s="484"/>
      <c r="S44" s="835"/>
      <c r="T44" s="835"/>
      <c r="U44" s="841"/>
      <c r="V44" s="232"/>
      <c r="W44" s="852"/>
      <c r="X44" s="401"/>
      <c r="Y44" s="860"/>
      <c r="Z44" s="232"/>
      <c r="AA44" s="232"/>
      <c r="AB44" s="232"/>
      <c r="AC44" s="232"/>
      <c r="AD44" s="403"/>
      <c r="AE44" s="232"/>
      <c r="AF44" s="403"/>
      <c r="AG44" s="308"/>
      <c r="AH44" s="403"/>
      <c r="AI44" s="396">
        <v>93000000000</v>
      </c>
      <c r="AJ44" s="396" t="s">
        <v>341</v>
      </c>
      <c r="AK44" s="855"/>
      <c r="AL44" s="402"/>
      <c r="AM44" s="846"/>
      <c r="AN44" s="450"/>
      <c r="AO44" s="232"/>
      <c r="AP44" s="403"/>
      <c r="AQ44" s="856"/>
      <c r="AR44" s="494"/>
      <c r="AS44" s="487"/>
      <c r="AT44" s="495"/>
      <c r="AU44" s="857"/>
      <c r="AV44" s="858"/>
      <c r="AW44" s="859"/>
      <c r="AX44" s="861"/>
      <c r="AY44" s="181"/>
      <c r="AZ44" s="181"/>
    </row>
    <row r="45" spans="1:52" s="36" customFormat="1" ht="47.25">
      <c r="A45" s="306" t="s">
        <v>374</v>
      </c>
      <c r="B45" s="232"/>
      <c r="C45" s="396" t="s">
        <v>58</v>
      </c>
      <c r="D45" s="850" t="s">
        <v>336</v>
      </c>
      <c r="E45" s="397" t="s">
        <v>60</v>
      </c>
      <c r="F45" s="232"/>
      <c r="G45" s="494" t="s">
        <v>143</v>
      </c>
      <c r="H45" s="313" t="s">
        <v>457</v>
      </c>
      <c r="I45" s="313" t="s">
        <v>458</v>
      </c>
      <c r="J45" s="232">
        <v>2</v>
      </c>
      <c r="K45" s="232"/>
      <c r="L45" s="399"/>
      <c r="M45" s="399"/>
      <c r="N45" s="232"/>
      <c r="O45" s="851"/>
      <c r="P45" s="851"/>
      <c r="Q45" s="484"/>
      <c r="R45" s="484"/>
      <c r="S45" s="835"/>
      <c r="T45" s="835"/>
      <c r="U45" s="841"/>
      <c r="V45" s="232"/>
      <c r="W45" s="852"/>
      <c r="X45" s="401"/>
      <c r="Y45" s="860"/>
      <c r="Z45" s="232"/>
      <c r="AA45" s="232"/>
      <c r="AB45" s="232"/>
      <c r="AC45" s="232"/>
      <c r="AD45" s="403"/>
      <c r="AE45" s="232"/>
      <c r="AF45" s="403"/>
      <c r="AG45" s="308"/>
      <c r="AH45" s="403"/>
      <c r="AI45" s="396">
        <v>93000000000</v>
      </c>
      <c r="AJ45" s="396" t="s">
        <v>341</v>
      </c>
      <c r="AK45" s="855"/>
      <c r="AL45" s="402"/>
      <c r="AM45" s="846"/>
      <c r="AN45" s="450"/>
      <c r="AO45" s="232"/>
      <c r="AP45" s="403"/>
      <c r="AQ45" s="856"/>
      <c r="AR45" s="494"/>
      <c r="AS45" s="487"/>
      <c r="AT45" s="495"/>
      <c r="AU45" s="857"/>
      <c r="AV45" s="858"/>
      <c r="AW45" s="859"/>
      <c r="AX45" s="861"/>
      <c r="AY45" s="181"/>
      <c r="AZ45" s="181"/>
    </row>
    <row r="46" spans="1:52" s="36" customFormat="1" ht="47.25">
      <c r="A46" s="306" t="s">
        <v>374</v>
      </c>
      <c r="B46" s="232"/>
      <c r="C46" s="396" t="s">
        <v>58</v>
      </c>
      <c r="D46" s="850" t="s">
        <v>336</v>
      </c>
      <c r="E46" s="397" t="s">
        <v>60</v>
      </c>
      <c r="F46" s="232"/>
      <c r="G46" s="494" t="s">
        <v>123</v>
      </c>
      <c r="H46" s="313" t="s">
        <v>461</v>
      </c>
      <c r="I46" s="313" t="s">
        <v>462</v>
      </c>
      <c r="J46" s="232">
        <v>2</v>
      </c>
      <c r="K46" s="232"/>
      <c r="L46" s="399"/>
      <c r="M46" s="399"/>
      <c r="N46" s="232"/>
      <c r="O46" s="851"/>
      <c r="P46" s="851"/>
      <c r="Q46" s="484"/>
      <c r="R46" s="484"/>
      <c r="S46" s="835"/>
      <c r="T46" s="835"/>
      <c r="U46" s="841"/>
      <c r="V46" s="232"/>
      <c r="W46" s="852"/>
      <c r="X46" s="401"/>
      <c r="Y46" s="860"/>
      <c r="Z46" s="232"/>
      <c r="AA46" s="232"/>
      <c r="AB46" s="232"/>
      <c r="AC46" s="232"/>
      <c r="AD46" s="403"/>
      <c r="AE46" s="232"/>
      <c r="AF46" s="403"/>
      <c r="AG46" s="308"/>
      <c r="AH46" s="403"/>
      <c r="AI46" s="396">
        <v>93000000000</v>
      </c>
      <c r="AJ46" s="396" t="s">
        <v>341</v>
      </c>
      <c r="AK46" s="855"/>
      <c r="AL46" s="402"/>
      <c r="AM46" s="846"/>
      <c r="AN46" s="450"/>
      <c r="AO46" s="232"/>
      <c r="AP46" s="403"/>
      <c r="AQ46" s="856"/>
      <c r="AR46" s="494"/>
      <c r="AS46" s="487"/>
      <c r="AT46" s="495"/>
      <c r="AU46" s="857"/>
      <c r="AV46" s="858"/>
      <c r="AW46" s="859"/>
      <c r="AX46" s="861"/>
      <c r="AY46" s="181"/>
      <c r="AZ46" s="181"/>
    </row>
    <row r="47" spans="1:52" s="36" customFormat="1" ht="47.25">
      <c r="A47" s="306" t="s">
        <v>374</v>
      </c>
      <c r="B47" s="232"/>
      <c r="C47" s="396" t="s">
        <v>58</v>
      </c>
      <c r="D47" s="850" t="s">
        <v>336</v>
      </c>
      <c r="E47" s="397" t="s">
        <v>60</v>
      </c>
      <c r="F47" s="232"/>
      <c r="G47" s="494" t="s">
        <v>167</v>
      </c>
      <c r="H47" s="313" t="s">
        <v>465</v>
      </c>
      <c r="I47" s="313" t="s">
        <v>381</v>
      </c>
      <c r="J47" s="232">
        <v>2</v>
      </c>
      <c r="K47" s="232"/>
      <c r="L47" s="399"/>
      <c r="M47" s="399"/>
      <c r="N47" s="232"/>
      <c r="O47" s="851"/>
      <c r="P47" s="851"/>
      <c r="Q47" s="484"/>
      <c r="R47" s="484"/>
      <c r="S47" s="835"/>
      <c r="T47" s="835"/>
      <c r="U47" s="841"/>
      <c r="V47" s="232"/>
      <c r="W47" s="852"/>
      <c r="X47" s="401"/>
      <c r="Y47" s="860"/>
      <c r="Z47" s="232"/>
      <c r="AA47" s="232"/>
      <c r="AB47" s="232"/>
      <c r="AC47" s="232"/>
      <c r="AD47" s="403"/>
      <c r="AE47" s="232"/>
      <c r="AF47" s="403"/>
      <c r="AG47" s="308"/>
      <c r="AH47" s="403"/>
      <c r="AI47" s="396">
        <v>93000000000</v>
      </c>
      <c r="AJ47" s="396" t="s">
        <v>341</v>
      </c>
      <c r="AK47" s="855"/>
      <c r="AL47" s="402"/>
      <c r="AM47" s="846"/>
      <c r="AN47" s="450"/>
      <c r="AO47" s="232"/>
      <c r="AP47" s="403"/>
      <c r="AQ47" s="856"/>
      <c r="AR47" s="494"/>
      <c r="AS47" s="487"/>
      <c r="AT47" s="495"/>
      <c r="AU47" s="857"/>
      <c r="AV47" s="858"/>
      <c r="AW47" s="859"/>
      <c r="AX47" s="861"/>
      <c r="AY47" s="181"/>
      <c r="AZ47" s="181"/>
    </row>
    <row r="48" spans="1:52" s="36" customFormat="1" ht="47.25">
      <c r="A48" s="306" t="s">
        <v>374</v>
      </c>
      <c r="B48" s="232"/>
      <c r="C48" s="396" t="s">
        <v>58</v>
      </c>
      <c r="D48" s="850" t="s">
        <v>336</v>
      </c>
      <c r="E48" s="397" t="s">
        <v>60</v>
      </c>
      <c r="F48" s="232"/>
      <c r="G48" s="494" t="s">
        <v>468</v>
      </c>
      <c r="H48" s="313" t="s">
        <v>469</v>
      </c>
      <c r="I48" s="313" t="s">
        <v>470</v>
      </c>
      <c r="J48" s="232">
        <v>2</v>
      </c>
      <c r="K48" s="232"/>
      <c r="L48" s="399"/>
      <c r="M48" s="399"/>
      <c r="N48" s="232"/>
      <c r="O48" s="851"/>
      <c r="P48" s="851"/>
      <c r="Q48" s="484"/>
      <c r="R48" s="484"/>
      <c r="S48" s="835"/>
      <c r="T48" s="835"/>
      <c r="U48" s="841"/>
      <c r="V48" s="232"/>
      <c r="W48" s="852"/>
      <c r="X48" s="401"/>
      <c r="Y48" s="860"/>
      <c r="Z48" s="232"/>
      <c r="AA48" s="232"/>
      <c r="AB48" s="232"/>
      <c r="AC48" s="232"/>
      <c r="AD48" s="403"/>
      <c r="AE48" s="232"/>
      <c r="AF48" s="403"/>
      <c r="AG48" s="308"/>
      <c r="AH48" s="403"/>
      <c r="AI48" s="396">
        <v>93000000000</v>
      </c>
      <c r="AJ48" s="396" t="s">
        <v>341</v>
      </c>
      <c r="AK48" s="855"/>
      <c r="AL48" s="402"/>
      <c r="AM48" s="846"/>
      <c r="AN48" s="450"/>
      <c r="AO48" s="232"/>
      <c r="AP48" s="403"/>
      <c r="AQ48" s="856"/>
      <c r="AR48" s="494"/>
      <c r="AS48" s="487"/>
      <c r="AT48" s="495"/>
      <c r="AU48" s="857"/>
      <c r="AV48" s="858"/>
      <c r="AW48" s="859"/>
      <c r="AX48" s="861"/>
      <c r="AY48" s="181"/>
      <c r="AZ48" s="181"/>
    </row>
    <row r="49" spans="1:52" s="36" customFormat="1" ht="47.25">
      <c r="A49" s="306" t="s">
        <v>374</v>
      </c>
      <c r="B49" s="232"/>
      <c r="C49" s="396" t="s">
        <v>58</v>
      </c>
      <c r="D49" s="850" t="s">
        <v>336</v>
      </c>
      <c r="E49" s="397" t="s">
        <v>60</v>
      </c>
      <c r="F49" s="232"/>
      <c r="G49" s="494" t="s">
        <v>473</v>
      </c>
      <c r="H49" s="313" t="s">
        <v>474</v>
      </c>
      <c r="I49" s="313" t="s">
        <v>475</v>
      </c>
      <c r="J49" s="232" t="s">
        <v>476</v>
      </c>
      <c r="K49" s="232"/>
      <c r="L49" s="399"/>
      <c r="M49" s="399"/>
      <c r="N49" s="232"/>
      <c r="O49" s="851"/>
      <c r="P49" s="851"/>
      <c r="Q49" s="484"/>
      <c r="R49" s="484"/>
      <c r="S49" s="835"/>
      <c r="T49" s="835"/>
      <c r="U49" s="841"/>
      <c r="V49" s="232"/>
      <c r="W49" s="852"/>
      <c r="X49" s="401"/>
      <c r="Y49" s="860"/>
      <c r="Z49" s="232"/>
      <c r="AA49" s="232"/>
      <c r="AB49" s="232"/>
      <c r="AC49" s="232"/>
      <c r="AD49" s="403"/>
      <c r="AE49" s="232"/>
      <c r="AF49" s="403"/>
      <c r="AG49" s="308"/>
      <c r="AH49" s="403"/>
      <c r="AI49" s="396">
        <v>93000000000</v>
      </c>
      <c r="AJ49" s="396" t="s">
        <v>341</v>
      </c>
      <c r="AK49" s="855"/>
      <c r="AL49" s="402"/>
      <c r="AM49" s="846"/>
      <c r="AN49" s="450"/>
      <c r="AO49" s="232"/>
      <c r="AP49" s="403"/>
      <c r="AQ49" s="856"/>
      <c r="AR49" s="494"/>
      <c r="AS49" s="487"/>
      <c r="AT49" s="495"/>
      <c r="AU49" s="857"/>
      <c r="AV49" s="858"/>
      <c r="AW49" s="859"/>
      <c r="AX49" s="861"/>
      <c r="AY49" s="181"/>
      <c r="AZ49" s="181"/>
    </row>
    <row r="50" spans="1:52" s="36" customFormat="1" ht="47.25">
      <c r="A50" s="306" t="s">
        <v>374</v>
      </c>
      <c r="B50" s="232"/>
      <c r="C50" s="396" t="s">
        <v>58</v>
      </c>
      <c r="D50" s="850" t="s">
        <v>336</v>
      </c>
      <c r="E50" s="397" t="s">
        <v>60</v>
      </c>
      <c r="F50" s="232"/>
      <c r="G50" s="494" t="s">
        <v>479</v>
      </c>
      <c r="H50" s="313" t="s">
        <v>174</v>
      </c>
      <c r="I50" s="313" t="s">
        <v>480</v>
      </c>
      <c r="J50" s="232">
        <v>2</v>
      </c>
      <c r="K50" s="232"/>
      <c r="L50" s="399"/>
      <c r="M50" s="399"/>
      <c r="N50" s="232"/>
      <c r="O50" s="851"/>
      <c r="P50" s="851"/>
      <c r="Q50" s="484"/>
      <c r="R50" s="484"/>
      <c r="S50" s="835"/>
      <c r="T50" s="835"/>
      <c r="U50" s="841"/>
      <c r="V50" s="232"/>
      <c r="W50" s="852"/>
      <c r="X50" s="401"/>
      <c r="Y50" s="860"/>
      <c r="Z50" s="232"/>
      <c r="AA50" s="232"/>
      <c r="AB50" s="232"/>
      <c r="AC50" s="232"/>
      <c r="AD50" s="403"/>
      <c r="AE50" s="232"/>
      <c r="AF50" s="403"/>
      <c r="AG50" s="308"/>
      <c r="AH50" s="403"/>
      <c r="AI50" s="396">
        <v>93000000000</v>
      </c>
      <c r="AJ50" s="396" t="s">
        <v>341</v>
      </c>
      <c r="AK50" s="855"/>
      <c r="AL50" s="402"/>
      <c r="AM50" s="846"/>
      <c r="AN50" s="450"/>
      <c r="AO50" s="232"/>
      <c r="AP50" s="403"/>
      <c r="AQ50" s="856"/>
      <c r="AR50" s="494"/>
      <c r="AS50" s="487"/>
      <c r="AT50" s="495"/>
      <c r="AU50" s="857"/>
      <c r="AV50" s="858"/>
      <c r="AW50" s="859"/>
      <c r="AX50" s="861"/>
      <c r="AY50" s="181"/>
      <c r="AZ50" s="181"/>
    </row>
    <row r="51" spans="1:52" s="36" customFormat="1" ht="47.25">
      <c r="A51" s="306" t="s">
        <v>374</v>
      </c>
      <c r="B51" s="232"/>
      <c r="C51" s="396" t="s">
        <v>58</v>
      </c>
      <c r="D51" s="850" t="s">
        <v>336</v>
      </c>
      <c r="E51" s="397" t="s">
        <v>60</v>
      </c>
      <c r="F51" s="232"/>
      <c r="G51" s="494" t="s">
        <v>488</v>
      </c>
      <c r="H51" s="313" t="s">
        <v>489</v>
      </c>
      <c r="I51" s="313" t="s">
        <v>490</v>
      </c>
      <c r="J51" s="232">
        <v>2</v>
      </c>
      <c r="K51" s="232"/>
      <c r="L51" s="399"/>
      <c r="M51" s="399"/>
      <c r="N51" s="232"/>
      <c r="O51" s="851"/>
      <c r="P51" s="851"/>
      <c r="Q51" s="484"/>
      <c r="R51" s="484"/>
      <c r="S51" s="835"/>
      <c r="T51" s="835"/>
      <c r="U51" s="841"/>
      <c r="V51" s="232"/>
      <c r="W51" s="852"/>
      <c r="X51" s="401"/>
      <c r="Y51" s="860"/>
      <c r="Z51" s="232"/>
      <c r="AA51" s="232"/>
      <c r="AB51" s="232"/>
      <c r="AC51" s="232"/>
      <c r="AD51" s="403"/>
      <c r="AE51" s="232"/>
      <c r="AF51" s="403"/>
      <c r="AG51" s="308"/>
      <c r="AH51" s="403"/>
      <c r="AI51" s="396">
        <v>93000000000</v>
      </c>
      <c r="AJ51" s="396" t="s">
        <v>341</v>
      </c>
      <c r="AK51" s="855"/>
      <c r="AL51" s="402"/>
      <c r="AM51" s="846"/>
      <c r="AN51" s="450"/>
      <c r="AO51" s="232"/>
      <c r="AP51" s="403"/>
      <c r="AQ51" s="856"/>
      <c r="AR51" s="494"/>
      <c r="AS51" s="487"/>
      <c r="AT51" s="495"/>
      <c r="AU51" s="857"/>
      <c r="AV51" s="858"/>
      <c r="AW51" s="859"/>
      <c r="AX51" s="861"/>
      <c r="AY51" s="181"/>
      <c r="AZ51" s="181"/>
    </row>
    <row r="52" spans="1:52" s="36" customFormat="1" ht="47.25">
      <c r="A52" s="306" t="s">
        <v>374</v>
      </c>
      <c r="B52" s="232"/>
      <c r="C52" s="396" t="s">
        <v>58</v>
      </c>
      <c r="D52" s="850" t="s">
        <v>336</v>
      </c>
      <c r="E52" s="397" t="s">
        <v>60</v>
      </c>
      <c r="F52" s="232"/>
      <c r="G52" s="494" t="s">
        <v>499</v>
      </c>
      <c r="H52" s="313" t="s">
        <v>134</v>
      </c>
      <c r="I52" s="313" t="s">
        <v>135</v>
      </c>
      <c r="J52" s="232">
        <v>2</v>
      </c>
      <c r="K52" s="232"/>
      <c r="L52" s="399"/>
      <c r="M52" s="399"/>
      <c r="N52" s="232"/>
      <c r="O52" s="851"/>
      <c r="P52" s="851"/>
      <c r="Q52" s="484"/>
      <c r="R52" s="484"/>
      <c r="S52" s="835"/>
      <c r="T52" s="835"/>
      <c r="U52" s="841"/>
      <c r="V52" s="232"/>
      <c r="W52" s="852"/>
      <c r="X52" s="401"/>
      <c r="Y52" s="860"/>
      <c r="Z52" s="232"/>
      <c r="AA52" s="232"/>
      <c r="AB52" s="232"/>
      <c r="AC52" s="232"/>
      <c r="AD52" s="403"/>
      <c r="AE52" s="232"/>
      <c r="AF52" s="403"/>
      <c r="AG52" s="308"/>
      <c r="AH52" s="403"/>
      <c r="AI52" s="396">
        <v>93000000000</v>
      </c>
      <c r="AJ52" s="396" t="s">
        <v>341</v>
      </c>
      <c r="AK52" s="855"/>
      <c r="AL52" s="402"/>
      <c r="AM52" s="846"/>
      <c r="AN52" s="450"/>
      <c r="AO52" s="232"/>
      <c r="AP52" s="403"/>
      <c r="AQ52" s="856"/>
      <c r="AR52" s="494"/>
      <c r="AS52" s="487"/>
      <c r="AT52" s="495"/>
      <c r="AU52" s="857"/>
      <c r="AV52" s="858"/>
      <c r="AW52" s="859"/>
      <c r="AX52" s="861"/>
      <c r="AY52" s="181"/>
      <c r="AZ52" s="181"/>
    </row>
    <row r="53" spans="1:52" s="36" customFormat="1" ht="47.25">
      <c r="A53" s="306" t="s">
        <v>374</v>
      </c>
      <c r="B53" s="232"/>
      <c r="C53" s="396" t="s">
        <v>58</v>
      </c>
      <c r="D53" s="850" t="s">
        <v>336</v>
      </c>
      <c r="E53" s="397" t="s">
        <v>60</v>
      </c>
      <c r="F53" s="232"/>
      <c r="G53" s="494" t="s">
        <v>502</v>
      </c>
      <c r="H53" s="313" t="s">
        <v>150</v>
      </c>
      <c r="I53" s="313" t="s">
        <v>160</v>
      </c>
      <c r="J53" s="232">
        <v>2</v>
      </c>
      <c r="K53" s="232"/>
      <c r="L53" s="399"/>
      <c r="M53" s="399"/>
      <c r="N53" s="232"/>
      <c r="O53" s="851"/>
      <c r="P53" s="851"/>
      <c r="Q53" s="484"/>
      <c r="R53" s="484"/>
      <c r="S53" s="835"/>
      <c r="T53" s="835"/>
      <c r="U53" s="841"/>
      <c r="V53" s="232"/>
      <c r="W53" s="852"/>
      <c r="X53" s="401"/>
      <c r="Y53" s="860"/>
      <c r="Z53" s="232"/>
      <c r="AA53" s="232"/>
      <c r="AB53" s="232"/>
      <c r="AC53" s="232"/>
      <c r="AD53" s="403"/>
      <c r="AE53" s="232"/>
      <c r="AF53" s="403"/>
      <c r="AG53" s="308"/>
      <c r="AH53" s="403"/>
      <c r="AI53" s="396">
        <v>93000000000</v>
      </c>
      <c r="AJ53" s="396" t="s">
        <v>341</v>
      </c>
      <c r="AK53" s="855"/>
      <c r="AL53" s="402"/>
      <c r="AM53" s="846"/>
      <c r="AN53" s="450"/>
      <c r="AO53" s="232"/>
      <c r="AP53" s="403"/>
      <c r="AQ53" s="856"/>
      <c r="AR53" s="494"/>
      <c r="AS53" s="487"/>
      <c r="AT53" s="495"/>
      <c r="AU53" s="857"/>
      <c r="AV53" s="858"/>
      <c r="AW53" s="859"/>
      <c r="AX53" s="861"/>
      <c r="AY53" s="181"/>
      <c r="AZ53" s="181"/>
    </row>
    <row r="54" spans="1:52" s="36" customFormat="1" ht="47.25">
      <c r="A54" s="306" t="s">
        <v>374</v>
      </c>
      <c r="B54" s="232"/>
      <c r="C54" s="396" t="s">
        <v>58</v>
      </c>
      <c r="D54" s="850" t="s">
        <v>336</v>
      </c>
      <c r="E54" s="397" t="s">
        <v>60</v>
      </c>
      <c r="F54" s="232"/>
      <c r="G54" s="494" t="s">
        <v>505</v>
      </c>
      <c r="H54" s="313" t="s">
        <v>106</v>
      </c>
      <c r="I54" s="313" t="s">
        <v>120</v>
      </c>
      <c r="J54" s="232" t="s">
        <v>476</v>
      </c>
      <c r="K54" s="232"/>
      <c r="L54" s="399"/>
      <c r="M54" s="399"/>
      <c r="N54" s="232"/>
      <c r="O54" s="851"/>
      <c r="P54" s="851"/>
      <c r="Q54" s="484"/>
      <c r="R54" s="484"/>
      <c r="S54" s="835"/>
      <c r="T54" s="835"/>
      <c r="U54" s="841"/>
      <c r="V54" s="232"/>
      <c r="W54" s="852"/>
      <c r="X54" s="401"/>
      <c r="Y54" s="860"/>
      <c r="Z54" s="232"/>
      <c r="AA54" s="232"/>
      <c r="AB54" s="232"/>
      <c r="AC54" s="232"/>
      <c r="AD54" s="403"/>
      <c r="AE54" s="232"/>
      <c r="AF54" s="403"/>
      <c r="AG54" s="308"/>
      <c r="AH54" s="403"/>
      <c r="AI54" s="396">
        <v>93000000000</v>
      </c>
      <c r="AJ54" s="396" t="s">
        <v>341</v>
      </c>
      <c r="AK54" s="855"/>
      <c r="AL54" s="402"/>
      <c r="AM54" s="846"/>
      <c r="AN54" s="450"/>
      <c r="AO54" s="232"/>
      <c r="AP54" s="403"/>
      <c r="AQ54" s="856"/>
      <c r="AR54" s="494"/>
      <c r="AS54" s="487"/>
      <c r="AT54" s="495"/>
      <c r="AU54" s="857"/>
      <c r="AV54" s="858"/>
      <c r="AW54" s="859"/>
      <c r="AX54" s="861"/>
      <c r="AY54" s="181"/>
      <c r="AZ54" s="181"/>
    </row>
    <row r="55" spans="1:52" s="36" customFormat="1" ht="47.25">
      <c r="A55" s="306" t="s">
        <v>374</v>
      </c>
      <c r="B55" s="232"/>
      <c r="C55" s="396" t="s">
        <v>58</v>
      </c>
      <c r="D55" s="850" t="s">
        <v>336</v>
      </c>
      <c r="E55" s="397" t="s">
        <v>60</v>
      </c>
      <c r="F55" s="232"/>
      <c r="G55" s="494" t="s">
        <v>508</v>
      </c>
      <c r="H55" s="313" t="s">
        <v>134</v>
      </c>
      <c r="I55" s="313" t="s">
        <v>509</v>
      </c>
      <c r="J55" s="232">
        <v>2</v>
      </c>
      <c r="K55" s="232"/>
      <c r="L55" s="399"/>
      <c r="M55" s="399"/>
      <c r="N55" s="232"/>
      <c r="O55" s="851"/>
      <c r="P55" s="851"/>
      <c r="Q55" s="484"/>
      <c r="R55" s="484"/>
      <c r="S55" s="835"/>
      <c r="T55" s="835"/>
      <c r="U55" s="841"/>
      <c r="V55" s="232"/>
      <c r="W55" s="852"/>
      <c r="X55" s="401"/>
      <c r="Y55" s="860"/>
      <c r="Z55" s="232"/>
      <c r="AA55" s="232"/>
      <c r="AB55" s="232"/>
      <c r="AC55" s="232"/>
      <c r="AD55" s="403"/>
      <c r="AE55" s="232"/>
      <c r="AF55" s="403"/>
      <c r="AG55" s="308"/>
      <c r="AH55" s="403"/>
      <c r="AI55" s="396">
        <v>93000000000</v>
      </c>
      <c r="AJ55" s="396" t="s">
        <v>341</v>
      </c>
      <c r="AK55" s="855"/>
      <c r="AL55" s="402"/>
      <c r="AM55" s="846"/>
      <c r="AN55" s="450"/>
      <c r="AO55" s="232"/>
      <c r="AP55" s="403"/>
      <c r="AQ55" s="856"/>
      <c r="AR55" s="494"/>
      <c r="AS55" s="487"/>
      <c r="AT55" s="495"/>
      <c r="AU55" s="857"/>
      <c r="AV55" s="858"/>
      <c r="AW55" s="859"/>
      <c r="AX55" s="861"/>
      <c r="AY55" s="181"/>
      <c r="AZ55" s="181"/>
    </row>
    <row r="56" spans="1:52" s="36" customFormat="1" ht="47.25">
      <c r="A56" s="306" t="s">
        <v>374</v>
      </c>
      <c r="B56" s="232"/>
      <c r="C56" s="396" t="s">
        <v>58</v>
      </c>
      <c r="D56" s="850" t="s">
        <v>336</v>
      </c>
      <c r="E56" s="397" t="s">
        <v>60</v>
      </c>
      <c r="F56" s="232"/>
      <c r="G56" s="494" t="s">
        <v>512</v>
      </c>
      <c r="H56" s="313" t="s">
        <v>106</v>
      </c>
      <c r="I56" s="313" t="s">
        <v>120</v>
      </c>
      <c r="J56" s="232">
        <v>2</v>
      </c>
      <c r="K56" s="232"/>
      <c r="L56" s="399"/>
      <c r="M56" s="399"/>
      <c r="N56" s="232"/>
      <c r="O56" s="851"/>
      <c r="P56" s="851"/>
      <c r="Q56" s="484"/>
      <c r="R56" s="484"/>
      <c r="S56" s="835"/>
      <c r="T56" s="835"/>
      <c r="U56" s="841"/>
      <c r="V56" s="232"/>
      <c r="W56" s="852"/>
      <c r="X56" s="401"/>
      <c r="Y56" s="860"/>
      <c r="Z56" s="232"/>
      <c r="AA56" s="232"/>
      <c r="AB56" s="232"/>
      <c r="AC56" s="232"/>
      <c r="AD56" s="403"/>
      <c r="AE56" s="232"/>
      <c r="AF56" s="403"/>
      <c r="AG56" s="308"/>
      <c r="AH56" s="403"/>
      <c r="AI56" s="396">
        <v>93000000000</v>
      </c>
      <c r="AJ56" s="396" t="s">
        <v>341</v>
      </c>
      <c r="AK56" s="855"/>
      <c r="AL56" s="402"/>
      <c r="AM56" s="846"/>
      <c r="AN56" s="450"/>
      <c r="AO56" s="232"/>
      <c r="AP56" s="403"/>
      <c r="AQ56" s="856"/>
      <c r="AR56" s="494"/>
      <c r="AS56" s="487"/>
      <c r="AT56" s="495"/>
      <c r="AU56" s="857"/>
      <c r="AV56" s="858"/>
      <c r="AW56" s="859"/>
      <c r="AX56" s="861"/>
      <c r="AY56" s="181"/>
      <c r="AZ56" s="181"/>
    </row>
    <row r="57" spans="1:52" s="36" customFormat="1" ht="47.25">
      <c r="A57" s="306" t="s">
        <v>374</v>
      </c>
      <c r="B57" s="232"/>
      <c r="C57" s="396" t="s">
        <v>58</v>
      </c>
      <c r="D57" s="850" t="s">
        <v>336</v>
      </c>
      <c r="E57" s="397" t="s">
        <v>60</v>
      </c>
      <c r="F57" s="232"/>
      <c r="G57" s="494" t="s">
        <v>515</v>
      </c>
      <c r="H57" s="313" t="s">
        <v>155</v>
      </c>
      <c r="I57" s="313" t="s">
        <v>156</v>
      </c>
      <c r="J57" s="232">
        <v>2</v>
      </c>
      <c r="K57" s="232"/>
      <c r="L57" s="399"/>
      <c r="M57" s="399"/>
      <c r="N57" s="232"/>
      <c r="O57" s="851"/>
      <c r="P57" s="851"/>
      <c r="Q57" s="484"/>
      <c r="R57" s="484"/>
      <c r="S57" s="835"/>
      <c r="T57" s="835"/>
      <c r="U57" s="841"/>
      <c r="V57" s="232"/>
      <c r="W57" s="852"/>
      <c r="X57" s="401"/>
      <c r="Y57" s="860"/>
      <c r="Z57" s="232"/>
      <c r="AA57" s="232"/>
      <c r="AB57" s="232"/>
      <c r="AC57" s="232"/>
      <c r="AD57" s="403"/>
      <c r="AE57" s="232"/>
      <c r="AF57" s="403"/>
      <c r="AG57" s="308"/>
      <c r="AH57" s="403"/>
      <c r="AI57" s="396">
        <v>93000000000</v>
      </c>
      <c r="AJ57" s="396" t="s">
        <v>341</v>
      </c>
      <c r="AK57" s="855"/>
      <c r="AL57" s="402"/>
      <c r="AM57" s="846"/>
      <c r="AN57" s="450"/>
      <c r="AO57" s="232"/>
      <c r="AP57" s="403"/>
      <c r="AQ57" s="856"/>
      <c r="AR57" s="494"/>
      <c r="AS57" s="487"/>
      <c r="AT57" s="495"/>
      <c r="AU57" s="857"/>
      <c r="AV57" s="858"/>
      <c r="AW57" s="859"/>
      <c r="AX57" s="861"/>
      <c r="AY57" s="181"/>
      <c r="AZ57" s="181"/>
    </row>
    <row r="58" spans="1:52" s="36" customFormat="1" ht="47.25">
      <c r="A58" s="306" t="s">
        <v>374</v>
      </c>
      <c r="B58" s="232"/>
      <c r="C58" s="396" t="s">
        <v>58</v>
      </c>
      <c r="D58" s="850" t="s">
        <v>336</v>
      </c>
      <c r="E58" s="397" t="s">
        <v>60</v>
      </c>
      <c r="F58" s="232"/>
      <c r="G58" s="494" t="s">
        <v>518</v>
      </c>
      <c r="H58" s="313" t="s">
        <v>519</v>
      </c>
      <c r="I58" s="313" t="s">
        <v>520</v>
      </c>
      <c r="J58" s="232">
        <v>2</v>
      </c>
      <c r="K58" s="232"/>
      <c r="L58" s="399"/>
      <c r="M58" s="399"/>
      <c r="N58" s="232"/>
      <c r="O58" s="851"/>
      <c r="P58" s="851"/>
      <c r="Q58" s="484"/>
      <c r="R58" s="484"/>
      <c r="S58" s="835"/>
      <c r="T58" s="835"/>
      <c r="U58" s="841"/>
      <c r="V58" s="232"/>
      <c r="W58" s="852"/>
      <c r="X58" s="401"/>
      <c r="Y58" s="860"/>
      <c r="Z58" s="232"/>
      <c r="AA58" s="232"/>
      <c r="AB58" s="232"/>
      <c r="AC58" s="232"/>
      <c r="AD58" s="403"/>
      <c r="AE58" s="232"/>
      <c r="AF58" s="403"/>
      <c r="AG58" s="308"/>
      <c r="AH58" s="403"/>
      <c r="AI58" s="396">
        <v>93000000000</v>
      </c>
      <c r="AJ58" s="396" t="s">
        <v>341</v>
      </c>
      <c r="AK58" s="855"/>
      <c r="AL58" s="402"/>
      <c r="AM58" s="846"/>
      <c r="AN58" s="450"/>
      <c r="AO58" s="232"/>
      <c r="AP58" s="403"/>
      <c r="AQ58" s="856"/>
      <c r="AR58" s="494"/>
      <c r="AS58" s="487"/>
      <c r="AT58" s="495"/>
      <c r="AU58" s="857"/>
      <c r="AV58" s="858"/>
      <c r="AW58" s="859"/>
      <c r="AX58" s="861"/>
      <c r="AY58" s="181"/>
      <c r="AZ58" s="181"/>
    </row>
    <row r="59" spans="1:52" s="36" customFormat="1" ht="47.25">
      <c r="A59" s="306" t="s">
        <v>374</v>
      </c>
      <c r="B59" s="232"/>
      <c r="C59" s="396" t="s">
        <v>58</v>
      </c>
      <c r="D59" s="850" t="s">
        <v>336</v>
      </c>
      <c r="E59" s="397" t="s">
        <v>60</v>
      </c>
      <c r="F59" s="232"/>
      <c r="G59" s="494" t="s">
        <v>154</v>
      </c>
      <c r="H59" s="313" t="s">
        <v>155</v>
      </c>
      <c r="I59" s="313" t="s">
        <v>523</v>
      </c>
      <c r="J59" s="232">
        <v>2</v>
      </c>
      <c r="K59" s="232"/>
      <c r="L59" s="399"/>
      <c r="M59" s="399"/>
      <c r="N59" s="232"/>
      <c r="O59" s="851"/>
      <c r="P59" s="851"/>
      <c r="Q59" s="484"/>
      <c r="R59" s="484"/>
      <c r="S59" s="835"/>
      <c r="T59" s="835"/>
      <c r="U59" s="841"/>
      <c r="V59" s="232"/>
      <c r="W59" s="852"/>
      <c r="X59" s="401"/>
      <c r="Y59" s="860"/>
      <c r="Z59" s="232"/>
      <c r="AA59" s="232"/>
      <c r="AB59" s="232"/>
      <c r="AC59" s="232"/>
      <c r="AD59" s="403"/>
      <c r="AE59" s="232"/>
      <c r="AF59" s="403"/>
      <c r="AG59" s="308"/>
      <c r="AH59" s="403"/>
      <c r="AI59" s="396">
        <v>93000000000</v>
      </c>
      <c r="AJ59" s="396" t="s">
        <v>341</v>
      </c>
      <c r="AK59" s="855"/>
      <c r="AL59" s="402"/>
      <c r="AM59" s="846"/>
      <c r="AN59" s="450"/>
      <c r="AO59" s="232"/>
      <c r="AP59" s="403"/>
      <c r="AQ59" s="856"/>
      <c r="AR59" s="494"/>
      <c r="AS59" s="487"/>
      <c r="AT59" s="495"/>
      <c r="AU59" s="857"/>
      <c r="AV59" s="858"/>
      <c r="AW59" s="859"/>
      <c r="AX59" s="861"/>
      <c r="AY59" s="181"/>
      <c r="AZ59" s="181"/>
    </row>
    <row r="60" spans="1:52" s="36" customFormat="1" ht="47.25">
      <c r="A60" s="306" t="s">
        <v>374</v>
      </c>
      <c r="B60" s="232"/>
      <c r="C60" s="396" t="s">
        <v>58</v>
      </c>
      <c r="D60" s="850" t="s">
        <v>336</v>
      </c>
      <c r="E60" s="397" t="s">
        <v>60</v>
      </c>
      <c r="F60" s="232"/>
      <c r="G60" s="494" t="s">
        <v>526</v>
      </c>
      <c r="H60" s="313" t="s">
        <v>174</v>
      </c>
      <c r="I60" s="313" t="s">
        <v>421</v>
      </c>
      <c r="J60" s="232">
        <v>2</v>
      </c>
      <c r="K60" s="232"/>
      <c r="L60" s="399"/>
      <c r="M60" s="399"/>
      <c r="N60" s="232"/>
      <c r="O60" s="851"/>
      <c r="P60" s="851"/>
      <c r="Q60" s="484"/>
      <c r="R60" s="484"/>
      <c r="S60" s="835"/>
      <c r="T60" s="835"/>
      <c r="U60" s="841"/>
      <c r="V60" s="232"/>
      <c r="W60" s="852"/>
      <c r="X60" s="401"/>
      <c r="Y60" s="860"/>
      <c r="Z60" s="232"/>
      <c r="AA60" s="232"/>
      <c r="AB60" s="232"/>
      <c r="AC60" s="232"/>
      <c r="AD60" s="403"/>
      <c r="AE60" s="232"/>
      <c r="AF60" s="403"/>
      <c r="AG60" s="308"/>
      <c r="AH60" s="403"/>
      <c r="AI60" s="396">
        <v>93000000000</v>
      </c>
      <c r="AJ60" s="396" t="s">
        <v>341</v>
      </c>
      <c r="AK60" s="855"/>
      <c r="AL60" s="402"/>
      <c r="AM60" s="846"/>
      <c r="AN60" s="450"/>
      <c r="AO60" s="232"/>
      <c r="AP60" s="403"/>
      <c r="AQ60" s="856"/>
      <c r="AR60" s="494"/>
      <c r="AS60" s="487"/>
      <c r="AT60" s="495"/>
      <c r="AU60" s="857"/>
      <c r="AV60" s="858"/>
      <c r="AW60" s="859"/>
      <c r="AX60" s="861"/>
      <c r="AY60" s="181"/>
      <c r="AZ60" s="181"/>
    </row>
    <row r="61" spans="1:52" s="36" customFormat="1" ht="47.25">
      <c r="A61" s="306" t="s">
        <v>374</v>
      </c>
      <c r="B61" s="232"/>
      <c r="C61" s="396" t="s">
        <v>58</v>
      </c>
      <c r="D61" s="850" t="s">
        <v>336</v>
      </c>
      <c r="E61" s="397" t="s">
        <v>60</v>
      </c>
      <c r="F61" s="232"/>
      <c r="G61" s="494" t="s">
        <v>529</v>
      </c>
      <c r="H61" s="313" t="s">
        <v>530</v>
      </c>
      <c r="I61" s="313" t="s">
        <v>531</v>
      </c>
      <c r="J61" s="232" t="s">
        <v>476</v>
      </c>
      <c r="K61" s="232"/>
      <c r="L61" s="399"/>
      <c r="M61" s="399"/>
      <c r="N61" s="232"/>
      <c r="O61" s="851"/>
      <c r="P61" s="851"/>
      <c r="Q61" s="484"/>
      <c r="R61" s="484"/>
      <c r="S61" s="835"/>
      <c r="T61" s="835"/>
      <c r="U61" s="841"/>
      <c r="V61" s="232"/>
      <c r="W61" s="852"/>
      <c r="X61" s="401"/>
      <c r="Y61" s="860"/>
      <c r="Z61" s="232"/>
      <c r="AA61" s="232"/>
      <c r="AB61" s="232"/>
      <c r="AC61" s="232"/>
      <c r="AD61" s="403"/>
      <c r="AE61" s="232"/>
      <c r="AF61" s="403"/>
      <c r="AG61" s="308"/>
      <c r="AH61" s="403"/>
      <c r="AI61" s="396">
        <v>93000000000</v>
      </c>
      <c r="AJ61" s="396" t="s">
        <v>341</v>
      </c>
      <c r="AK61" s="855"/>
      <c r="AL61" s="402"/>
      <c r="AM61" s="846"/>
      <c r="AN61" s="450"/>
      <c r="AO61" s="232"/>
      <c r="AP61" s="403"/>
      <c r="AQ61" s="856"/>
      <c r="AR61" s="494"/>
      <c r="AS61" s="487"/>
      <c r="AT61" s="495"/>
      <c r="AU61" s="857"/>
      <c r="AV61" s="858"/>
      <c r="AW61" s="859"/>
      <c r="AX61" s="861"/>
      <c r="AY61" s="181"/>
      <c r="AZ61" s="181"/>
    </row>
    <row r="62" spans="1:52" s="36" customFormat="1" ht="47.25">
      <c r="A62" s="306" t="s">
        <v>374</v>
      </c>
      <c r="B62" s="232"/>
      <c r="C62" s="396" t="s">
        <v>58</v>
      </c>
      <c r="D62" s="850" t="s">
        <v>336</v>
      </c>
      <c r="E62" s="397" t="s">
        <v>60</v>
      </c>
      <c r="F62" s="232"/>
      <c r="G62" s="494" t="s">
        <v>534</v>
      </c>
      <c r="H62" s="313" t="s">
        <v>535</v>
      </c>
      <c r="I62" s="313" t="s">
        <v>536</v>
      </c>
      <c r="J62" s="232">
        <v>2</v>
      </c>
      <c r="K62" s="232"/>
      <c r="L62" s="399"/>
      <c r="M62" s="399"/>
      <c r="N62" s="232"/>
      <c r="O62" s="851"/>
      <c r="P62" s="851"/>
      <c r="Q62" s="484"/>
      <c r="R62" s="484"/>
      <c r="S62" s="835"/>
      <c r="T62" s="835"/>
      <c r="U62" s="841"/>
      <c r="V62" s="232"/>
      <c r="W62" s="852"/>
      <c r="X62" s="401"/>
      <c r="Y62" s="860"/>
      <c r="Z62" s="232"/>
      <c r="AA62" s="232"/>
      <c r="AB62" s="232"/>
      <c r="AC62" s="232"/>
      <c r="AD62" s="403"/>
      <c r="AE62" s="232"/>
      <c r="AF62" s="403"/>
      <c r="AG62" s="308"/>
      <c r="AH62" s="403"/>
      <c r="AI62" s="396">
        <v>93000000000</v>
      </c>
      <c r="AJ62" s="396" t="s">
        <v>341</v>
      </c>
      <c r="AK62" s="855"/>
      <c r="AL62" s="402"/>
      <c r="AM62" s="846"/>
      <c r="AN62" s="450"/>
      <c r="AO62" s="232"/>
      <c r="AP62" s="403"/>
      <c r="AQ62" s="856"/>
      <c r="AR62" s="494"/>
      <c r="AS62" s="487"/>
      <c r="AT62" s="495"/>
      <c r="AU62" s="857"/>
      <c r="AV62" s="858"/>
      <c r="AW62" s="859"/>
      <c r="AX62" s="861"/>
      <c r="AY62" s="181"/>
      <c r="AZ62" s="181"/>
    </row>
    <row r="63" spans="1:52" s="36" customFormat="1" ht="47.25">
      <c r="A63" s="306" t="s">
        <v>374</v>
      </c>
      <c r="B63" s="232"/>
      <c r="C63" s="396" t="s">
        <v>58</v>
      </c>
      <c r="D63" s="850" t="s">
        <v>336</v>
      </c>
      <c r="E63" s="397" t="s">
        <v>60</v>
      </c>
      <c r="F63" s="232"/>
      <c r="G63" s="494" t="s">
        <v>539</v>
      </c>
      <c r="H63" s="313" t="s">
        <v>134</v>
      </c>
      <c r="I63" s="313" t="s">
        <v>135</v>
      </c>
      <c r="J63" s="232">
        <v>2</v>
      </c>
      <c r="K63" s="232"/>
      <c r="L63" s="399"/>
      <c r="M63" s="399"/>
      <c r="N63" s="232"/>
      <c r="O63" s="851"/>
      <c r="P63" s="851"/>
      <c r="Q63" s="484"/>
      <c r="R63" s="484"/>
      <c r="S63" s="835"/>
      <c r="T63" s="835"/>
      <c r="U63" s="841"/>
      <c r="V63" s="232"/>
      <c r="W63" s="852"/>
      <c r="X63" s="401"/>
      <c r="Y63" s="860"/>
      <c r="Z63" s="232"/>
      <c r="AA63" s="232"/>
      <c r="AB63" s="232"/>
      <c r="AC63" s="232"/>
      <c r="AD63" s="403"/>
      <c r="AE63" s="232"/>
      <c r="AF63" s="403"/>
      <c r="AG63" s="308"/>
      <c r="AH63" s="403"/>
      <c r="AI63" s="396">
        <v>93000000000</v>
      </c>
      <c r="AJ63" s="396" t="s">
        <v>341</v>
      </c>
      <c r="AK63" s="855"/>
      <c r="AL63" s="402"/>
      <c r="AM63" s="846"/>
      <c r="AN63" s="450"/>
      <c r="AO63" s="232"/>
      <c r="AP63" s="403"/>
      <c r="AQ63" s="856"/>
      <c r="AR63" s="494"/>
      <c r="AS63" s="487"/>
      <c r="AT63" s="495"/>
      <c r="AU63" s="857"/>
      <c r="AV63" s="858"/>
      <c r="AW63" s="859"/>
      <c r="AX63" s="861"/>
      <c r="AY63" s="181"/>
      <c r="AZ63" s="181"/>
    </row>
    <row r="64" spans="1:52" s="36" customFormat="1" ht="47.25">
      <c r="A64" s="306" t="s">
        <v>374</v>
      </c>
      <c r="B64" s="232"/>
      <c r="C64" s="396" t="s">
        <v>58</v>
      </c>
      <c r="D64" s="850" t="s">
        <v>336</v>
      </c>
      <c r="E64" s="397" t="s">
        <v>60</v>
      </c>
      <c r="F64" s="232"/>
      <c r="G64" s="494" t="s">
        <v>115</v>
      </c>
      <c r="H64" s="313" t="s">
        <v>106</v>
      </c>
      <c r="I64" s="313" t="s">
        <v>120</v>
      </c>
      <c r="J64" s="232">
        <v>2</v>
      </c>
      <c r="K64" s="232"/>
      <c r="L64" s="399"/>
      <c r="M64" s="399"/>
      <c r="N64" s="232"/>
      <c r="O64" s="851"/>
      <c r="P64" s="851"/>
      <c r="Q64" s="484"/>
      <c r="R64" s="484"/>
      <c r="S64" s="835"/>
      <c r="T64" s="835"/>
      <c r="U64" s="841"/>
      <c r="V64" s="232"/>
      <c r="W64" s="852"/>
      <c r="X64" s="401"/>
      <c r="Y64" s="860"/>
      <c r="Z64" s="232"/>
      <c r="AA64" s="232"/>
      <c r="AB64" s="232"/>
      <c r="AC64" s="232"/>
      <c r="AD64" s="403"/>
      <c r="AE64" s="232"/>
      <c r="AF64" s="403"/>
      <c r="AG64" s="308"/>
      <c r="AH64" s="403"/>
      <c r="AI64" s="396">
        <v>93000000000</v>
      </c>
      <c r="AJ64" s="396" t="s">
        <v>341</v>
      </c>
      <c r="AK64" s="855"/>
      <c r="AL64" s="402"/>
      <c r="AM64" s="846"/>
      <c r="AN64" s="450"/>
      <c r="AO64" s="232"/>
      <c r="AP64" s="403"/>
      <c r="AQ64" s="856"/>
      <c r="AR64" s="494"/>
      <c r="AS64" s="487"/>
      <c r="AT64" s="495"/>
      <c r="AU64" s="857"/>
      <c r="AV64" s="858"/>
      <c r="AW64" s="859"/>
      <c r="AX64" s="861"/>
      <c r="AY64" s="181"/>
      <c r="AZ64" s="181"/>
    </row>
    <row r="65" spans="1:52" s="36" customFormat="1" ht="47.25">
      <c r="A65" s="306" t="s">
        <v>374</v>
      </c>
      <c r="B65" s="232"/>
      <c r="C65" s="396" t="s">
        <v>58</v>
      </c>
      <c r="D65" s="850" t="s">
        <v>336</v>
      </c>
      <c r="E65" s="397" t="s">
        <v>60</v>
      </c>
      <c r="F65" s="232"/>
      <c r="G65" s="494" t="s">
        <v>544</v>
      </c>
      <c r="H65" s="313" t="s">
        <v>545</v>
      </c>
      <c r="I65" s="313" t="s">
        <v>545</v>
      </c>
      <c r="J65" s="232">
        <v>2</v>
      </c>
      <c r="K65" s="232"/>
      <c r="L65" s="399"/>
      <c r="M65" s="399"/>
      <c r="N65" s="232"/>
      <c r="O65" s="851"/>
      <c r="P65" s="851"/>
      <c r="Q65" s="484"/>
      <c r="R65" s="484"/>
      <c r="S65" s="835"/>
      <c r="T65" s="835"/>
      <c r="U65" s="841"/>
      <c r="V65" s="232"/>
      <c r="W65" s="852"/>
      <c r="X65" s="401"/>
      <c r="Y65" s="860"/>
      <c r="Z65" s="232"/>
      <c r="AA65" s="232"/>
      <c r="AB65" s="232"/>
      <c r="AC65" s="232"/>
      <c r="AD65" s="403"/>
      <c r="AE65" s="232"/>
      <c r="AF65" s="403"/>
      <c r="AG65" s="308"/>
      <c r="AH65" s="403"/>
      <c r="AI65" s="396">
        <v>93000000000</v>
      </c>
      <c r="AJ65" s="396" t="s">
        <v>341</v>
      </c>
      <c r="AK65" s="855"/>
      <c r="AL65" s="402"/>
      <c r="AM65" s="846"/>
      <c r="AN65" s="450"/>
      <c r="AO65" s="232"/>
      <c r="AP65" s="403"/>
      <c r="AQ65" s="856"/>
      <c r="AR65" s="494"/>
      <c r="AS65" s="487"/>
      <c r="AT65" s="495"/>
      <c r="AU65" s="857"/>
      <c r="AV65" s="858"/>
      <c r="AW65" s="859"/>
      <c r="AX65" s="861"/>
      <c r="AY65" s="181"/>
      <c r="AZ65" s="181"/>
    </row>
    <row r="66" spans="1:52" s="36" customFormat="1" ht="47.25">
      <c r="A66" s="306" t="s">
        <v>374</v>
      </c>
      <c r="B66" s="232"/>
      <c r="C66" s="396" t="s">
        <v>58</v>
      </c>
      <c r="D66" s="850" t="s">
        <v>336</v>
      </c>
      <c r="E66" s="397" t="s">
        <v>60</v>
      </c>
      <c r="F66" s="232"/>
      <c r="G66" s="494" t="s">
        <v>548</v>
      </c>
      <c r="H66" s="313" t="s">
        <v>549</v>
      </c>
      <c r="I66" s="313" t="s">
        <v>550</v>
      </c>
      <c r="J66" s="232">
        <v>2</v>
      </c>
      <c r="K66" s="232"/>
      <c r="L66" s="399"/>
      <c r="M66" s="399"/>
      <c r="N66" s="232"/>
      <c r="O66" s="851"/>
      <c r="P66" s="851"/>
      <c r="Q66" s="484"/>
      <c r="R66" s="484"/>
      <c r="S66" s="835"/>
      <c r="T66" s="835"/>
      <c r="U66" s="841"/>
      <c r="V66" s="232"/>
      <c r="W66" s="852"/>
      <c r="X66" s="401"/>
      <c r="Y66" s="860"/>
      <c r="Z66" s="232"/>
      <c r="AA66" s="232"/>
      <c r="AB66" s="232"/>
      <c r="AC66" s="232"/>
      <c r="AD66" s="403"/>
      <c r="AE66" s="232"/>
      <c r="AF66" s="403"/>
      <c r="AG66" s="308"/>
      <c r="AH66" s="403"/>
      <c r="AI66" s="396">
        <v>93000000000</v>
      </c>
      <c r="AJ66" s="396" t="s">
        <v>341</v>
      </c>
      <c r="AK66" s="855"/>
      <c r="AL66" s="402"/>
      <c r="AM66" s="846"/>
      <c r="AN66" s="450"/>
      <c r="AO66" s="232"/>
      <c r="AP66" s="403"/>
      <c r="AQ66" s="856"/>
      <c r="AR66" s="494"/>
      <c r="AS66" s="487"/>
      <c r="AT66" s="495"/>
      <c r="AU66" s="857"/>
      <c r="AV66" s="858"/>
      <c r="AW66" s="859"/>
      <c r="AX66" s="861"/>
      <c r="AY66" s="181"/>
      <c r="AZ66" s="181"/>
    </row>
    <row r="67" spans="1:52" s="36" customFormat="1" ht="47.25">
      <c r="A67" s="306" t="s">
        <v>374</v>
      </c>
      <c r="B67" s="232"/>
      <c r="C67" s="396" t="s">
        <v>58</v>
      </c>
      <c r="D67" s="850" t="s">
        <v>336</v>
      </c>
      <c r="E67" s="397" t="s">
        <v>60</v>
      </c>
      <c r="F67" s="232"/>
      <c r="G67" s="494" t="s">
        <v>140</v>
      </c>
      <c r="H67" s="313" t="s">
        <v>134</v>
      </c>
      <c r="I67" s="313" t="s">
        <v>135</v>
      </c>
      <c r="J67" s="232">
        <v>2</v>
      </c>
      <c r="K67" s="232"/>
      <c r="L67" s="399"/>
      <c r="M67" s="399"/>
      <c r="N67" s="232"/>
      <c r="O67" s="851"/>
      <c r="P67" s="851"/>
      <c r="Q67" s="484"/>
      <c r="R67" s="484"/>
      <c r="S67" s="835"/>
      <c r="T67" s="835"/>
      <c r="U67" s="841"/>
      <c r="V67" s="232"/>
      <c r="W67" s="852"/>
      <c r="X67" s="401"/>
      <c r="Y67" s="860"/>
      <c r="Z67" s="232"/>
      <c r="AA67" s="232"/>
      <c r="AB67" s="232"/>
      <c r="AC67" s="232"/>
      <c r="AD67" s="403"/>
      <c r="AE67" s="232"/>
      <c r="AF67" s="403"/>
      <c r="AG67" s="308"/>
      <c r="AH67" s="403"/>
      <c r="AI67" s="396">
        <v>93000000000</v>
      </c>
      <c r="AJ67" s="396" t="s">
        <v>341</v>
      </c>
      <c r="AK67" s="855"/>
      <c r="AL67" s="402"/>
      <c r="AM67" s="846"/>
      <c r="AN67" s="450"/>
      <c r="AO67" s="232"/>
      <c r="AP67" s="403"/>
      <c r="AQ67" s="856"/>
      <c r="AR67" s="494"/>
      <c r="AS67" s="487"/>
      <c r="AT67" s="495"/>
      <c r="AU67" s="857"/>
      <c r="AV67" s="858"/>
      <c r="AW67" s="859"/>
      <c r="AX67" s="861"/>
      <c r="AY67" s="181"/>
      <c r="AZ67" s="181"/>
    </row>
    <row r="68" spans="1:52" s="36" customFormat="1" ht="47.25">
      <c r="A68" s="306" t="s">
        <v>374</v>
      </c>
      <c r="B68" s="232"/>
      <c r="C68" s="396" t="s">
        <v>58</v>
      </c>
      <c r="D68" s="850" t="s">
        <v>336</v>
      </c>
      <c r="E68" s="397" t="s">
        <v>60</v>
      </c>
      <c r="F68" s="232"/>
      <c r="G68" s="494" t="s">
        <v>561</v>
      </c>
      <c r="H68" s="313" t="s">
        <v>562</v>
      </c>
      <c r="I68" s="313" t="s">
        <v>563</v>
      </c>
      <c r="J68" s="232">
        <v>2</v>
      </c>
      <c r="K68" s="232"/>
      <c r="L68" s="399"/>
      <c r="M68" s="399"/>
      <c r="N68" s="232"/>
      <c r="O68" s="851"/>
      <c r="P68" s="851"/>
      <c r="Q68" s="484"/>
      <c r="R68" s="484"/>
      <c r="S68" s="835"/>
      <c r="T68" s="835"/>
      <c r="U68" s="841"/>
      <c r="V68" s="232"/>
      <c r="W68" s="852"/>
      <c r="X68" s="401"/>
      <c r="Y68" s="860"/>
      <c r="Z68" s="232"/>
      <c r="AA68" s="232"/>
      <c r="AB68" s="232"/>
      <c r="AC68" s="232"/>
      <c r="AD68" s="403"/>
      <c r="AE68" s="232"/>
      <c r="AF68" s="403"/>
      <c r="AG68" s="308"/>
      <c r="AH68" s="403"/>
      <c r="AI68" s="396">
        <v>93000000000</v>
      </c>
      <c r="AJ68" s="396" t="s">
        <v>341</v>
      </c>
      <c r="AK68" s="855"/>
      <c r="AL68" s="402"/>
      <c r="AM68" s="846"/>
      <c r="AN68" s="450"/>
      <c r="AO68" s="232"/>
      <c r="AP68" s="403"/>
      <c r="AQ68" s="856"/>
      <c r="AR68" s="494"/>
      <c r="AS68" s="487"/>
      <c r="AT68" s="495"/>
      <c r="AU68" s="857"/>
      <c r="AV68" s="858"/>
      <c r="AW68" s="859"/>
      <c r="AX68" s="861"/>
      <c r="AY68" s="181"/>
      <c r="AZ68" s="181"/>
    </row>
    <row r="69" spans="1:52" s="36" customFormat="1" ht="47.25">
      <c r="A69" s="306" t="s">
        <v>374</v>
      </c>
      <c r="B69" s="232"/>
      <c r="C69" s="396" t="s">
        <v>58</v>
      </c>
      <c r="D69" s="850" t="s">
        <v>336</v>
      </c>
      <c r="E69" s="397" t="s">
        <v>60</v>
      </c>
      <c r="F69" s="232"/>
      <c r="G69" s="494" t="s">
        <v>1344</v>
      </c>
      <c r="H69" s="313" t="s">
        <v>425</v>
      </c>
      <c r="I69" s="313" t="s">
        <v>1345</v>
      </c>
      <c r="J69" s="232">
        <v>2</v>
      </c>
      <c r="K69" s="232"/>
      <c r="L69" s="399"/>
      <c r="M69" s="399"/>
      <c r="N69" s="232"/>
      <c r="O69" s="851"/>
      <c r="P69" s="851"/>
      <c r="Q69" s="484"/>
      <c r="R69" s="484"/>
      <c r="S69" s="835"/>
      <c r="T69" s="835"/>
      <c r="U69" s="841"/>
      <c r="V69" s="232"/>
      <c r="W69" s="852"/>
      <c r="X69" s="401"/>
      <c r="Y69" s="860"/>
      <c r="Z69" s="232"/>
      <c r="AA69" s="232"/>
      <c r="AB69" s="232"/>
      <c r="AC69" s="232"/>
      <c r="AD69" s="403"/>
      <c r="AE69" s="232"/>
      <c r="AF69" s="403"/>
      <c r="AG69" s="308"/>
      <c r="AH69" s="403"/>
      <c r="AI69" s="396">
        <v>93000000000</v>
      </c>
      <c r="AJ69" s="396" t="s">
        <v>341</v>
      </c>
      <c r="AK69" s="855"/>
      <c r="AL69" s="402"/>
      <c r="AM69" s="846"/>
      <c r="AN69" s="450"/>
      <c r="AO69" s="232"/>
      <c r="AP69" s="403"/>
      <c r="AQ69" s="856"/>
      <c r="AR69" s="494"/>
      <c r="AS69" s="487"/>
      <c r="AT69" s="495"/>
      <c r="AU69" s="857"/>
      <c r="AV69" s="858"/>
      <c r="AW69" s="859"/>
      <c r="AX69" s="861"/>
      <c r="AY69" s="181"/>
      <c r="AZ69" s="181"/>
    </row>
    <row r="70" spans="1:52" s="36" customFormat="1" ht="47.25">
      <c r="A70" s="306" t="s">
        <v>374</v>
      </c>
      <c r="B70" s="232"/>
      <c r="C70" s="396" t="s">
        <v>58</v>
      </c>
      <c r="D70" s="850" t="s">
        <v>336</v>
      </c>
      <c r="E70" s="397" t="s">
        <v>60</v>
      </c>
      <c r="F70" s="232"/>
      <c r="G70" s="494" t="s">
        <v>1348</v>
      </c>
      <c r="H70" s="313" t="s">
        <v>1349</v>
      </c>
      <c r="I70" s="313" t="s">
        <v>1349</v>
      </c>
      <c r="J70" s="232">
        <v>2</v>
      </c>
      <c r="K70" s="232"/>
      <c r="L70" s="399"/>
      <c r="M70" s="399"/>
      <c r="N70" s="232"/>
      <c r="O70" s="851"/>
      <c r="P70" s="851"/>
      <c r="Q70" s="484"/>
      <c r="R70" s="484"/>
      <c r="S70" s="835"/>
      <c r="T70" s="835"/>
      <c r="U70" s="841"/>
      <c r="V70" s="232"/>
      <c r="W70" s="852"/>
      <c r="X70" s="401"/>
      <c r="Y70" s="860"/>
      <c r="Z70" s="232"/>
      <c r="AA70" s="232"/>
      <c r="AB70" s="232"/>
      <c r="AC70" s="232"/>
      <c r="AD70" s="403"/>
      <c r="AE70" s="232"/>
      <c r="AF70" s="403"/>
      <c r="AG70" s="308"/>
      <c r="AH70" s="403"/>
      <c r="AI70" s="396">
        <v>93000000000</v>
      </c>
      <c r="AJ70" s="396" t="s">
        <v>341</v>
      </c>
      <c r="AK70" s="855"/>
      <c r="AL70" s="402"/>
      <c r="AM70" s="846"/>
      <c r="AN70" s="450"/>
      <c r="AO70" s="232"/>
      <c r="AP70" s="403"/>
      <c r="AQ70" s="856"/>
      <c r="AR70" s="494"/>
      <c r="AS70" s="487"/>
      <c r="AT70" s="495"/>
      <c r="AU70" s="857"/>
      <c r="AV70" s="858"/>
      <c r="AW70" s="859"/>
      <c r="AX70" s="861"/>
      <c r="AY70" s="181"/>
      <c r="AZ70" s="181"/>
    </row>
    <row r="71" spans="1:52" s="36" customFormat="1" ht="47.25">
      <c r="A71" s="306" t="s">
        <v>374</v>
      </c>
      <c r="B71" s="384"/>
      <c r="C71" s="498" t="s">
        <v>58</v>
      </c>
      <c r="D71" s="349" t="s">
        <v>336</v>
      </c>
      <c r="E71" s="862" t="s">
        <v>60</v>
      </c>
      <c r="F71" s="384"/>
      <c r="G71" s="498" t="s">
        <v>566</v>
      </c>
      <c r="H71" s="863" t="s">
        <v>150</v>
      </c>
      <c r="I71" s="863" t="s">
        <v>169</v>
      </c>
      <c r="J71" s="862">
        <v>2</v>
      </c>
      <c r="K71" s="384"/>
      <c r="L71" s="384"/>
      <c r="M71" s="498"/>
      <c r="N71" s="396"/>
      <c r="O71" s="864"/>
      <c r="P71" s="864"/>
      <c r="Q71" s="865"/>
      <c r="R71" s="865"/>
      <c r="S71" s="862"/>
      <c r="T71" s="862"/>
      <c r="U71" s="396"/>
      <c r="V71" s="498"/>
      <c r="W71" s="498"/>
      <c r="X71" s="401"/>
      <c r="Y71" s="860"/>
      <c r="Z71" s="862"/>
      <c r="AA71" s="862"/>
      <c r="AB71" s="862"/>
      <c r="AC71" s="862"/>
      <c r="AD71" s="232"/>
      <c r="AE71" s="862"/>
      <c r="AF71" s="498"/>
      <c r="AG71" s="866"/>
      <c r="AH71" s="862"/>
      <c r="AI71" s="498">
        <v>93000000000</v>
      </c>
      <c r="AJ71" s="498" t="s">
        <v>341</v>
      </c>
      <c r="AK71" s="860"/>
      <c r="AL71" s="867"/>
      <c r="AM71" s="867"/>
      <c r="AN71" s="384"/>
      <c r="AO71" s="384"/>
      <c r="AP71" s="862"/>
      <c r="AQ71" s="862"/>
      <c r="AR71" s="868"/>
      <c r="AS71" s="862"/>
      <c r="AT71" s="862"/>
      <c r="AU71" s="869"/>
      <c r="AV71" s="869"/>
      <c r="AW71" s="384"/>
      <c r="AX71" s="870"/>
      <c r="AY71" s="384"/>
      <c r="AZ71" s="384"/>
    </row>
    <row r="72" spans="1:52" s="36" customFormat="1" ht="47.25">
      <c r="A72" s="306" t="s">
        <v>374</v>
      </c>
      <c r="B72" s="384"/>
      <c r="C72" s="498" t="s">
        <v>58</v>
      </c>
      <c r="D72" s="349" t="s">
        <v>336</v>
      </c>
      <c r="E72" s="862" t="s">
        <v>60</v>
      </c>
      <c r="F72" s="384"/>
      <c r="G72" s="498" t="s">
        <v>610</v>
      </c>
      <c r="H72" s="863" t="s">
        <v>469</v>
      </c>
      <c r="I72" s="863" t="s">
        <v>611</v>
      </c>
      <c r="J72" s="862">
        <v>2</v>
      </c>
      <c r="K72" s="384"/>
      <c r="L72" s="384"/>
      <c r="M72" s="498"/>
      <c r="N72" s="396"/>
      <c r="O72" s="864"/>
      <c r="P72" s="864"/>
      <c r="Q72" s="865"/>
      <c r="R72" s="865"/>
      <c r="S72" s="862"/>
      <c r="T72" s="862"/>
      <c r="U72" s="396"/>
      <c r="V72" s="498"/>
      <c r="W72" s="498"/>
      <c r="X72" s="401"/>
      <c r="Y72" s="860"/>
      <c r="Z72" s="862"/>
      <c r="AA72" s="862"/>
      <c r="AB72" s="862"/>
      <c r="AC72" s="862"/>
      <c r="AD72" s="232"/>
      <c r="AE72" s="862"/>
      <c r="AF72" s="498"/>
      <c r="AG72" s="866"/>
      <c r="AH72" s="862"/>
      <c r="AI72" s="498">
        <v>93000000000</v>
      </c>
      <c r="AJ72" s="498" t="s">
        <v>341</v>
      </c>
      <c r="AK72" s="860"/>
      <c r="AL72" s="867"/>
      <c r="AM72" s="867"/>
      <c r="AN72" s="384"/>
      <c r="AO72" s="384"/>
      <c r="AP72" s="862"/>
      <c r="AQ72" s="862"/>
      <c r="AR72" s="868"/>
      <c r="AS72" s="862"/>
      <c r="AT72" s="862"/>
      <c r="AU72" s="869"/>
      <c r="AV72" s="869"/>
      <c r="AW72" s="384"/>
      <c r="AX72" s="870"/>
      <c r="AY72" s="384"/>
      <c r="AZ72" s="384"/>
    </row>
    <row r="73" spans="1:52" s="36" customFormat="1" ht="47.25">
      <c r="A73" s="181" t="s">
        <v>678</v>
      </c>
      <c r="B73" s="181"/>
      <c r="C73" s="181" t="s">
        <v>58</v>
      </c>
      <c r="D73" s="181" t="s">
        <v>615</v>
      </c>
      <c r="E73" s="181" t="s">
        <v>622</v>
      </c>
      <c r="F73" s="863"/>
      <c r="G73" s="181" t="s">
        <v>1917</v>
      </c>
      <c r="H73" s="863" t="s">
        <v>689</v>
      </c>
      <c r="I73" s="307" t="s">
        <v>425</v>
      </c>
      <c r="J73" s="181">
        <v>2</v>
      </c>
      <c r="K73" s="181"/>
      <c r="L73" s="181"/>
      <c r="M73" s="181"/>
      <c r="N73" s="232"/>
      <c r="O73" s="871"/>
      <c r="P73" s="871"/>
      <c r="Q73" s="871"/>
      <c r="R73" s="872"/>
      <c r="S73" s="872"/>
      <c r="T73" s="872"/>
      <c r="U73" s="232"/>
      <c r="V73" s="498"/>
      <c r="W73" s="232"/>
      <c r="X73" s="350"/>
      <c r="Y73" s="860"/>
      <c r="Z73" s="181"/>
      <c r="AA73" s="181"/>
      <c r="AB73" s="181"/>
      <c r="AC73" s="181"/>
      <c r="AD73" s="232"/>
      <c r="AE73" s="181"/>
      <c r="AF73" s="498"/>
      <c r="AG73" s="866"/>
      <c r="AH73" s="181"/>
      <c r="AI73" s="873">
        <v>93000000000</v>
      </c>
      <c r="AJ73" s="862" t="s">
        <v>70</v>
      </c>
      <c r="AK73" s="350"/>
      <c r="AL73" s="860"/>
      <c r="AM73" s="874"/>
      <c r="AN73" s="862"/>
      <c r="AO73" s="232"/>
      <c r="AP73" s="181"/>
      <c r="AQ73" s="181"/>
      <c r="AR73" s="181"/>
      <c r="AS73" s="350"/>
      <c r="AT73" s="408"/>
      <c r="AU73" s="409"/>
      <c r="AV73" s="181"/>
      <c r="AW73" s="181"/>
      <c r="AX73" s="181"/>
      <c r="AY73" s="181"/>
      <c r="AZ73" s="181"/>
    </row>
    <row r="74" spans="1:52" s="36" customFormat="1" ht="47.25">
      <c r="A74" s="181" t="s">
        <v>678</v>
      </c>
      <c r="B74" s="181"/>
      <c r="C74" s="181" t="s">
        <v>58</v>
      </c>
      <c r="D74" s="181" t="s">
        <v>615</v>
      </c>
      <c r="E74" s="181" t="s">
        <v>622</v>
      </c>
      <c r="F74" s="863"/>
      <c r="G74" s="181" t="s">
        <v>1918</v>
      </c>
      <c r="H74" s="863" t="s">
        <v>689</v>
      </c>
      <c r="I74" s="863" t="s">
        <v>690</v>
      </c>
      <c r="J74" s="181">
        <v>2</v>
      </c>
      <c r="K74" s="181"/>
      <c r="L74" s="181"/>
      <c r="M74" s="181"/>
      <c r="N74" s="232"/>
      <c r="O74" s="871"/>
      <c r="P74" s="871"/>
      <c r="Q74" s="871"/>
      <c r="R74" s="872"/>
      <c r="S74" s="872"/>
      <c r="T74" s="872"/>
      <c r="U74" s="232"/>
      <c r="V74" s="498"/>
      <c r="W74" s="232"/>
      <c r="X74" s="350"/>
      <c r="Y74" s="860"/>
      <c r="Z74" s="181"/>
      <c r="AA74" s="181"/>
      <c r="AB74" s="181"/>
      <c r="AC74" s="181"/>
      <c r="AD74" s="232"/>
      <c r="AE74" s="181"/>
      <c r="AF74" s="498"/>
      <c r="AG74" s="866"/>
      <c r="AH74" s="181"/>
      <c r="AI74" s="873">
        <v>93000000000</v>
      </c>
      <c r="AJ74" s="862" t="s">
        <v>70</v>
      </c>
      <c r="AK74" s="350"/>
      <c r="AL74" s="860"/>
      <c r="AM74" s="875"/>
      <c r="AN74" s="862"/>
      <c r="AO74" s="232"/>
      <c r="AP74" s="181"/>
      <c r="AQ74" s="181"/>
      <c r="AR74" s="181"/>
      <c r="AS74" s="350"/>
      <c r="AT74" s="408"/>
      <c r="AU74" s="409"/>
      <c r="AV74" s="181"/>
      <c r="AW74" s="181"/>
      <c r="AX74" s="181"/>
      <c r="AY74" s="181"/>
      <c r="AZ74" s="181"/>
    </row>
    <row r="75" spans="1:52" s="36" customFormat="1" ht="47.25">
      <c r="A75" s="181" t="s">
        <v>678</v>
      </c>
      <c r="B75" s="181"/>
      <c r="C75" s="181" t="s">
        <v>58</v>
      </c>
      <c r="D75" s="181" t="s">
        <v>615</v>
      </c>
      <c r="E75" s="181" t="s">
        <v>622</v>
      </c>
      <c r="F75" s="863"/>
      <c r="G75" s="862" t="s">
        <v>694</v>
      </c>
      <c r="H75" s="862" t="s">
        <v>695</v>
      </c>
      <c r="I75" s="863" t="s">
        <v>696</v>
      </c>
      <c r="J75" s="181">
        <v>2</v>
      </c>
      <c r="K75" s="181"/>
      <c r="L75" s="181"/>
      <c r="M75" s="181"/>
      <c r="N75" s="232"/>
      <c r="O75" s="871"/>
      <c r="P75" s="871"/>
      <c r="Q75" s="871"/>
      <c r="R75" s="862"/>
      <c r="S75" s="862"/>
      <c r="T75" s="862"/>
      <c r="U75" s="232"/>
      <c r="V75" s="498"/>
      <c r="W75" s="232"/>
      <c r="X75" s="350"/>
      <c r="Y75" s="860"/>
      <c r="Z75" s="862"/>
      <c r="AA75" s="862"/>
      <c r="AB75" s="862"/>
      <c r="AC75" s="862"/>
      <c r="AD75" s="232"/>
      <c r="AE75" s="862"/>
      <c r="AF75" s="498"/>
      <c r="AG75" s="866"/>
      <c r="AH75" s="181"/>
      <c r="AI75" s="873">
        <v>93000000000</v>
      </c>
      <c r="AJ75" s="862" t="s">
        <v>70</v>
      </c>
      <c r="AK75" s="350"/>
      <c r="AL75" s="860"/>
      <c r="AM75" s="874"/>
      <c r="AN75" s="862"/>
      <c r="AO75" s="232"/>
      <c r="AP75" s="862"/>
      <c r="AQ75" s="862"/>
      <c r="AR75" s="862"/>
      <c r="AS75" s="862"/>
      <c r="AT75" s="862"/>
      <c r="AU75" s="862"/>
      <c r="AV75" s="862"/>
      <c r="AW75" s="181"/>
      <c r="AX75" s="862"/>
      <c r="AY75" s="862"/>
      <c r="AZ75" s="862"/>
    </row>
    <row r="76" spans="1:52" s="36" customFormat="1" ht="63">
      <c r="A76" s="181" t="s">
        <v>678</v>
      </c>
      <c r="B76" s="232"/>
      <c r="C76" s="181" t="s">
        <v>58</v>
      </c>
      <c r="D76" s="181" t="s">
        <v>651</v>
      </c>
      <c r="E76" s="181" t="s">
        <v>622</v>
      </c>
      <c r="F76" s="863" t="s">
        <v>496</v>
      </c>
      <c r="G76" s="181" t="s">
        <v>1917</v>
      </c>
      <c r="H76" s="863" t="s">
        <v>689</v>
      </c>
      <c r="I76" s="307" t="s">
        <v>425</v>
      </c>
      <c r="J76" s="346">
        <v>2</v>
      </c>
      <c r="K76" s="181"/>
      <c r="L76" s="181"/>
      <c r="M76" s="181"/>
      <c r="N76" s="232"/>
      <c r="O76" s="876"/>
      <c r="P76" s="871"/>
      <c r="Q76" s="871"/>
      <c r="R76" s="877"/>
      <c r="S76" s="877"/>
      <c r="T76" s="877"/>
      <c r="U76" s="232"/>
      <c r="V76" s="232"/>
      <c r="W76" s="232"/>
      <c r="X76" s="350"/>
      <c r="Y76" s="860"/>
      <c r="Z76" s="181"/>
      <c r="AA76" s="181"/>
      <c r="AB76" s="181"/>
      <c r="AC76" s="181"/>
      <c r="AD76" s="232"/>
      <c r="AE76" s="181"/>
      <c r="AF76" s="498"/>
      <c r="AG76" s="866"/>
      <c r="AH76" s="181"/>
      <c r="AI76" s="873">
        <v>93000000000</v>
      </c>
      <c r="AJ76" s="862" t="s">
        <v>70</v>
      </c>
      <c r="AK76" s="350"/>
      <c r="AL76" s="860"/>
      <c r="AM76" s="874"/>
      <c r="AN76" s="862"/>
      <c r="AO76" s="232"/>
      <c r="AP76" s="181"/>
      <c r="AQ76" s="181"/>
      <c r="AR76" s="181"/>
      <c r="AS76" s="350"/>
      <c r="AT76" s="408"/>
      <c r="AU76" s="409"/>
      <c r="AV76" s="181"/>
      <c r="AW76" s="181"/>
      <c r="AX76" s="181"/>
      <c r="AY76" s="878"/>
      <c r="AZ76" s="55"/>
    </row>
    <row r="77" spans="1:52" s="36" customFormat="1" ht="63">
      <c r="A77" s="181" t="s">
        <v>678</v>
      </c>
      <c r="B77" s="232"/>
      <c r="C77" s="181" t="s">
        <v>58</v>
      </c>
      <c r="D77" s="879" t="s">
        <v>651</v>
      </c>
      <c r="E77" s="181" t="s">
        <v>622</v>
      </c>
      <c r="F77" s="863" t="s">
        <v>496</v>
      </c>
      <c r="G77" s="181" t="s">
        <v>688</v>
      </c>
      <c r="H77" s="863" t="s">
        <v>689</v>
      </c>
      <c r="I77" s="863" t="s">
        <v>690</v>
      </c>
      <c r="J77" s="346">
        <v>2</v>
      </c>
      <c r="K77" s="181"/>
      <c r="L77" s="181"/>
      <c r="M77" s="181"/>
      <c r="N77" s="232"/>
      <c r="O77" s="876"/>
      <c r="P77" s="871"/>
      <c r="Q77" s="871"/>
      <c r="R77" s="877"/>
      <c r="S77" s="877"/>
      <c r="T77" s="877"/>
      <c r="U77" s="232"/>
      <c r="V77" s="232"/>
      <c r="W77" s="232"/>
      <c r="X77" s="350"/>
      <c r="Y77" s="860"/>
      <c r="Z77" s="181"/>
      <c r="AA77" s="181"/>
      <c r="AB77" s="181"/>
      <c r="AC77" s="181"/>
      <c r="AD77" s="232"/>
      <c r="AE77" s="181"/>
      <c r="AF77" s="498"/>
      <c r="AG77" s="866"/>
      <c r="AH77" s="181"/>
      <c r="AI77" s="873">
        <v>93000000000</v>
      </c>
      <c r="AJ77" s="862" t="s">
        <v>70</v>
      </c>
      <c r="AK77" s="350"/>
      <c r="AL77" s="860"/>
      <c r="AM77" s="875"/>
      <c r="AN77" s="862"/>
      <c r="AO77" s="232"/>
      <c r="AP77" s="181"/>
      <c r="AQ77" s="181"/>
      <c r="AR77" s="181"/>
      <c r="AS77" s="350"/>
      <c r="AT77" s="408"/>
      <c r="AU77" s="409"/>
      <c r="AV77" s="181"/>
      <c r="AW77" s="181"/>
      <c r="AX77" s="181"/>
      <c r="AY77" s="878"/>
      <c r="AZ77" s="55"/>
    </row>
    <row r="78" spans="1:52" s="36" customFormat="1" ht="63">
      <c r="A78" s="181" t="s">
        <v>678</v>
      </c>
      <c r="B78" s="232"/>
      <c r="C78" s="181" t="s">
        <v>58</v>
      </c>
      <c r="D78" s="181" t="s">
        <v>651</v>
      </c>
      <c r="E78" s="181" t="s">
        <v>622</v>
      </c>
      <c r="F78" s="863" t="s">
        <v>496</v>
      </c>
      <c r="G78" s="880" t="s">
        <v>694</v>
      </c>
      <c r="H78" s="880" t="s">
        <v>695</v>
      </c>
      <c r="I78" s="863" t="s">
        <v>696</v>
      </c>
      <c r="J78" s="346">
        <v>2</v>
      </c>
      <c r="K78" s="181"/>
      <c r="L78" s="181"/>
      <c r="M78" s="181"/>
      <c r="N78" s="232"/>
      <c r="O78" s="876"/>
      <c r="P78" s="871"/>
      <c r="Q78" s="871"/>
      <c r="R78" s="880"/>
      <c r="S78" s="880"/>
      <c r="T78" s="880"/>
      <c r="U78" s="232"/>
      <c r="V78" s="232"/>
      <c r="W78" s="232"/>
      <c r="X78" s="350"/>
      <c r="Y78" s="860"/>
      <c r="Z78" s="862"/>
      <c r="AA78" s="862"/>
      <c r="AB78" s="862"/>
      <c r="AC78" s="862"/>
      <c r="AD78" s="232"/>
      <c r="AE78" s="862"/>
      <c r="AF78" s="498"/>
      <c r="AG78" s="866"/>
      <c r="AH78" s="181"/>
      <c r="AI78" s="873">
        <v>93000000000</v>
      </c>
      <c r="AJ78" s="862" t="s">
        <v>70</v>
      </c>
      <c r="AK78" s="350"/>
      <c r="AL78" s="860"/>
      <c r="AM78" s="874"/>
      <c r="AN78" s="862"/>
      <c r="AO78" s="232"/>
      <c r="AP78" s="862"/>
      <c r="AQ78" s="862"/>
      <c r="AR78" s="862"/>
      <c r="AS78" s="862"/>
      <c r="AT78" s="862"/>
      <c r="AU78" s="862"/>
      <c r="AV78" s="862"/>
      <c r="AW78" s="181"/>
      <c r="AX78" s="862"/>
      <c r="AY78" s="870"/>
      <c r="AZ78" s="195"/>
    </row>
    <row r="79" spans="1:52" s="36" customFormat="1" ht="47.25">
      <c r="A79" s="232" t="s">
        <v>714</v>
      </c>
      <c r="B79" s="232"/>
      <c r="C79" s="306" t="s">
        <v>58</v>
      </c>
      <c r="D79" s="232" t="s">
        <v>780</v>
      </c>
      <c r="E79" s="232" t="s">
        <v>60</v>
      </c>
      <c r="F79" s="232">
        <v>1</v>
      </c>
      <c r="G79" s="399" t="s">
        <v>788</v>
      </c>
      <c r="H79" s="232" t="s">
        <v>789</v>
      </c>
      <c r="I79" s="232" t="s">
        <v>790</v>
      </c>
      <c r="J79" s="232">
        <v>2</v>
      </c>
      <c r="K79" s="232"/>
      <c r="L79" s="232"/>
      <c r="M79" s="232"/>
      <c r="N79" s="232"/>
      <c r="O79" s="881"/>
      <c r="P79" s="881"/>
      <c r="Q79" s="882"/>
      <c r="R79" s="883"/>
      <c r="S79" s="883"/>
      <c r="T79" s="883"/>
      <c r="U79" s="232"/>
      <c r="V79" s="884"/>
      <c r="W79" s="232"/>
      <c r="X79" s="258"/>
      <c r="Y79" s="258"/>
      <c r="Z79" s="232"/>
      <c r="AA79" s="232"/>
      <c r="AB79" s="232"/>
      <c r="AC79" s="232"/>
      <c r="AD79" s="232"/>
      <c r="AE79" s="232"/>
      <c r="AF79" s="308"/>
      <c r="AG79" s="308"/>
      <c r="AH79" s="232"/>
      <c r="AI79" s="260" t="s">
        <v>186</v>
      </c>
      <c r="AJ79" s="232" t="s">
        <v>70</v>
      </c>
      <c r="AK79" s="258"/>
      <c r="AL79" s="258"/>
      <c r="AM79" s="258"/>
      <c r="AN79" s="306"/>
      <c r="AO79" s="232"/>
      <c r="AP79" s="232"/>
      <c r="AQ79" s="232"/>
      <c r="AR79" s="232"/>
      <c r="AS79" s="232"/>
      <c r="AT79" s="232"/>
      <c r="AU79" s="885"/>
      <c r="AV79" s="232"/>
      <c r="AW79" s="232"/>
      <c r="AX79" s="232"/>
      <c r="AY79" s="232"/>
      <c r="AZ79" s="232"/>
    </row>
    <row r="80" spans="1:52" s="36" customFormat="1" ht="47.25">
      <c r="A80" s="463" t="s">
        <v>975</v>
      </c>
      <c r="B80" s="232"/>
      <c r="C80" s="308" t="s">
        <v>58</v>
      </c>
      <c r="D80" s="842" t="s">
        <v>615</v>
      </c>
      <c r="E80" s="181" t="s">
        <v>60</v>
      </c>
      <c r="F80" s="863"/>
      <c r="G80" s="232" t="s">
        <v>561</v>
      </c>
      <c r="H80" s="863" t="s">
        <v>1544</v>
      </c>
      <c r="I80" s="863" t="s">
        <v>1919</v>
      </c>
      <c r="J80" s="181">
        <v>2</v>
      </c>
      <c r="K80" s="181"/>
      <c r="L80" s="181"/>
      <c r="M80" s="181"/>
      <c r="N80" s="181"/>
      <c r="O80" s="886"/>
      <c r="P80" s="886"/>
      <c r="Q80" s="886"/>
      <c r="R80" s="232"/>
      <c r="S80" s="232"/>
      <c r="T80" s="232"/>
      <c r="U80" s="232"/>
      <c r="V80" s="232"/>
      <c r="W80" s="232"/>
      <c r="X80" s="350"/>
      <c r="Y80" s="860"/>
      <c r="Z80" s="232"/>
      <c r="AA80" s="232"/>
      <c r="AB80" s="232"/>
      <c r="AC80" s="232"/>
      <c r="AD80" s="232"/>
      <c r="AE80" s="308"/>
      <c r="AF80" s="498"/>
      <c r="AG80" s="866"/>
      <c r="AH80" s="181"/>
      <c r="AI80" s="873">
        <v>93000000000</v>
      </c>
      <c r="AJ80" s="862" t="s">
        <v>70</v>
      </c>
      <c r="AK80" s="350"/>
      <c r="AL80" s="860"/>
      <c r="AM80" s="874"/>
      <c r="AN80" s="232"/>
      <c r="AO80" s="232"/>
      <c r="AP80" s="232"/>
      <c r="AQ80" s="232"/>
      <c r="AR80" s="232"/>
      <c r="AS80" s="258"/>
      <c r="AT80" s="887"/>
      <c r="AU80" s="885"/>
      <c r="AV80" s="232"/>
      <c r="AW80" s="181"/>
      <c r="AX80" s="232"/>
      <c r="AY80" s="232"/>
      <c r="AZ80" s="232"/>
    </row>
    <row r="81" spans="1:52" s="36" customFormat="1" ht="47.25">
      <c r="A81" s="888" t="s">
        <v>975</v>
      </c>
      <c r="B81" s="384"/>
      <c r="C81" s="888" t="s">
        <v>58</v>
      </c>
      <c r="D81" s="888" t="s">
        <v>749</v>
      </c>
      <c r="E81" s="888" t="s">
        <v>60</v>
      </c>
      <c r="F81" s="888" t="s">
        <v>496</v>
      </c>
      <c r="G81" s="888" t="s">
        <v>989</v>
      </c>
      <c r="H81" s="888" t="s">
        <v>106</v>
      </c>
      <c r="I81" s="888" t="s">
        <v>120</v>
      </c>
      <c r="J81" s="888" t="s">
        <v>476</v>
      </c>
      <c r="K81" s="888"/>
      <c r="L81" s="181"/>
      <c r="M81" s="888"/>
      <c r="N81" s="498"/>
      <c r="O81" s="889"/>
      <c r="P81" s="889"/>
      <c r="Q81" s="889"/>
      <c r="R81" s="888"/>
      <c r="S81" s="888"/>
      <c r="T81" s="888"/>
      <c r="U81" s="888"/>
      <c r="V81" s="232"/>
      <c r="W81" s="888"/>
      <c r="X81" s="860"/>
      <c r="Y81" s="860"/>
      <c r="Z81" s="860"/>
      <c r="AA81" s="888"/>
      <c r="AB81" s="888"/>
      <c r="AC81" s="888"/>
      <c r="AD81" s="232"/>
      <c r="AE81" s="888"/>
      <c r="AF81" s="888"/>
      <c r="AG81" s="888"/>
      <c r="AH81" s="890"/>
      <c r="AI81" s="888">
        <v>93000000000</v>
      </c>
      <c r="AJ81" s="888" t="s">
        <v>70</v>
      </c>
      <c r="AK81" s="860"/>
      <c r="AL81" s="867"/>
      <c r="AM81" s="860"/>
      <c r="AN81" s="888"/>
      <c r="AO81" s="384"/>
      <c r="AP81" s="888"/>
      <c r="AQ81" s="888"/>
      <c r="AR81" s="888"/>
      <c r="AS81" s="888"/>
      <c r="AT81" s="888"/>
      <c r="AU81" s="888"/>
      <c r="AV81" s="888"/>
      <c r="AW81" s="888"/>
      <c r="AX81" s="888"/>
      <c r="AY81" s="384"/>
      <c r="AZ81" s="384"/>
    </row>
    <row r="82" spans="1:52" s="36" customFormat="1" ht="47.25">
      <c r="A82" s="888" t="s">
        <v>975</v>
      </c>
      <c r="B82" s="384"/>
      <c r="C82" s="888" t="s">
        <v>58</v>
      </c>
      <c r="D82" s="888" t="s">
        <v>749</v>
      </c>
      <c r="E82" s="888" t="s">
        <v>60</v>
      </c>
      <c r="F82" s="888" t="s">
        <v>496</v>
      </c>
      <c r="G82" s="888" t="s">
        <v>998</v>
      </c>
      <c r="H82" s="888" t="s">
        <v>489</v>
      </c>
      <c r="I82" s="888" t="s">
        <v>494</v>
      </c>
      <c r="J82" s="888" t="s">
        <v>476</v>
      </c>
      <c r="K82" s="888"/>
      <c r="L82" s="181"/>
      <c r="M82" s="888"/>
      <c r="N82" s="498"/>
      <c r="O82" s="889"/>
      <c r="P82" s="889"/>
      <c r="Q82" s="889"/>
      <c r="R82" s="888"/>
      <c r="S82" s="888"/>
      <c r="T82" s="888"/>
      <c r="U82" s="888"/>
      <c r="V82" s="232"/>
      <c r="W82" s="888"/>
      <c r="X82" s="860"/>
      <c r="Y82" s="860"/>
      <c r="Z82" s="860"/>
      <c r="AA82" s="888"/>
      <c r="AB82" s="888"/>
      <c r="AC82" s="888"/>
      <c r="AD82" s="232"/>
      <c r="AE82" s="888"/>
      <c r="AF82" s="888"/>
      <c r="AG82" s="308"/>
      <c r="AH82" s="890"/>
      <c r="AI82" s="888">
        <v>93000000000</v>
      </c>
      <c r="AJ82" s="888" t="s">
        <v>70</v>
      </c>
      <c r="AK82" s="860"/>
      <c r="AL82" s="867"/>
      <c r="AM82" s="860"/>
      <c r="AN82" s="888"/>
      <c r="AO82" s="384"/>
      <c r="AP82" s="888"/>
      <c r="AQ82" s="888"/>
      <c r="AR82" s="888"/>
      <c r="AS82" s="888"/>
      <c r="AT82" s="888"/>
      <c r="AU82" s="888"/>
      <c r="AV82" s="888"/>
      <c r="AW82" s="888"/>
      <c r="AX82" s="888"/>
      <c r="AY82" s="384"/>
      <c r="AZ82" s="384"/>
    </row>
    <row r="83" spans="1:52" s="36" customFormat="1" ht="47.25">
      <c r="A83" s="888" t="s">
        <v>975</v>
      </c>
      <c r="B83" s="384"/>
      <c r="C83" s="888" t="s">
        <v>58</v>
      </c>
      <c r="D83" s="888" t="s">
        <v>749</v>
      </c>
      <c r="E83" s="888" t="s">
        <v>60</v>
      </c>
      <c r="F83" s="888" t="s">
        <v>496</v>
      </c>
      <c r="G83" s="888" t="s">
        <v>473</v>
      </c>
      <c r="H83" s="384" t="s">
        <v>474</v>
      </c>
      <c r="I83" s="384" t="s">
        <v>475</v>
      </c>
      <c r="J83" s="888" t="s">
        <v>476</v>
      </c>
      <c r="K83" s="888"/>
      <c r="L83" s="181"/>
      <c r="M83" s="888"/>
      <c r="N83" s="498"/>
      <c r="O83" s="889"/>
      <c r="P83" s="889"/>
      <c r="Q83" s="889"/>
      <c r="R83" s="888"/>
      <c r="S83" s="888"/>
      <c r="T83" s="888"/>
      <c r="U83" s="888"/>
      <c r="V83" s="232"/>
      <c r="W83" s="862"/>
      <c r="X83" s="860"/>
      <c r="Y83" s="860"/>
      <c r="Z83" s="860"/>
      <c r="AA83" s="888"/>
      <c r="AB83" s="888"/>
      <c r="AC83" s="888"/>
      <c r="AD83" s="232"/>
      <c r="AE83" s="888"/>
      <c r="AF83" s="888"/>
      <c r="AG83" s="308"/>
      <c r="AH83" s="890"/>
      <c r="AI83" s="888">
        <v>93000000000</v>
      </c>
      <c r="AJ83" s="888" t="s">
        <v>70</v>
      </c>
      <c r="AK83" s="860"/>
      <c r="AL83" s="867"/>
      <c r="AM83" s="860"/>
      <c r="AN83" s="888"/>
      <c r="AO83" s="384"/>
      <c r="AP83" s="888"/>
      <c r="AQ83" s="888"/>
      <c r="AR83" s="888"/>
      <c r="AS83" s="888"/>
      <c r="AT83" s="888"/>
      <c r="AU83" s="888"/>
      <c r="AV83" s="888"/>
      <c r="AW83" s="888"/>
      <c r="AX83" s="888"/>
      <c r="AY83" s="384"/>
      <c r="AZ83" s="384"/>
    </row>
    <row r="84" spans="1:52" s="36" customFormat="1" ht="47.25">
      <c r="A84" s="888" t="s">
        <v>975</v>
      </c>
      <c r="B84" s="384"/>
      <c r="C84" s="888" t="s">
        <v>58</v>
      </c>
      <c r="D84" s="888" t="s">
        <v>749</v>
      </c>
      <c r="E84" s="888" t="s">
        <v>60</v>
      </c>
      <c r="F84" s="888" t="s">
        <v>496</v>
      </c>
      <c r="G84" s="888" t="s">
        <v>163</v>
      </c>
      <c r="H84" s="842" t="s">
        <v>150</v>
      </c>
      <c r="I84" s="842" t="s">
        <v>151</v>
      </c>
      <c r="J84" s="888" t="s">
        <v>476</v>
      </c>
      <c r="K84" s="888"/>
      <c r="L84" s="181"/>
      <c r="M84" s="888"/>
      <c r="N84" s="498"/>
      <c r="O84" s="889"/>
      <c r="P84" s="889"/>
      <c r="Q84" s="889"/>
      <c r="R84" s="888"/>
      <c r="S84" s="888"/>
      <c r="T84" s="888"/>
      <c r="U84" s="888"/>
      <c r="V84" s="232"/>
      <c r="W84" s="862"/>
      <c r="X84" s="860"/>
      <c r="Y84" s="860"/>
      <c r="Z84" s="860"/>
      <c r="AA84" s="888"/>
      <c r="AB84" s="888"/>
      <c r="AC84" s="888"/>
      <c r="AD84" s="232"/>
      <c r="AE84" s="888"/>
      <c r="AF84" s="888"/>
      <c r="AG84" s="866"/>
      <c r="AH84" s="890"/>
      <c r="AI84" s="888">
        <v>93000000000</v>
      </c>
      <c r="AJ84" s="888" t="s">
        <v>70</v>
      </c>
      <c r="AK84" s="860"/>
      <c r="AL84" s="867"/>
      <c r="AM84" s="860"/>
      <c r="AN84" s="888"/>
      <c r="AO84" s="384"/>
      <c r="AP84" s="888"/>
      <c r="AQ84" s="888"/>
      <c r="AR84" s="888"/>
      <c r="AS84" s="888"/>
      <c r="AT84" s="888"/>
      <c r="AU84" s="888"/>
      <c r="AV84" s="888"/>
      <c r="AW84" s="888"/>
      <c r="AX84" s="888"/>
      <c r="AY84" s="384"/>
      <c r="AZ84" s="384"/>
    </row>
    <row r="85" spans="1:52" s="36" customFormat="1" ht="47.25">
      <c r="A85" s="888" t="s">
        <v>975</v>
      </c>
      <c r="B85" s="384"/>
      <c r="C85" s="888" t="s">
        <v>58</v>
      </c>
      <c r="D85" s="888" t="s">
        <v>749</v>
      </c>
      <c r="E85" s="888" t="s">
        <v>60</v>
      </c>
      <c r="F85" s="888" t="s">
        <v>496</v>
      </c>
      <c r="G85" s="888" t="s">
        <v>1006</v>
      </c>
      <c r="H85" s="888" t="s">
        <v>1007</v>
      </c>
      <c r="I85" s="888" t="s">
        <v>1008</v>
      </c>
      <c r="J85" s="888" t="s">
        <v>476</v>
      </c>
      <c r="K85" s="888"/>
      <c r="L85" s="181"/>
      <c r="M85" s="888"/>
      <c r="N85" s="498"/>
      <c r="O85" s="889"/>
      <c r="P85" s="889"/>
      <c r="Q85" s="889"/>
      <c r="R85" s="888"/>
      <c r="S85" s="888"/>
      <c r="T85" s="888"/>
      <c r="U85" s="888"/>
      <c r="V85" s="232"/>
      <c r="W85" s="862"/>
      <c r="X85" s="860"/>
      <c r="Y85" s="860"/>
      <c r="Z85" s="860"/>
      <c r="AA85" s="888"/>
      <c r="AB85" s="888"/>
      <c r="AC85" s="888"/>
      <c r="AD85" s="232"/>
      <c r="AE85" s="888"/>
      <c r="AF85" s="888"/>
      <c r="AG85" s="866"/>
      <c r="AH85" s="890"/>
      <c r="AI85" s="888">
        <v>93000000000</v>
      </c>
      <c r="AJ85" s="888" t="s">
        <v>70</v>
      </c>
      <c r="AK85" s="860"/>
      <c r="AL85" s="867"/>
      <c r="AM85" s="860"/>
      <c r="AN85" s="888"/>
      <c r="AO85" s="384"/>
      <c r="AP85" s="888"/>
      <c r="AQ85" s="888"/>
      <c r="AR85" s="888"/>
      <c r="AS85" s="888"/>
      <c r="AT85" s="888"/>
      <c r="AU85" s="888"/>
      <c r="AV85" s="888"/>
      <c r="AW85" s="888"/>
      <c r="AX85" s="888"/>
      <c r="AY85" s="384"/>
      <c r="AZ85" s="384"/>
    </row>
    <row r="86" spans="1:52" s="36" customFormat="1" ht="47.25">
      <c r="A86" s="232" t="s">
        <v>975</v>
      </c>
      <c r="B86" s="306"/>
      <c r="C86" s="306" t="s">
        <v>58</v>
      </c>
      <c r="D86" s="232" t="s">
        <v>780</v>
      </c>
      <c r="E86" s="232" t="s">
        <v>60</v>
      </c>
      <c r="F86" s="306">
        <v>1</v>
      </c>
      <c r="G86" s="306" t="s">
        <v>1011</v>
      </c>
      <c r="H86" s="463" t="s">
        <v>1920</v>
      </c>
      <c r="I86" s="463" t="s">
        <v>1921</v>
      </c>
      <c r="J86" s="232">
        <v>2</v>
      </c>
      <c r="K86" s="306"/>
      <c r="L86" s="181"/>
      <c r="M86" s="232"/>
      <c r="N86" s="232"/>
      <c r="O86" s="882"/>
      <c r="P86" s="882"/>
      <c r="Q86" s="882"/>
      <c r="R86" s="306"/>
      <c r="S86" s="306"/>
      <c r="T86" s="306"/>
      <c r="U86" s="232"/>
      <c r="V86" s="884"/>
      <c r="W86" s="232"/>
      <c r="X86" s="258"/>
      <c r="Y86" s="401"/>
      <c r="Z86" s="306"/>
      <c r="AA86" s="306"/>
      <c r="AB86" s="306"/>
      <c r="AC86" s="306"/>
      <c r="AD86" s="232"/>
      <c r="AE86" s="306"/>
      <c r="AF86" s="232"/>
      <c r="AG86" s="306"/>
      <c r="AH86" s="306"/>
      <c r="AI86" s="232" t="s">
        <v>186</v>
      </c>
      <c r="AJ86" s="232" t="s">
        <v>70</v>
      </c>
      <c r="AK86" s="401"/>
      <c r="AL86" s="401"/>
      <c r="AM86" s="401"/>
      <c r="AN86" s="306"/>
      <c r="AO86" s="306"/>
      <c r="AP86" s="306"/>
      <c r="AQ86" s="306"/>
      <c r="AR86" s="306"/>
      <c r="AS86" s="306"/>
      <c r="AT86" s="306"/>
      <c r="AU86" s="306"/>
      <c r="AV86" s="306"/>
      <c r="AW86" s="306"/>
      <c r="AX86" s="306"/>
      <c r="AY86" s="306"/>
      <c r="AZ86" s="306"/>
    </row>
    <row r="87" spans="1:52" s="36" customFormat="1" ht="47.25">
      <c r="A87" s="232" t="s">
        <v>975</v>
      </c>
      <c r="B87" s="232"/>
      <c r="C87" s="306" t="s">
        <v>58</v>
      </c>
      <c r="D87" s="232" t="s">
        <v>780</v>
      </c>
      <c r="E87" s="232" t="s">
        <v>60</v>
      </c>
      <c r="F87" s="232">
        <v>1</v>
      </c>
      <c r="G87" s="399" t="s">
        <v>1018</v>
      </c>
      <c r="H87" s="232" t="s">
        <v>1922</v>
      </c>
      <c r="I87" s="232" t="s">
        <v>1784</v>
      </c>
      <c r="J87" s="232">
        <v>2</v>
      </c>
      <c r="K87" s="232"/>
      <c r="L87" s="181"/>
      <c r="M87" s="232"/>
      <c r="N87" s="232"/>
      <c r="O87" s="881"/>
      <c r="P87" s="881"/>
      <c r="Q87" s="882"/>
      <c r="R87" s="883"/>
      <c r="S87" s="883"/>
      <c r="T87" s="883"/>
      <c r="U87" s="232"/>
      <c r="V87" s="884"/>
      <c r="W87" s="232"/>
      <c r="X87" s="258"/>
      <c r="Y87" s="258"/>
      <c r="Z87" s="232"/>
      <c r="AA87" s="232"/>
      <c r="AB87" s="232"/>
      <c r="AC87" s="232"/>
      <c r="AD87" s="232"/>
      <c r="AE87" s="232"/>
      <c r="AF87" s="232"/>
      <c r="AG87" s="866"/>
      <c r="AH87" s="232"/>
      <c r="AI87" s="232" t="s">
        <v>186</v>
      </c>
      <c r="AJ87" s="232" t="s">
        <v>70</v>
      </c>
      <c r="AK87" s="258"/>
      <c r="AL87" s="258"/>
      <c r="AM87" s="258"/>
      <c r="AN87" s="306"/>
      <c r="AO87" s="232"/>
      <c r="AP87" s="232"/>
      <c r="AQ87" s="232"/>
      <c r="AR87" s="232"/>
      <c r="AS87" s="258"/>
      <c r="AT87" s="887"/>
      <c r="AU87" s="885"/>
      <c r="AV87" s="232"/>
      <c r="AW87" s="232"/>
      <c r="AX87" s="232"/>
      <c r="AY87" s="232"/>
      <c r="AZ87" s="232"/>
    </row>
    <row r="88" spans="1:52" s="36" customFormat="1" ht="47.25">
      <c r="A88" s="232" t="s">
        <v>975</v>
      </c>
      <c r="B88" s="232"/>
      <c r="C88" s="306" t="s">
        <v>58</v>
      </c>
      <c r="D88" s="232" t="s">
        <v>780</v>
      </c>
      <c r="E88" s="232" t="s">
        <v>60</v>
      </c>
      <c r="F88" s="232">
        <v>1</v>
      </c>
      <c r="G88" s="399" t="s">
        <v>1029</v>
      </c>
      <c r="H88" s="232" t="s">
        <v>1030</v>
      </c>
      <c r="I88" s="232" t="s">
        <v>1031</v>
      </c>
      <c r="J88" s="232">
        <v>2</v>
      </c>
      <c r="K88" s="232"/>
      <c r="L88" s="181"/>
      <c r="M88" s="232"/>
      <c r="N88" s="232"/>
      <c r="O88" s="881"/>
      <c r="P88" s="881"/>
      <c r="Q88" s="882"/>
      <c r="R88" s="881"/>
      <c r="S88" s="883"/>
      <c r="T88" s="883"/>
      <c r="U88" s="232"/>
      <c r="V88" s="884"/>
      <c r="W88" s="232"/>
      <c r="X88" s="258"/>
      <c r="Y88" s="258"/>
      <c r="Z88" s="232"/>
      <c r="AA88" s="232"/>
      <c r="AB88" s="232"/>
      <c r="AC88" s="232"/>
      <c r="AD88" s="232"/>
      <c r="AE88" s="232"/>
      <c r="AF88" s="232"/>
      <c r="AG88" s="866"/>
      <c r="AH88" s="232"/>
      <c r="AI88" s="232" t="s">
        <v>186</v>
      </c>
      <c r="AJ88" s="232" t="s">
        <v>70</v>
      </c>
      <c r="AK88" s="258"/>
      <c r="AL88" s="258"/>
      <c r="AM88" s="258"/>
      <c r="AN88" s="306"/>
      <c r="AO88" s="891"/>
      <c r="AP88" s="891"/>
      <c r="AQ88" s="891"/>
      <c r="AR88" s="891"/>
      <c r="AS88" s="892"/>
      <c r="AT88" s="893"/>
      <c r="AU88" s="894"/>
      <c r="AV88" s="891"/>
      <c r="AW88" s="891"/>
      <c r="AX88" s="891"/>
      <c r="AY88" s="891"/>
      <c r="AZ88" s="891"/>
    </row>
    <row r="89" spans="1:52" s="36" customFormat="1" ht="47.25">
      <c r="A89" s="232" t="s">
        <v>975</v>
      </c>
      <c r="B89" s="232"/>
      <c r="C89" s="306" t="s">
        <v>58</v>
      </c>
      <c r="D89" s="232" t="s">
        <v>780</v>
      </c>
      <c r="E89" s="232" t="s">
        <v>60</v>
      </c>
      <c r="F89" s="232">
        <v>1</v>
      </c>
      <c r="G89" s="399" t="s">
        <v>1034</v>
      </c>
      <c r="H89" s="232" t="s">
        <v>1035</v>
      </c>
      <c r="I89" s="232" t="s">
        <v>1036</v>
      </c>
      <c r="J89" s="232">
        <v>2</v>
      </c>
      <c r="K89" s="232"/>
      <c r="L89" s="181"/>
      <c r="M89" s="232"/>
      <c r="N89" s="232"/>
      <c r="O89" s="881"/>
      <c r="P89" s="881"/>
      <c r="Q89" s="882"/>
      <c r="R89" s="881"/>
      <c r="S89" s="883"/>
      <c r="T89" s="883"/>
      <c r="U89" s="232"/>
      <c r="V89" s="884"/>
      <c r="W89" s="232"/>
      <c r="X89" s="258"/>
      <c r="Y89" s="258"/>
      <c r="Z89" s="232"/>
      <c r="AA89" s="232"/>
      <c r="AB89" s="232"/>
      <c r="AC89" s="232"/>
      <c r="AD89" s="232"/>
      <c r="AE89" s="232"/>
      <c r="AF89" s="232"/>
      <c r="AG89" s="866"/>
      <c r="AH89" s="232"/>
      <c r="AI89" s="232" t="s">
        <v>186</v>
      </c>
      <c r="AJ89" s="232" t="s">
        <v>70</v>
      </c>
      <c r="AK89" s="258"/>
      <c r="AL89" s="258"/>
      <c r="AM89" s="258"/>
      <c r="AN89" s="306"/>
      <c r="AO89" s="891"/>
      <c r="AP89" s="891"/>
      <c r="AQ89" s="891"/>
      <c r="AR89" s="891"/>
      <c r="AS89" s="892"/>
      <c r="AT89" s="893"/>
      <c r="AU89" s="894"/>
      <c r="AV89" s="891"/>
      <c r="AW89" s="891"/>
      <c r="AX89" s="891"/>
      <c r="AY89" s="891"/>
      <c r="AZ89" s="891"/>
    </row>
    <row r="90" spans="1:52" s="36" customFormat="1" ht="47.25">
      <c r="A90" s="232" t="s">
        <v>975</v>
      </c>
      <c r="B90" s="232"/>
      <c r="C90" s="306" t="s">
        <v>58</v>
      </c>
      <c r="D90" s="232" t="s">
        <v>780</v>
      </c>
      <c r="E90" s="232" t="s">
        <v>60</v>
      </c>
      <c r="F90" s="232">
        <v>1</v>
      </c>
      <c r="G90" s="399" t="s">
        <v>1039</v>
      </c>
      <c r="H90" s="895" t="s">
        <v>1923</v>
      </c>
      <c r="I90" s="258" t="s">
        <v>1924</v>
      </c>
      <c r="J90" s="232">
        <v>2</v>
      </c>
      <c r="K90" s="232"/>
      <c r="L90" s="181"/>
      <c r="M90" s="232"/>
      <c r="N90" s="232"/>
      <c r="O90" s="881"/>
      <c r="P90" s="881"/>
      <c r="Q90" s="882"/>
      <c r="R90" s="883"/>
      <c r="S90" s="883"/>
      <c r="T90" s="883"/>
      <c r="U90" s="232"/>
      <c r="V90" s="232"/>
      <c r="W90" s="232"/>
      <c r="X90" s="258"/>
      <c r="Y90" s="258"/>
      <c r="Z90" s="232"/>
      <c r="AA90" s="232"/>
      <c r="AB90" s="232"/>
      <c r="AC90" s="232"/>
      <c r="AD90" s="232"/>
      <c r="AE90" s="232"/>
      <c r="AF90" s="232"/>
      <c r="AG90" s="308"/>
      <c r="AH90" s="232"/>
      <c r="AI90" s="232">
        <v>93000000000</v>
      </c>
      <c r="AJ90" s="232" t="s">
        <v>70</v>
      </c>
      <c r="AK90" s="258"/>
      <c r="AL90" s="258"/>
      <c r="AM90" s="258"/>
      <c r="AN90" s="306"/>
      <c r="AO90" s="232"/>
      <c r="AP90" s="232"/>
      <c r="AQ90" s="232"/>
      <c r="AR90" s="232"/>
      <c r="AS90" s="258"/>
      <c r="AT90" s="887"/>
      <c r="AU90" s="885"/>
      <c r="AV90" s="232"/>
      <c r="AW90" s="232"/>
      <c r="AX90" s="232"/>
      <c r="AY90" s="232"/>
      <c r="AZ90" s="232"/>
    </row>
    <row r="91" spans="1:52" s="36" customFormat="1" ht="47.25">
      <c r="A91" s="403" t="s">
        <v>975</v>
      </c>
      <c r="B91" s="403"/>
      <c r="C91" s="896" t="s">
        <v>58</v>
      </c>
      <c r="D91" s="403" t="s">
        <v>780</v>
      </c>
      <c r="E91" s="403" t="s">
        <v>60</v>
      </c>
      <c r="F91" s="403">
        <v>1</v>
      </c>
      <c r="G91" s="399" t="s">
        <v>1925</v>
      </c>
      <c r="H91" s="232" t="s">
        <v>1926</v>
      </c>
      <c r="I91" s="232" t="s">
        <v>1927</v>
      </c>
      <c r="J91" s="232">
        <v>2</v>
      </c>
      <c r="K91" s="232"/>
      <c r="L91" s="181"/>
      <c r="M91" s="232"/>
      <c r="N91" s="232"/>
      <c r="O91" s="881"/>
      <c r="P91" s="881"/>
      <c r="Q91" s="882"/>
      <c r="R91" s="883"/>
      <c r="S91" s="883"/>
      <c r="T91" s="883"/>
      <c r="U91" s="232"/>
      <c r="V91" s="884"/>
      <c r="W91" s="232"/>
      <c r="X91" s="897"/>
      <c r="Y91" s="897"/>
      <c r="Z91" s="403"/>
      <c r="AA91" s="403"/>
      <c r="AB91" s="403"/>
      <c r="AC91" s="403"/>
      <c r="AD91" s="232"/>
      <c r="AE91" s="403"/>
      <c r="AF91" s="403"/>
      <c r="AG91" s="308"/>
      <c r="AH91" s="403"/>
      <c r="AI91" s="403" t="s">
        <v>186</v>
      </c>
      <c r="AJ91" s="403" t="s">
        <v>70</v>
      </c>
      <c r="AK91" s="897"/>
      <c r="AL91" s="897"/>
      <c r="AM91" s="897"/>
      <c r="AN91" s="896"/>
      <c r="AO91" s="403"/>
      <c r="AP91" s="403"/>
      <c r="AQ91" s="403"/>
      <c r="AR91" s="403"/>
      <c r="AS91" s="897"/>
      <c r="AT91" s="898"/>
      <c r="AU91" s="899"/>
      <c r="AV91" s="403"/>
      <c r="AW91" s="403"/>
      <c r="AX91" s="403"/>
      <c r="AY91" s="403"/>
      <c r="AZ91" s="403"/>
    </row>
    <row r="92" spans="1:52" s="36" customFormat="1" ht="47.25">
      <c r="A92" s="232" t="s">
        <v>975</v>
      </c>
      <c r="B92" s="232"/>
      <c r="C92" s="306" t="s">
        <v>58</v>
      </c>
      <c r="D92" s="232" t="s">
        <v>780</v>
      </c>
      <c r="E92" s="232" t="s">
        <v>60</v>
      </c>
      <c r="F92" s="232">
        <v>1</v>
      </c>
      <c r="G92" s="399" t="s">
        <v>1058</v>
      </c>
      <c r="H92" s="232" t="s">
        <v>1059</v>
      </c>
      <c r="I92" s="232" t="s">
        <v>1060</v>
      </c>
      <c r="J92" s="232">
        <v>2</v>
      </c>
      <c r="K92" s="232"/>
      <c r="L92" s="181"/>
      <c r="M92" s="232"/>
      <c r="N92" s="232"/>
      <c r="O92" s="881"/>
      <c r="P92" s="881"/>
      <c r="Q92" s="882"/>
      <c r="R92" s="883"/>
      <c r="S92" s="883"/>
      <c r="T92" s="883"/>
      <c r="U92" s="232"/>
      <c r="V92" s="884"/>
      <c r="W92" s="232"/>
      <c r="X92" s="258"/>
      <c r="Y92" s="258"/>
      <c r="Z92" s="232"/>
      <c r="AA92" s="232"/>
      <c r="AB92" s="232"/>
      <c r="AC92" s="232"/>
      <c r="AD92" s="232"/>
      <c r="AE92" s="232"/>
      <c r="AF92" s="232"/>
      <c r="AG92" s="866"/>
      <c r="AH92" s="232"/>
      <c r="AI92" s="232" t="s">
        <v>186</v>
      </c>
      <c r="AJ92" s="232" t="s">
        <v>70</v>
      </c>
      <c r="AK92" s="258"/>
      <c r="AL92" s="258"/>
      <c r="AM92" s="258"/>
      <c r="AN92" s="306"/>
      <c r="AO92" s="232"/>
      <c r="AP92" s="232"/>
      <c r="AQ92" s="232"/>
      <c r="AR92" s="232"/>
      <c r="AS92" s="258"/>
      <c r="AT92" s="887"/>
      <c r="AU92" s="885"/>
      <c r="AV92" s="232"/>
      <c r="AW92" s="232"/>
      <c r="AX92" s="232"/>
      <c r="AY92" s="232"/>
      <c r="AZ92" s="232"/>
    </row>
    <row r="93" spans="1:52" s="36" customFormat="1" ht="47.25">
      <c r="A93" s="232" t="s">
        <v>975</v>
      </c>
      <c r="B93" s="232"/>
      <c r="C93" s="306" t="s">
        <v>58</v>
      </c>
      <c r="D93" s="232" t="s">
        <v>780</v>
      </c>
      <c r="E93" s="232" t="s">
        <v>60</v>
      </c>
      <c r="F93" s="232">
        <v>1</v>
      </c>
      <c r="G93" s="399" t="s">
        <v>1928</v>
      </c>
      <c r="H93" s="232" t="s">
        <v>1064</v>
      </c>
      <c r="I93" s="232" t="s">
        <v>1929</v>
      </c>
      <c r="J93" s="232">
        <v>2</v>
      </c>
      <c r="K93" s="232"/>
      <c r="L93" s="181"/>
      <c r="M93" s="232"/>
      <c r="N93" s="232"/>
      <c r="O93" s="881"/>
      <c r="P93" s="881"/>
      <c r="Q93" s="882"/>
      <c r="R93" s="883"/>
      <c r="S93" s="883"/>
      <c r="T93" s="883"/>
      <c r="U93" s="232"/>
      <c r="V93" s="884"/>
      <c r="W93" s="232"/>
      <c r="X93" s="258"/>
      <c r="Y93" s="258"/>
      <c r="Z93" s="232"/>
      <c r="AA93" s="232"/>
      <c r="AB93" s="232"/>
      <c r="AC93" s="232"/>
      <c r="AD93" s="232"/>
      <c r="AE93" s="232"/>
      <c r="AF93" s="232"/>
      <c r="AG93" s="308"/>
      <c r="AH93" s="232"/>
      <c r="AI93" s="232" t="s">
        <v>186</v>
      </c>
      <c r="AJ93" s="232" t="s">
        <v>70</v>
      </c>
      <c r="AK93" s="258"/>
      <c r="AL93" s="258"/>
      <c r="AM93" s="258"/>
      <c r="AN93" s="306"/>
      <c r="AO93" s="232"/>
      <c r="AP93" s="232"/>
      <c r="AQ93" s="232"/>
      <c r="AR93" s="232"/>
      <c r="AS93" s="258"/>
      <c r="AT93" s="887"/>
      <c r="AU93" s="885"/>
      <c r="AV93" s="232"/>
      <c r="AW93" s="232"/>
      <c r="AX93" s="232"/>
      <c r="AY93" s="232"/>
      <c r="AZ93" s="232"/>
    </row>
    <row r="94" spans="1:52" s="36" customFormat="1" ht="47.25">
      <c r="A94" s="463" t="s">
        <v>975</v>
      </c>
      <c r="B94" s="232"/>
      <c r="C94" s="232" t="s">
        <v>767</v>
      </c>
      <c r="D94" s="232" t="s">
        <v>799</v>
      </c>
      <c r="E94" s="232" t="s">
        <v>60</v>
      </c>
      <c r="F94" s="232">
        <v>1</v>
      </c>
      <c r="G94" s="900" t="s">
        <v>1018</v>
      </c>
      <c r="H94" s="313" t="s">
        <v>1064</v>
      </c>
      <c r="I94" s="313" t="s">
        <v>1069</v>
      </c>
      <c r="J94" s="901">
        <v>2</v>
      </c>
      <c r="K94" s="232"/>
      <c r="L94" s="181"/>
      <c r="M94" s="232"/>
      <c r="N94" s="308"/>
      <c r="O94" s="883"/>
      <c r="P94" s="883"/>
      <c r="Q94" s="883"/>
      <c r="R94" s="902"/>
      <c r="S94" s="883"/>
      <c r="T94" s="883"/>
      <c r="U94" s="232"/>
      <c r="V94" s="232"/>
      <c r="W94" s="232"/>
      <c r="X94" s="258"/>
      <c r="Y94" s="258"/>
      <c r="Z94" s="232"/>
      <c r="AA94" s="232"/>
      <c r="AB94" s="232"/>
      <c r="AC94" s="232"/>
      <c r="AD94" s="232"/>
      <c r="AE94" s="232"/>
      <c r="AF94" s="232"/>
      <c r="AG94" s="866"/>
      <c r="AH94" s="232"/>
      <c r="AI94" s="260">
        <v>93000000000</v>
      </c>
      <c r="AJ94" s="232" t="s">
        <v>70</v>
      </c>
      <c r="AK94" s="258"/>
      <c r="AL94" s="258"/>
      <c r="AM94" s="258"/>
      <c r="AN94" s="232"/>
      <c r="AO94" s="232"/>
      <c r="AP94" s="232"/>
      <c r="AQ94" s="232"/>
      <c r="AR94" s="232"/>
      <c r="AS94" s="258"/>
      <c r="AT94" s="887"/>
      <c r="AU94" s="885"/>
      <c r="AV94" s="232"/>
      <c r="AW94" s="232"/>
      <c r="AX94" s="232"/>
      <c r="AY94" s="308"/>
      <c r="AZ94" s="232"/>
    </row>
    <row r="95" spans="1:52" s="36" customFormat="1" ht="47.25">
      <c r="A95" s="463" t="s">
        <v>975</v>
      </c>
      <c r="B95" s="232"/>
      <c r="C95" s="232" t="s">
        <v>767</v>
      </c>
      <c r="D95" s="232" t="s">
        <v>799</v>
      </c>
      <c r="E95" s="232" t="s">
        <v>60</v>
      </c>
      <c r="F95" s="232">
        <v>1</v>
      </c>
      <c r="G95" s="900" t="s">
        <v>1011</v>
      </c>
      <c r="H95" s="313" t="s">
        <v>1073</v>
      </c>
      <c r="I95" s="313" t="s">
        <v>1013</v>
      </c>
      <c r="J95" s="901">
        <v>2</v>
      </c>
      <c r="K95" s="232"/>
      <c r="L95" s="181"/>
      <c r="M95" s="232"/>
      <c r="N95" s="308"/>
      <c r="O95" s="883"/>
      <c r="P95" s="883"/>
      <c r="Q95" s="883"/>
      <c r="R95" s="883"/>
      <c r="S95" s="883"/>
      <c r="T95" s="883"/>
      <c r="U95" s="232"/>
      <c r="V95" s="232"/>
      <c r="W95" s="232"/>
      <c r="X95" s="258"/>
      <c r="Y95" s="258"/>
      <c r="Z95" s="232"/>
      <c r="AA95" s="232"/>
      <c r="AB95" s="232"/>
      <c r="AC95" s="232"/>
      <c r="AD95" s="232"/>
      <c r="AE95" s="232"/>
      <c r="AF95" s="232"/>
      <c r="AG95" s="866"/>
      <c r="AH95" s="891"/>
      <c r="AI95" s="260">
        <v>93000000000</v>
      </c>
      <c r="AJ95" s="232" t="s">
        <v>70</v>
      </c>
      <c r="AK95" s="258"/>
      <c r="AL95" s="258"/>
      <c r="AM95" s="258"/>
      <c r="AN95" s="232"/>
      <c r="AO95" s="232"/>
      <c r="AP95" s="232"/>
      <c r="AQ95" s="232"/>
      <c r="AR95" s="232"/>
      <c r="AS95" s="258"/>
      <c r="AT95" s="887"/>
      <c r="AU95" s="885"/>
      <c r="AV95" s="232"/>
      <c r="AW95" s="232"/>
      <c r="AX95" s="232"/>
      <c r="AY95" s="308"/>
      <c r="AZ95" s="232"/>
    </row>
    <row r="96" spans="1:52" s="36" customFormat="1" ht="47.25">
      <c r="A96" s="232" t="s">
        <v>975</v>
      </c>
      <c r="B96" s="232"/>
      <c r="C96" s="232" t="s">
        <v>58</v>
      </c>
      <c r="D96" s="232" t="s">
        <v>799</v>
      </c>
      <c r="E96" s="232" t="s">
        <v>60</v>
      </c>
      <c r="F96" s="232">
        <v>1</v>
      </c>
      <c r="G96" s="900" t="s">
        <v>1029</v>
      </c>
      <c r="H96" s="232" t="s">
        <v>1231</v>
      </c>
      <c r="I96" s="232" t="s">
        <v>1231</v>
      </c>
      <c r="J96" s="232">
        <v>2</v>
      </c>
      <c r="K96" s="232"/>
      <c r="L96" s="181"/>
      <c r="M96" s="232"/>
      <c r="N96" s="308"/>
      <c r="O96" s="883"/>
      <c r="P96" s="883"/>
      <c r="Q96" s="883"/>
      <c r="R96" s="883"/>
      <c r="S96" s="883"/>
      <c r="T96" s="883"/>
      <c r="U96" s="232"/>
      <c r="V96" s="232"/>
      <c r="W96" s="232"/>
      <c r="X96" s="258"/>
      <c r="Y96" s="258"/>
      <c r="Z96" s="232"/>
      <c r="AA96" s="232"/>
      <c r="AB96" s="232"/>
      <c r="AC96" s="232"/>
      <c r="AD96" s="232"/>
      <c r="AE96" s="232"/>
      <c r="AF96" s="232"/>
      <c r="AG96" s="866"/>
      <c r="AH96" s="232"/>
      <c r="AI96" s="308">
        <v>93000000000</v>
      </c>
      <c r="AJ96" s="903" t="s">
        <v>70</v>
      </c>
      <c r="AK96" s="258"/>
      <c r="AL96" s="258"/>
      <c r="AM96" s="258"/>
      <c r="AN96" s="232"/>
      <c r="AO96" s="232"/>
      <c r="AP96" s="232"/>
      <c r="AQ96" s="232"/>
      <c r="AR96" s="232"/>
      <c r="AS96" s="258"/>
      <c r="AT96" s="887"/>
      <c r="AU96" s="885"/>
      <c r="AV96" s="232"/>
      <c r="AW96" s="232"/>
      <c r="AX96" s="232"/>
      <c r="AY96" s="308"/>
      <c r="AZ96" s="232"/>
    </row>
    <row r="97" spans="1:52" s="36" customFormat="1" ht="47.25">
      <c r="A97" s="463" t="s">
        <v>975</v>
      </c>
      <c r="B97" s="232"/>
      <c r="C97" s="232" t="s">
        <v>767</v>
      </c>
      <c r="D97" s="232" t="s">
        <v>799</v>
      </c>
      <c r="E97" s="232" t="s">
        <v>60</v>
      </c>
      <c r="F97" s="232">
        <v>1</v>
      </c>
      <c r="G97" s="900" t="s">
        <v>1039</v>
      </c>
      <c r="H97" s="313" t="s">
        <v>1199</v>
      </c>
      <c r="I97" s="313" t="s">
        <v>1930</v>
      </c>
      <c r="J97" s="901">
        <v>2</v>
      </c>
      <c r="K97" s="232"/>
      <c r="L97" s="181"/>
      <c r="M97" s="232"/>
      <c r="N97" s="308"/>
      <c r="O97" s="883"/>
      <c r="P97" s="883"/>
      <c r="Q97" s="883"/>
      <c r="R97" s="883"/>
      <c r="S97" s="883"/>
      <c r="T97" s="883"/>
      <c r="U97" s="232"/>
      <c r="V97" s="232"/>
      <c r="W97" s="232"/>
      <c r="X97" s="258"/>
      <c r="Y97" s="258"/>
      <c r="Z97" s="232"/>
      <c r="AA97" s="232"/>
      <c r="AB97" s="232"/>
      <c r="AC97" s="232"/>
      <c r="AD97" s="232"/>
      <c r="AE97" s="232"/>
      <c r="AF97" s="232"/>
      <c r="AG97" s="866"/>
      <c r="AH97" s="232"/>
      <c r="AI97" s="260">
        <v>93000000000</v>
      </c>
      <c r="AJ97" s="232" t="s">
        <v>70</v>
      </c>
      <c r="AK97" s="258"/>
      <c r="AL97" s="258"/>
      <c r="AM97" s="258"/>
      <c r="AN97" s="232"/>
      <c r="AO97" s="232"/>
      <c r="AP97" s="232"/>
      <c r="AQ97" s="232"/>
      <c r="AR97" s="232"/>
      <c r="AS97" s="258"/>
      <c r="AT97" s="887"/>
      <c r="AU97" s="885"/>
      <c r="AV97" s="232"/>
      <c r="AW97" s="232"/>
      <c r="AX97" s="232"/>
      <c r="AY97" s="308"/>
      <c r="AZ97" s="232"/>
    </row>
    <row r="98" spans="1:52" s="36" customFormat="1" ht="47.25">
      <c r="A98" s="463" t="s">
        <v>975</v>
      </c>
      <c r="B98" s="232"/>
      <c r="C98" s="232" t="s">
        <v>767</v>
      </c>
      <c r="D98" s="232" t="s">
        <v>799</v>
      </c>
      <c r="E98" s="232" t="s">
        <v>60</v>
      </c>
      <c r="F98" s="232">
        <v>1</v>
      </c>
      <c r="G98" s="900" t="s">
        <v>1101</v>
      </c>
      <c r="H98" s="313" t="s">
        <v>1931</v>
      </c>
      <c r="I98" s="313" t="s">
        <v>1932</v>
      </c>
      <c r="J98" s="901">
        <v>2</v>
      </c>
      <c r="K98" s="232"/>
      <c r="L98" s="181"/>
      <c r="M98" s="232"/>
      <c r="N98" s="308"/>
      <c r="O98" s="883"/>
      <c r="P98" s="883"/>
      <c r="Q98" s="883"/>
      <c r="R98" s="883"/>
      <c r="S98" s="883"/>
      <c r="T98" s="883"/>
      <c r="U98" s="232"/>
      <c r="V98" s="232"/>
      <c r="W98" s="232"/>
      <c r="X98" s="258"/>
      <c r="Y98" s="258"/>
      <c r="Z98" s="232"/>
      <c r="AA98" s="232"/>
      <c r="AB98" s="232"/>
      <c r="AC98" s="232"/>
      <c r="AD98" s="232"/>
      <c r="AE98" s="232"/>
      <c r="AF98" s="232"/>
      <c r="AG98" s="866"/>
      <c r="AH98" s="232"/>
      <c r="AI98" s="260">
        <v>93000000000</v>
      </c>
      <c r="AJ98" s="232" t="s">
        <v>70</v>
      </c>
      <c r="AK98" s="258"/>
      <c r="AL98" s="258"/>
      <c r="AM98" s="258"/>
      <c r="AN98" s="232"/>
      <c r="AO98" s="232"/>
      <c r="AP98" s="232"/>
      <c r="AQ98" s="232"/>
      <c r="AR98" s="232"/>
      <c r="AS98" s="258"/>
      <c r="AT98" s="887"/>
      <c r="AU98" s="885"/>
      <c r="AV98" s="232"/>
      <c r="AW98" s="232"/>
      <c r="AX98" s="232"/>
      <c r="AY98" s="308"/>
      <c r="AZ98" s="232"/>
    </row>
    <row r="99" spans="1:52" s="36" customFormat="1" ht="47.25">
      <c r="A99" s="304" t="s">
        <v>975</v>
      </c>
      <c r="B99" s="308"/>
      <c r="C99" s="305" t="s">
        <v>58</v>
      </c>
      <c r="D99" s="306" t="s">
        <v>839</v>
      </c>
      <c r="E99" s="306" t="s">
        <v>60</v>
      </c>
      <c r="F99" s="306">
        <v>1</v>
      </c>
      <c r="G99" s="306" t="s">
        <v>1933</v>
      </c>
      <c r="H99" s="904" t="s">
        <v>1330</v>
      </c>
      <c r="I99" s="904" t="s">
        <v>1934</v>
      </c>
      <c r="J99" s="306">
        <v>2</v>
      </c>
      <c r="K99" s="306"/>
      <c r="L99" s="181"/>
      <c r="M99" s="308"/>
      <c r="N99" s="232"/>
      <c r="O99" s="905"/>
      <c r="P99" s="906"/>
      <c r="Q99" s="907"/>
      <c r="R99" s="308"/>
      <c r="S99" s="308"/>
      <c r="T99" s="308"/>
      <c r="U99" s="232"/>
      <c r="V99" s="232"/>
      <c r="W99" s="232"/>
      <c r="X99" s="892"/>
      <c r="Y99" s="908"/>
      <c r="Z99" s="308"/>
      <c r="AA99" s="308"/>
      <c r="AB99" s="308"/>
      <c r="AC99" s="308"/>
      <c r="AD99" s="232"/>
      <c r="AE99" s="313"/>
      <c r="AF99" s="313"/>
      <c r="AG99" s="308"/>
      <c r="AH99" s="313"/>
      <c r="AI99" s="313" t="s">
        <v>186</v>
      </c>
      <c r="AJ99" s="313" t="s">
        <v>70</v>
      </c>
      <c r="AK99" s="258"/>
      <c r="AL99" s="258"/>
      <c r="AM99" s="258"/>
      <c r="AN99" s="232"/>
      <c r="AO99" s="308"/>
      <c r="AP99" s="308"/>
      <c r="AQ99" s="308"/>
      <c r="AR99" s="308"/>
      <c r="AS99" s="308"/>
      <c r="AT99" s="308"/>
      <c r="AU99" s="308"/>
      <c r="AV99" s="308"/>
      <c r="AW99" s="308"/>
    </row>
    <row r="100" spans="1:52" s="36" customFormat="1" ht="47.25">
      <c r="A100" s="304" t="s">
        <v>975</v>
      </c>
      <c r="B100" s="308"/>
      <c r="C100" s="305" t="s">
        <v>58</v>
      </c>
      <c r="D100" s="306" t="s">
        <v>839</v>
      </c>
      <c r="E100" s="306" t="s">
        <v>60</v>
      </c>
      <c r="F100" s="306">
        <v>1</v>
      </c>
      <c r="G100" s="306" t="s">
        <v>1935</v>
      </c>
      <c r="H100" s="904" t="s">
        <v>1936</v>
      </c>
      <c r="I100" s="904" t="s">
        <v>1937</v>
      </c>
      <c r="J100" s="306">
        <v>2</v>
      </c>
      <c r="K100" s="306"/>
      <c r="L100" s="181"/>
      <c r="M100" s="308"/>
      <c r="N100" s="232"/>
      <c r="O100" s="905"/>
      <c r="P100" s="906"/>
      <c r="Q100" s="907"/>
      <c r="R100" s="308"/>
      <c r="S100" s="308"/>
      <c r="T100" s="308"/>
      <c r="U100" s="232"/>
      <c r="V100" s="232"/>
      <c r="W100" s="232"/>
      <c r="X100" s="892"/>
      <c r="Y100" s="908"/>
      <c r="Z100" s="308"/>
      <c r="AA100" s="308"/>
      <c r="AB100" s="308"/>
      <c r="AC100" s="308"/>
      <c r="AD100" s="232"/>
      <c r="AE100" s="313"/>
      <c r="AF100" s="313"/>
      <c r="AG100" s="308"/>
      <c r="AH100" s="313"/>
      <c r="AI100" s="313" t="s">
        <v>186</v>
      </c>
      <c r="AJ100" s="313" t="s">
        <v>70</v>
      </c>
      <c r="AK100" s="258"/>
      <c r="AL100" s="258"/>
      <c r="AM100" s="258"/>
      <c r="AN100" s="232"/>
      <c r="AO100" s="308"/>
      <c r="AP100" s="308"/>
      <c r="AQ100" s="308"/>
      <c r="AR100" s="308"/>
      <c r="AS100" s="308"/>
      <c r="AT100" s="308"/>
      <c r="AU100" s="308"/>
      <c r="AV100" s="308"/>
      <c r="AW100" s="308"/>
    </row>
    <row r="101" spans="1:52" s="36" customFormat="1" ht="47.25">
      <c r="A101" s="304" t="s">
        <v>975</v>
      </c>
      <c r="B101" s="308"/>
      <c r="C101" s="305" t="s">
        <v>58</v>
      </c>
      <c r="D101" s="306" t="s">
        <v>839</v>
      </c>
      <c r="E101" s="306" t="s">
        <v>60</v>
      </c>
      <c r="F101" s="306">
        <v>1</v>
      </c>
      <c r="G101" s="306" t="s">
        <v>1163</v>
      </c>
      <c r="H101" s="909" t="s">
        <v>1030</v>
      </c>
      <c r="I101" s="909" t="s">
        <v>1174</v>
      </c>
      <c r="J101" s="306">
        <v>2</v>
      </c>
      <c r="K101" s="306"/>
      <c r="L101" s="181"/>
      <c r="M101" s="308"/>
      <c r="N101" s="232"/>
      <c r="O101" s="905"/>
      <c r="P101" s="906"/>
      <c r="Q101" s="907"/>
      <c r="R101" s="308"/>
      <c r="S101" s="308"/>
      <c r="T101" s="308"/>
      <c r="U101" s="232"/>
      <c r="V101" s="232"/>
      <c r="W101" s="232"/>
      <c r="X101" s="892"/>
      <c r="Y101" s="908"/>
      <c r="Z101" s="308"/>
      <c r="AA101" s="308"/>
      <c r="AB101" s="308"/>
      <c r="AC101" s="308"/>
      <c r="AD101" s="232"/>
      <c r="AE101" s="313"/>
      <c r="AF101" s="313"/>
      <c r="AG101" s="308"/>
      <c r="AH101" s="313"/>
      <c r="AI101" s="313" t="s">
        <v>186</v>
      </c>
      <c r="AJ101" s="313" t="s">
        <v>70</v>
      </c>
      <c r="AK101" s="258"/>
      <c r="AL101" s="258"/>
      <c r="AM101" s="258"/>
      <c r="AN101" s="232"/>
      <c r="AO101" s="308"/>
      <c r="AP101" s="308"/>
      <c r="AQ101" s="308"/>
      <c r="AR101" s="308"/>
      <c r="AS101" s="308"/>
      <c r="AT101" s="308"/>
      <c r="AU101" s="308"/>
      <c r="AV101" s="308"/>
      <c r="AW101" s="308"/>
    </row>
    <row r="102" spans="1:52" s="36" customFormat="1" ht="47.25">
      <c r="A102" s="304" t="s">
        <v>975</v>
      </c>
      <c r="B102" s="308"/>
      <c r="C102" s="305" t="s">
        <v>58</v>
      </c>
      <c r="D102" s="306" t="s">
        <v>839</v>
      </c>
      <c r="E102" s="306" t="s">
        <v>60</v>
      </c>
      <c r="F102" s="306">
        <v>1</v>
      </c>
      <c r="G102" s="306" t="s">
        <v>1173</v>
      </c>
      <c r="H102" s="909" t="s">
        <v>1030</v>
      </c>
      <c r="I102" s="909" t="s">
        <v>1174</v>
      </c>
      <c r="J102" s="306">
        <v>2</v>
      </c>
      <c r="K102" s="306"/>
      <c r="L102" s="181"/>
      <c r="M102" s="308"/>
      <c r="N102" s="232"/>
      <c r="O102" s="905"/>
      <c r="P102" s="906"/>
      <c r="Q102" s="907"/>
      <c r="R102" s="308"/>
      <c r="S102" s="308"/>
      <c r="T102" s="308"/>
      <c r="U102" s="232"/>
      <c r="V102" s="232"/>
      <c r="W102" s="232"/>
      <c r="X102" s="892"/>
      <c r="Y102" s="908"/>
      <c r="Z102" s="308"/>
      <c r="AA102" s="308"/>
      <c r="AB102" s="308"/>
      <c r="AC102" s="308"/>
      <c r="AD102" s="232"/>
      <c r="AE102" s="313"/>
      <c r="AF102" s="313"/>
      <c r="AG102" s="308"/>
      <c r="AH102" s="313"/>
      <c r="AI102" s="313" t="s">
        <v>186</v>
      </c>
      <c r="AJ102" s="313" t="s">
        <v>70</v>
      </c>
      <c r="AK102" s="258"/>
      <c r="AL102" s="258"/>
      <c r="AM102" s="258"/>
      <c r="AN102" s="232"/>
      <c r="AO102" s="308"/>
      <c r="AP102" s="308"/>
      <c r="AQ102" s="308"/>
      <c r="AR102" s="308"/>
      <c r="AS102" s="308"/>
      <c r="AT102" s="308"/>
      <c r="AU102" s="308"/>
      <c r="AV102" s="308"/>
      <c r="AW102" s="308"/>
    </row>
    <row r="103" spans="1:52" s="36" customFormat="1" ht="47.25">
      <c r="A103" s="304" t="s">
        <v>975</v>
      </c>
      <c r="B103" s="308"/>
      <c r="C103" s="305" t="s">
        <v>58</v>
      </c>
      <c r="D103" s="306" t="s">
        <v>839</v>
      </c>
      <c r="E103" s="306" t="s">
        <v>60</v>
      </c>
      <c r="F103" s="306">
        <v>1</v>
      </c>
      <c r="G103" s="306" t="s">
        <v>1178</v>
      </c>
      <c r="H103" s="909" t="s">
        <v>1179</v>
      </c>
      <c r="I103" s="909" t="s">
        <v>1938</v>
      </c>
      <c r="J103" s="306">
        <v>2</v>
      </c>
      <c r="K103" s="306"/>
      <c r="L103" s="181"/>
      <c r="M103" s="308"/>
      <c r="N103" s="232"/>
      <c r="O103" s="905"/>
      <c r="P103" s="906"/>
      <c r="Q103" s="907"/>
      <c r="R103" s="308"/>
      <c r="S103" s="308"/>
      <c r="T103" s="308"/>
      <c r="U103" s="232"/>
      <c r="V103" s="891"/>
      <c r="W103" s="232"/>
      <c r="X103" s="892"/>
      <c r="Y103" s="908"/>
      <c r="Z103" s="308"/>
      <c r="AA103" s="308"/>
      <c r="AB103" s="308"/>
      <c r="AC103" s="308"/>
      <c r="AD103" s="232"/>
      <c r="AE103" s="313"/>
      <c r="AF103" s="313"/>
      <c r="AG103" s="308"/>
      <c r="AH103" s="313"/>
      <c r="AI103" s="313" t="s">
        <v>186</v>
      </c>
      <c r="AJ103" s="313" t="s">
        <v>70</v>
      </c>
      <c r="AK103" s="258"/>
      <c r="AL103" s="258"/>
      <c r="AM103" s="258"/>
      <c r="AN103" s="232"/>
      <c r="AO103" s="308"/>
      <c r="AP103" s="308"/>
      <c r="AQ103" s="308"/>
      <c r="AR103" s="308"/>
      <c r="AS103" s="308"/>
      <c r="AT103" s="308"/>
      <c r="AU103" s="308"/>
      <c r="AV103" s="308"/>
      <c r="AW103" s="308"/>
    </row>
    <row r="104" spans="1:52" s="36" customFormat="1" ht="47.25">
      <c r="A104" s="304" t="s">
        <v>975</v>
      </c>
      <c r="B104" s="308"/>
      <c r="C104" s="305" t="s">
        <v>58</v>
      </c>
      <c r="D104" s="306" t="s">
        <v>839</v>
      </c>
      <c r="E104" s="306" t="s">
        <v>60</v>
      </c>
      <c r="F104" s="306">
        <v>1</v>
      </c>
      <c r="G104" s="306" t="s">
        <v>1185</v>
      </c>
      <c r="H104" s="904" t="s">
        <v>1035</v>
      </c>
      <c r="I104" s="904" t="s">
        <v>1186</v>
      </c>
      <c r="J104" s="306">
        <v>2</v>
      </c>
      <c r="K104" s="306"/>
      <c r="L104" s="181"/>
      <c r="M104" s="308"/>
      <c r="N104" s="232"/>
      <c r="O104" s="905"/>
      <c r="P104" s="906"/>
      <c r="Q104" s="907"/>
      <c r="R104" s="308"/>
      <c r="S104" s="308"/>
      <c r="T104" s="308"/>
      <c r="U104" s="232"/>
      <c r="V104" s="232"/>
      <c r="W104" s="232"/>
      <c r="X104" s="892"/>
      <c r="Y104" s="908"/>
      <c r="Z104" s="308"/>
      <c r="AA104" s="308"/>
      <c r="AB104" s="308"/>
      <c r="AC104" s="308"/>
      <c r="AD104" s="232"/>
      <c r="AE104" s="313"/>
      <c r="AF104" s="313"/>
      <c r="AG104" s="308"/>
      <c r="AH104" s="313"/>
      <c r="AI104" s="313" t="s">
        <v>186</v>
      </c>
      <c r="AJ104" s="313" t="s">
        <v>70</v>
      </c>
      <c r="AK104" s="258"/>
      <c r="AL104" s="258"/>
      <c r="AM104" s="258"/>
      <c r="AN104" s="232"/>
      <c r="AO104" s="308"/>
      <c r="AP104" s="308"/>
      <c r="AQ104" s="308"/>
      <c r="AR104" s="308"/>
      <c r="AS104" s="308"/>
      <c r="AT104" s="308"/>
      <c r="AU104" s="308"/>
      <c r="AV104" s="308"/>
      <c r="AW104" s="308"/>
    </row>
    <row r="105" spans="1:52" s="36" customFormat="1" ht="47.25">
      <c r="A105" s="910" t="s">
        <v>975</v>
      </c>
      <c r="B105" s="911"/>
      <c r="C105" s="912" t="s">
        <v>58</v>
      </c>
      <c r="D105" s="913" t="s">
        <v>839</v>
      </c>
      <c r="E105" s="913" t="s">
        <v>60</v>
      </c>
      <c r="F105" s="913">
        <v>1</v>
      </c>
      <c r="G105" s="913" t="s">
        <v>1191</v>
      </c>
      <c r="H105" s="913" t="s">
        <v>1192</v>
      </c>
      <c r="I105" s="913" t="s">
        <v>1193</v>
      </c>
      <c r="J105" s="913">
        <v>2</v>
      </c>
      <c r="K105" s="913"/>
      <c r="L105" s="181"/>
      <c r="M105" s="911"/>
      <c r="N105" s="914"/>
      <c r="O105" s="915"/>
      <c r="P105" s="916"/>
      <c r="Q105" s="917"/>
      <c r="R105" s="911"/>
      <c r="S105" s="911"/>
      <c r="T105" s="911"/>
      <c r="U105" s="914"/>
      <c r="V105" s="914"/>
      <c r="W105" s="914"/>
      <c r="X105" s="892"/>
      <c r="Y105" s="918"/>
      <c r="Z105" s="911"/>
      <c r="AA105" s="911"/>
      <c r="AB105" s="911"/>
      <c r="AC105" s="911"/>
      <c r="AD105" s="232"/>
      <c r="AE105" s="919"/>
      <c r="AF105" s="919"/>
      <c r="AG105" s="308"/>
      <c r="AH105" s="919"/>
      <c r="AI105" s="919" t="s">
        <v>186</v>
      </c>
      <c r="AJ105" s="919" t="s">
        <v>70</v>
      </c>
      <c r="AK105" s="920"/>
      <c r="AL105" s="920"/>
      <c r="AM105" s="920"/>
      <c r="AN105" s="914"/>
      <c r="AO105" s="911"/>
      <c r="AP105" s="911"/>
      <c r="AQ105" s="911"/>
      <c r="AR105" s="911"/>
      <c r="AS105" s="911"/>
      <c r="AT105" s="911"/>
      <c r="AU105" s="911"/>
      <c r="AV105" s="911"/>
      <c r="AW105" s="911"/>
    </row>
    <row r="106" spans="1:52" s="36" customFormat="1" ht="47.25">
      <c r="A106" s="304" t="s">
        <v>975</v>
      </c>
      <c r="B106" s="308"/>
      <c r="C106" s="305" t="s">
        <v>58</v>
      </c>
      <c r="D106" s="306" t="s">
        <v>839</v>
      </c>
      <c r="E106" s="306" t="s">
        <v>60</v>
      </c>
      <c r="F106" s="306">
        <v>1</v>
      </c>
      <c r="G106" s="306" t="s">
        <v>1198</v>
      </c>
      <c r="H106" s="307" t="s">
        <v>1199</v>
      </c>
      <c r="I106" s="306" t="s">
        <v>1200</v>
      </c>
      <c r="J106" s="306">
        <v>2</v>
      </c>
      <c r="K106" s="306"/>
      <c r="L106" s="181"/>
      <c r="M106" s="308"/>
      <c r="N106" s="232"/>
      <c r="O106" s="905"/>
      <c r="P106" s="906"/>
      <c r="Q106" s="907"/>
      <c r="R106" s="308"/>
      <c r="S106" s="308"/>
      <c r="T106" s="308"/>
      <c r="U106" s="232"/>
      <c r="V106" s="232"/>
      <c r="W106" s="232"/>
      <c r="X106" s="892"/>
      <c r="Y106" s="908"/>
      <c r="Z106" s="308"/>
      <c r="AA106" s="308"/>
      <c r="AB106" s="308"/>
      <c r="AC106" s="308"/>
      <c r="AD106" s="232"/>
      <c r="AE106" s="313"/>
      <c r="AF106" s="313"/>
      <c r="AG106" s="308"/>
      <c r="AH106" s="313"/>
      <c r="AI106" s="313" t="s">
        <v>186</v>
      </c>
      <c r="AJ106" s="313" t="s">
        <v>70</v>
      </c>
      <c r="AK106" s="258"/>
      <c r="AL106" s="258"/>
      <c r="AM106" s="258"/>
      <c r="AN106" s="232"/>
      <c r="AO106" s="308"/>
      <c r="AP106" s="308"/>
      <c r="AQ106" s="308"/>
      <c r="AR106" s="308"/>
      <c r="AS106" s="308"/>
      <c r="AT106" s="308"/>
      <c r="AU106" s="308"/>
      <c r="AV106" s="308"/>
      <c r="AW106" s="308"/>
    </row>
    <row r="107" spans="1:52" s="36" customFormat="1" ht="47.25">
      <c r="A107" s="304" t="s">
        <v>975</v>
      </c>
      <c r="B107" s="308"/>
      <c r="C107" s="305" t="s">
        <v>58</v>
      </c>
      <c r="D107" s="306" t="s">
        <v>839</v>
      </c>
      <c r="E107" s="306" t="s">
        <v>60</v>
      </c>
      <c r="F107" s="306">
        <v>1</v>
      </c>
      <c r="G107" s="306" t="s">
        <v>1939</v>
      </c>
      <c r="H107" s="909" t="s">
        <v>1940</v>
      </c>
      <c r="I107" s="909" t="s">
        <v>1941</v>
      </c>
      <c r="J107" s="306">
        <v>2</v>
      </c>
      <c r="K107" s="306"/>
      <c r="L107" s="181"/>
      <c r="M107" s="308"/>
      <c r="N107" s="232"/>
      <c r="O107" s="905"/>
      <c r="P107" s="906"/>
      <c r="Q107" s="907"/>
      <c r="R107" s="308"/>
      <c r="S107" s="308"/>
      <c r="T107" s="308"/>
      <c r="U107" s="232"/>
      <c r="V107" s="232"/>
      <c r="W107" s="232"/>
      <c r="X107" s="258"/>
      <c r="Y107" s="908"/>
      <c r="Z107" s="308"/>
      <c r="AA107" s="308"/>
      <c r="AB107" s="308"/>
      <c r="AC107" s="308"/>
      <c r="AD107" s="232"/>
      <c r="AE107" s="313"/>
      <c r="AF107" s="313"/>
      <c r="AG107" s="308"/>
      <c r="AH107" s="313"/>
      <c r="AI107" s="313" t="s">
        <v>186</v>
      </c>
      <c r="AJ107" s="313" t="s">
        <v>70</v>
      </c>
      <c r="AK107" s="258"/>
      <c r="AL107" s="258"/>
      <c r="AM107" s="258"/>
      <c r="AN107" s="232"/>
      <c r="AO107" s="308"/>
      <c r="AP107" s="308"/>
      <c r="AQ107" s="308"/>
      <c r="AR107" s="308"/>
      <c r="AS107" s="308"/>
      <c r="AT107" s="308"/>
      <c r="AU107" s="308"/>
      <c r="AV107" s="308"/>
      <c r="AW107" s="308"/>
    </row>
    <row r="108" spans="1:52" s="36" customFormat="1" ht="47.25">
      <c r="A108" s="842" t="s">
        <v>975</v>
      </c>
      <c r="B108" s="308"/>
      <c r="C108" s="305" t="s">
        <v>58</v>
      </c>
      <c r="D108" s="306" t="s">
        <v>839</v>
      </c>
      <c r="E108" s="306" t="s">
        <v>60</v>
      </c>
      <c r="F108" s="306">
        <v>1</v>
      </c>
      <c r="G108" s="306" t="s">
        <v>1211</v>
      </c>
      <c r="H108" s="904" t="s">
        <v>1212</v>
      </c>
      <c r="I108" s="904" t="s">
        <v>1213</v>
      </c>
      <c r="J108" s="306">
        <v>2</v>
      </c>
      <c r="K108" s="306"/>
      <c r="L108" s="181"/>
      <c r="M108" s="308"/>
      <c r="N108" s="232"/>
      <c r="O108" s="905"/>
      <c r="P108" s="906"/>
      <c r="Q108" s="907"/>
      <c r="R108" s="308"/>
      <c r="S108" s="308"/>
      <c r="T108" s="308"/>
      <c r="U108" s="232"/>
      <c r="V108" s="232"/>
      <c r="W108" s="232"/>
      <c r="X108" s="258"/>
      <c r="Y108" s="258"/>
      <c r="Z108" s="308"/>
      <c r="AA108" s="308"/>
      <c r="AB108" s="308"/>
      <c r="AC108" s="308"/>
      <c r="AD108" s="232"/>
      <c r="AE108" s="313"/>
      <c r="AF108" s="313"/>
      <c r="AG108" s="308"/>
      <c r="AH108" s="313"/>
      <c r="AI108" s="313" t="s">
        <v>186</v>
      </c>
      <c r="AJ108" s="313" t="s">
        <v>70</v>
      </c>
      <c r="AK108" s="258"/>
      <c r="AL108" s="258"/>
      <c r="AM108" s="258"/>
      <c r="AN108" s="232"/>
      <c r="AO108" s="308"/>
      <c r="AP108" s="308"/>
      <c r="AQ108" s="308"/>
      <c r="AR108" s="308"/>
      <c r="AS108" s="308"/>
      <c r="AT108" s="308"/>
      <c r="AU108" s="308"/>
      <c r="AV108" s="308"/>
      <c r="AW108" s="308"/>
    </row>
    <row r="109" spans="1:52" s="36" customFormat="1" ht="47.25">
      <c r="A109" s="304" t="s">
        <v>975</v>
      </c>
      <c r="B109" s="308"/>
      <c r="C109" s="305" t="s">
        <v>58</v>
      </c>
      <c r="D109" s="306" t="s">
        <v>839</v>
      </c>
      <c r="E109" s="306" t="s">
        <v>60</v>
      </c>
      <c r="F109" s="306">
        <v>1</v>
      </c>
      <c r="G109" s="306" t="s">
        <v>1942</v>
      </c>
      <c r="H109" s="909" t="s">
        <v>1224</v>
      </c>
      <c r="I109" s="904" t="s">
        <v>1943</v>
      </c>
      <c r="J109" s="306">
        <v>2</v>
      </c>
      <c r="K109" s="306"/>
      <c r="L109" s="181"/>
      <c r="M109" s="308"/>
      <c r="N109" s="232"/>
      <c r="O109" s="905"/>
      <c r="P109" s="906"/>
      <c r="Q109" s="907"/>
      <c r="R109" s="308"/>
      <c r="S109" s="308"/>
      <c r="T109" s="308"/>
      <c r="U109" s="232"/>
      <c r="V109" s="232"/>
      <c r="W109" s="232"/>
      <c r="X109" s="892"/>
      <c r="Y109" s="908"/>
      <c r="Z109" s="308"/>
      <c r="AA109" s="308"/>
      <c r="AB109" s="308"/>
      <c r="AC109" s="308"/>
      <c r="AD109" s="232"/>
      <c r="AE109" s="313"/>
      <c r="AF109" s="313"/>
      <c r="AG109" s="308"/>
      <c r="AH109" s="313"/>
      <c r="AI109" s="313" t="s">
        <v>186</v>
      </c>
      <c r="AJ109" s="313" t="s">
        <v>70</v>
      </c>
      <c r="AK109" s="258"/>
      <c r="AL109" s="258"/>
      <c r="AM109" s="258"/>
      <c r="AN109" s="232"/>
      <c r="AO109" s="308"/>
      <c r="AP109" s="308"/>
      <c r="AQ109" s="308"/>
      <c r="AR109" s="308"/>
      <c r="AS109" s="308"/>
      <c r="AT109" s="308"/>
      <c r="AU109" s="308"/>
      <c r="AV109" s="308"/>
      <c r="AW109" s="308"/>
    </row>
    <row r="110" spans="1:52" s="36" customFormat="1" ht="47.25">
      <c r="A110" s="910" t="s">
        <v>975</v>
      </c>
      <c r="B110" s="911"/>
      <c r="C110" s="912" t="s">
        <v>58</v>
      </c>
      <c r="D110" s="913" t="s">
        <v>839</v>
      </c>
      <c r="E110" s="913" t="s">
        <v>60</v>
      </c>
      <c r="F110" s="913">
        <v>1</v>
      </c>
      <c r="G110" s="306" t="s">
        <v>1230</v>
      </c>
      <c r="H110" s="921" t="s">
        <v>1231</v>
      </c>
      <c r="I110" s="913" t="s">
        <v>1231</v>
      </c>
      <c r="J110" s="913">
        <v>2</v>
      </c>
      <c r="K110" s="913"/>
      <c r="L110" s="181"/>
      <c r="M110" s="911"/>
      <c r="N110" s="914"/>
      <c r="O110" s="915"/>
      <c r="P110" s="916"/>
      <c r="Q110" s="917"/>
      <c r="R110" s="911"/>
      <c r="S110" s="911"/>
      <c r="T110" s="911"/>
      <c r="U110" s="914"/>
      <c r="V110" s="914"/>
      <c r="W110" s="914"/>
      <c r="X110" s="920"/>
      <c r="Y110" s="918"/>
      <c r="Z110" s="911"/>
      <c r="AA110" s="911"/>
      <c r="AB110" s="911"/>
      <c r="AC110" s="911"/>
      <c r="AD110" s="232"/>
      <c r="AE110" s="919"/>
      <c r="AF110" s="919"/>
      <c r="AG110" s="308"/>
      <c r="AH110" s="919"/>
      <c r="AI110" s="919" t="s">
        <v>186</v>
      </c>
      <c r="AJ110" s="919" t="s">
        <v>70</v>
      </c>
      <c r="AK110" s="920"/>
      <c r="AL110" s="920"/>
      <c r="AM110" s="920"/>
      <c r="AN110" s="914"/>
      <c r="AO110" s="911"/>
      <c r="AP110" s="911"/>
      <c r="AQ110" s="911"/>
      <c r="AR110" s="911"/>
      <c r="AS110" s="911"/>
      <c r="AT110" s="911"/>
      <c r="AU110" s="911"/>
      <c r="AV110" s="911"/>
      <c r="AW110" s="911"/>
    </row>
    <row r="111" spans="1:52" s="36" customFormat="1" ht="47.25">
      <c r="A111" s="862" t="s">
        <v>975</v>
      </c>
      <c r="B111" s="384"/>
      <c r="C111" s="498" t="s">
        <v>58</v>
      </c>
      <c r="D111" s="349" t="s">
        <v>336</v>
      </c>
      <c r="E111" s="862" t="s">
        <v>60</v>
      </c>
      <c r="F111" s="384"/>
      <c r="G111" s="498" t="s">
        <v>1235</v>
      </c>
      <c r="H111" s="863" t="s">
        <v>1236</v>
      </c>
      <c r="I111" s="863" t="s">
        <v>1237</v>
      </c>
      <c r="J111" s="862">
        <v>2</v>
      </c>
      <c r="K111" s="384"/>
      <c r="L111" s="181"/>
      <c r="M111" s="498"/>
      <c r="N111" s="396"/>
      <c r="O111" s="864"/>
      <c r="P111" s="864"/>
      <c r="Q111" s="865"/>
      <c r="R111" s="865"/>
      <c r="S111" s="862"/>
      <c r="T111" s="862"/>
      <c r="U111" s="498"/>
      <c r="V111" s="232"/>
      <c r="W111" s="498"/>
      <c r="X111" s="867"/>
      <c r="Y111" s="860"/>
      <c r="Z111" s="862"/>
      <c r="AA111" s="862"/>
      <c r="AB111" s="862"/>
      <c r="AC111" s="862"/>
      <c r="AD111" s="232"/>
      <c r="AE111" s="862"/>
      <c r="AF111" s="498"/>
      <c r="AG111" s="866"/>
      <c r="AH111" s="862"/>
      <c r="AI111" s="498">
        <v>93000000000</v>
      </c>
      <c r="AJ111" s="498" t="s">
        <v>341</v>
      </c>
      <c r="AK111" s="860"/>
      <c r="AL111" s="867"/>
      <c r="AM111" s="867"/>
      <c r="AN111" s="384"/>
      <c r="AO111" s="384"/>
      <c r="AP111" s="862"/>
      <c r="AQ111" s="862"/>
      <c r="AR111" s="868"/>
      <c r="AS111" s="862"/>
      <c r="AT111" s="862"/>
      <c r="AU111" s="869"/>
      <c r="AV111" s="869"/>
      <c r="AW111" s="384"/>
      <c r="AX111" s="870"/>
      <c r="AY111" s="384"/>
    </row>
    <row r="112" spans="1:52" s="36" customFormat="1" ht="47.25">
      <c r="A112" s="862" t="s">
        <v>975</v>
      </c>
      <c r="B112" s="384"/>
      <c r="C112" s="498" t="s">
        <v>58</v>
      </c>
      <c r="D112" s="349" t="s">
        <v>336</v>
      </c>
      <c r="E112" s="862" t="s">
        <v>60</v>
      </c>
      <c r="F112" s="384"/>
      <c r="G112" s="498" t="s">
        <v>384</v>
      </c>
      <c r="H112" s="181" t="s">
        <v>385</v>
      </c>
      <c r="I112" s="181" t="s">
        <v>1240</v>
      </c>
      <c r="J112" s="862">
        <v>2</v>
      </c>
      <c r="K112" s="384"/>
      <c r="L112" s="181"/>
      <c r="M112" s="498"/>
      <c r="N112" s="396"/>
      <c r="O112" s="864"/>
      <c r="P112" s="864"/>
      <c r="Q112" s="865"/>
      <c r="R112" s="865"/>
      <c r="S112" s="862"/>
      <c r="T112" s="862"/>
      <c r="U112" s="498"/>
      <c r="V112" s="232"/>
      <c r="W112" s="498"/>
      <c r="X112" s="867"/>
      <c r="Y112" s="860"/>
      <c r="Z112" s="862"/>
      <c r="AA112" s="862"/>
      <c r="AB112" s="862"/>
      <c r="AC112" s="862"/>
      <c r="AD112" s="232"/>
      <c r="AE112" s="862"/>
      <c r="AF112" s="498"/>
      <c r="AG112" s="866"/>
      <c r="AH112" s="862"/>
      <c r="AI112" s="498">
        <v>93000000000</v>
      </c>
      <c r="AJ112" s="498" t="s">
        <v>341</v>
      </c>
      <c r="AK112" s="860"/>
      <c r="AL112" s="867"/>
      <c r="AM112" s="867"/>
      <c r="AN112" s="384"/>
      <c r="AO112" s="384"/>
      <c r="AP112" s="862"/>
      <c r="AQ112" s="862"/>
      <c r="AR112" s="868"/>
      <c r="AS112" s="862"/>
      <c r="AT112" s="862"/>
      <c r="AU112" s="869"/>
      <c r="AV112" s="869"/>
      <c r="AW112" s="384"/>
      <c r="AX112" s="870"/>
      <c r="AY112" s="384"/>
    </row>
    <row r="113" spans="1:52" s="36" customFormat="1" ht="47.25">
      <c r="A113" s="862" t="s">
        <v>975</v>
      </c>
      <c r="B113" s="384"/>
      <c r="C113" s="498" t="s">
        <v>58</v>
      </c>
      <c r="D113" s="349" t="s">
        <v>336</v>
      </c>
      <c r="E113" s="862" t="s">
        <v>60</v>
      </c>
      <c r="F113" s="384"/>
      <c r="G113" s="498" t="s">
        <v>1243</v>
      </c>
      <c r="H113" s="863" t="s">
        <v>1244</v>
      </c>
      <c r="I113" s="863" t="s">
        <v>1245</v>
      </c>
      <c r="J113" s="862">
        <v>2</v>
      </c>
      <c r="K113" s="384"/>
      <c r="L113" s="181"/>
      <c r="M113" s="498"/>
      <c r="N113" s="396"/>
      <c r="O113" s="864"/>
      <c r="P113" s="864"/>
      <c r="Q113" s="865"/>
      <c r="R113" s="865"/>
      <c r="S113" s="862"/>
      <c r="T113" s="862"/>
      <c r="U113" s="498"/>
      <c r="V113" s="232"/>
      <c r="W113" s="498"/>
      <c r="X113" s="867"/>
      <c r="Y113" s="860"/>
      <c r="Z113" s="862"/>
      <c r="AA113" s="862"/>
      <c r="AB113" s="862"/>
      <c r="AC113" s="862"/>
      <c r="AD113" s="232"/>
      <c r="AE113" s="862"/>
      <c r="AF113" s="498"/>
      <c r="AG113" s="866"/>
      <c r="AH113" s="862"/>
      <c r="AI113" s="498">
        <v>93000000000</v>
      </c>
      <c r="AJ113" s="498" t="s">
        <v>341</v>
      </c>
      <c r="AK113" s="860"/>
      <c r="AL113" s="867"/>
      <c r="AM113" s="867"/>
      <c r="AN113" s="384"/>
      <c r="AO113" s="384"/>
      <c r="AP113" s="862"/>
      <c r="AQ113" s="862"/>
      <c r="AR113" s="868"/>
      <c r="AS113" s="862"/>
      <c r="AT113" s="862"/>
      <c r="AU113" s="869"/>
      <c r="AV113" s="869"/>
      <c r="AW113" s="384"/>
      <c r="AX113" s="870"/>
      <c r="AY113" s="384"/>
    </row>
    <row r="114" spans="1:52" s="36" customFormat="1" ht="47.25">
      <c r="A114" s="862" t="s">
        <v>975</v>
      </c>
      <c r="B114" s="384"/>
      <c r="C114" s="498" t="s">
        <v>58</v>
      </c>
      <c r="D114" s="349" t="s">
        <v>336</v>
      </c>
      <c r="E114" s="862" t="s">
        <v>60</v>
      </c>
      <c r="F114" s="384"/>
      <c r="G114" s="498" t="s">
        <v>1248</v>
      </c>
      <c r="H114" s="341" t="s">
        <v>1249</v>
      </c>
      <c r="I114" s="341" t="s">
        <v>1250</v>
      </c>
      <c r="J114" s="862">
        <v>2</v>
      </c>
      <c r="K114" s="384"/>
      <c r="L114" s="181"/>
      <c r="M114" s="498"/>
      <c r="N114" s="396"/>
      <c r="O114" s="864"/>
      <c r="P114" s="864"/>
      <c r="Q114" s="865"/>
      <c r="R114" s="865"/>
      <c r="S114" s="862"/>
      <c r="T114" s="862"/>
      <c r="U114" s="498"/>
      <c r="V114" s="232"/>
      <c r="W114" s="498"/>
      <c r="X114" s="867"/>
      <c r="Y114" s="860"/>
      <c r="Z114" s="862"/>
      <c r="AA114" s="862"/>
      <c r="AB114" s="862"/>
      <c r="AC114" s="862"/>
      <c r="AD114" s="232"/>
      <c r="AE114" s="862"/>
      <c r="AF114" s="498"/>
      <c r="AG114" s="866"/>
      <c r="AH114" s="862"/>
      <c r="AI114" s="498">
        <v>93000000000</v>
      </c>
      <c r="AJ114" s="498" t="s">
        <v>341</v>
      </c>
      <c r="AK114" s="860"/>
      <c r="AL114" s="867"/>
      <c r="AM114" s="867"/>
      <c r="AN114" s="384"/>
      <c r="AO114" s="384"/>
      <c r="AP114" s="862"/>
      <c r="AQ114" s="862"/>
      <c r="AR114" s="868"/>
      <c r="AS114" s="862"/>
      <c r="AT114" s="862"/>
      <c r="AU114" s="869"/>
      <c r="AV114" s="869"/>
      <c r="AW114" s="384"/>
      <c r="AX114" s="870"/>
      <c r="AY114" s="384"/>
    </row>
    <row r="115" spans="1:52" s="36" customFormat="1" ht="47.25">
      <c r="A115" s="862" t="s">
        <v>975</v>
      </c>
      <c r="B115" s="384"/>
      <c r="C115" s="498" t="s">
        <v>58</v>
      </c>
      <c r="D115" s="349" t="s">
        <v>336</v>
      </c>
      <c r="E115" s="862" t="s">
        <v>60</v>
      </c>
      <c r="F115" s="384"/>
      <c r="G115" s="498" t="s">
        <v>508</v>
      </c>
      <c r="H115" s="863" t="s">
        <v>1253</v>
      </c>
      <c r="I115" s="863" t="s">
        <v>1254</v>
      </c>
      <c r="J115" s="862">
        <v>2</v>
      </c>
      <c r="K115" s="384"/>
      <c r="L115" s="181"/>
      <c r="M115" s="498"/>
      <c r="N115" s="396"/>
      <c r="O115" s="864"/>
      <c r="P115" s="864"/>
      <c r="Q115" s="865"/>
      <c r="R115" s="865"/>
      <c r="S115" s="862"/>
      <c r="T115" s="862"/>
      <c r="U115" s="498"/>
      <c r="V115" s="232"/>
      <c r="W115" s="498"/>
      <c r="X115" s="867"/>
      <c r="Y115" s="860"/>
      <c r="Z115" s="862"/>
      <c r="AA115" s="862"/>
      <c r="AB115" s="862"/>
      <c r="AC115" s="862"/>
      <c r="AD115" s="232"/>
      <c r="AE115" s="862"/>
      <c r="AF115" s="498"/>
      <c r="AG115" s="866"/>
      <c r="AH115" s="862"/>
      <c r="AI115" s="498">
        <v>93000000000</v>
      </c>
      <c r="AJ115" s="498" t="s">
        <v>341</v>
      </c>
      <c r="AK115" s="860"/>
      <c r="AL115" s="867"/>
      <c r="AM115" s="867"/>
      <c r="AN115" s="384"/>
      <c r="AO115" s="384"/>
      <c r="AP115" s="862"/>
      <c r="AQ115" s="862"/>
      <c r="AR115" s="868"/>
      <c r="AS115" s="862"/>
      <c r="AT115" s="862"/>
      <c r="AU115" s="869"/>
      <c r="AV115" s="869"/>
      <c r="AW115" s="384"/>
      <c r="AX115" s="870"/>
      <c r="AY115" s="384"/>
    </row>
    <row r="116" spans="1:52" s="36" customFormat="1" ht="47.25">
      <c r="A116" s="862" t="s">
        <v>975</v>
      </c>
      <c r="B116" s="384"/>
      <c r="C116" s="498" t="s">
        <v>58</v>
      </c>
      <c r="D116" s="349" t="s">
        <v>336</v>
      </c>
      <c r="E116" s="862" t="s">
        <v>60</v>
      </c>
      <c r="F116" s="384"/>
      <c r="G116" s="498" t="s">
        <v>1029</v>
      </c>
      <c r="H116" s="181" t="s">
        <v>1231</v>
      </c>
      <c r="I116" s="181" t="s">
        <v>1257</v>
      </c>
      <c r="J116" s="862">
        <v>2</v>
      </c>
      <c r="K116" s="384"/>
      <c r="L116" s="181"/>
      <c r="M116" s="498"/>
      <c r="N116" s="396"/>
      <c r="O116" s="864"/>
      <c r="P116" s="864"/>
      <c r="Q116" s="865"/>
      <c r="R116" s="865"/>
      <c r="S116" s="862"/>
      <c r="T116" s="862"/>
      <c r="U116" s="498"/>
      <c r="V116" s="232"/>
      <c r="W116" s="498"/>
      <c r="X116" s="867"/>
      <c r="Y116" s="860"/>
      <c r="Z116" s="862"/>
      <c r="AA116" s="862"/>
      <c r="AB116" s="862"/>
      <c r="AC116" s="862"/>
      <c r="AD116" s="232"/>
      <c r="AE116" s="862"/>
      <c r="AF116" s="498"/>
      <c r="AG116" s="866"/>
      <c r="AH116" s="862"/>
      <c r="AI116" s="498">
        <v>93000000000</v>
      </c>
      <c r="AJ116" s="498" t="s">
        <v>341</v>
      </c>
      <c r="AK116" s="860"/>
      <c r="AL116" s="867"/>
      <c r="AM116" s="867"/>
      <c r="AN116" s="384"/>
      <c r="AO116" s="384"/>
      <c r="AP116" s="862"/>
      <c r="AQ116" s="862"/>
      <c r="AR116" s="868"/>
      <c r="AS116" s="862"/>
      <c r="AT116" s="862"/>
      <c r="AU116" s="869"/>
      <c r="AV116" s="869"/>
      <c r="AW116" s="384"/>
      <c r="AX116" s="870"/>
      <c r="AY116" s="384"/>
    </row>
    <row r="117" spans="1:52" s="36" customFormat="1" ht="47.25">
      <c r="A117" s="862" t="s">
        <v>975</v>
      </c>
      <c r="B117" s="384"/>
      <c r="C117" s="498" t="s">
        <v>58</v>
      </c>
      <c r="D117" s="349" t="s">
        <v>336</v>
      </c>
      <c r="E117" s="862" t="s">
        <v>60</v>
      </c>
      <c r="F117" s="384"/>
      <c r="G117" s="498" t="s">
        <v>1284</v>
      </c>
      <c r="H117" s="863" t="s">
        <v>385</v>
      </c>
      <c r="I117" s="863" t="s">
        <v>1285</v>
      </c>
      <c r="J117" s="862">
        <v>2</v>
      </c>
      <c r="K117" s="384"/>
      <c r="L117" s="181"/>
      <c r="M117" s="498"/>
      <c r="N117" s="396"/>
      <c r="O117" s="864"/>
      <c r="P117" s="864"/>
      <c r="Q117" s="865"/>
      <c r="R117" s="865"/>
      <c r="S117" s="862"/>
      <c r="T117" s="862"/>
      <c r="U117" s="498"/>
      <c r="V117" s="232"/>
      <c r="W117" s="498"/>
      <c r="X117" s="867"/>
      <c r="Y117" s="860"/>
      <c r="Z117" s="862"/>
      <c r="AA117" s="862"/>
      <c r="AB117" s="862"/>
      <c r="AC117" s="862"/>
      <c r="AD117" s="232"/>
      <c r="AE117" s="862"/>
      <c r="AF117" s="498"/>
      <c r="AG117" s="866"/>
      <c r="AH117" s="862"/>
      <c r="AI117" s="498">
        <v>93000000000</v>
      </c>
      <c r="AJ117" s="498" t="s">
        <v>341</v>
      </c>
      <c r="AK117" s="860"/>
      <c r="AL117" s="867"/>
      <c r="AM117" s="867"/>
      <c r="AN117" s="384"/>
      <c r="AO117" s="384"/>
      <c r="AP117" s="862"/>
      <c r="AQ117" s="862"/>
      <c r="AR117" s="868"/>
      <c r="AS117" s="862"/>
      <c r="AT117" s="862"/>
      <c r="AU117" s="869"/>
      <c r="AV117" s="869"/>
      <c r="AW117" s="384"/>
      <c r="AX117" s="870"/>
      <c r="AY117" s="384"/>
    </row>
    <row r="118" spans="1:52" s="36" customFormat="1" ht="47.25">
      <c r="A118" s="862" t="s">
        <v>975</v>
      </c>
      <c r="B118" s="384"/>
      <c r="C118" s="498" t="s">
        <v>58</v>
      </c>
      <c r="D118" s="349" t="s">
        <v>336</v>
      </c>
      <c r="E118" s="862" t="s">
        <v>60</v>
      </c>
      <c r="F118" s="384"/>
      <c r="G118" s="498" t="s">
        <v>1288</v>
      </c>
      <c r="H118" s="181" t="s">
        <v>1289</v>
      </c>
      <c r="I118" s="181" t="s">
        <v>1290</v>
      </c>
      <c r="J118" s="862">
        <v>2</v>
      </c>
      <c r="K118" s="384"/>
      <c r="L118" s="181"/>
      <c r="M118" s="498"/>
      <c r="N118" s="396"/>
      <c r="O118" s="864"/>
      <c r="P118" s="864"/>
      <c r="Q118" s="865"/>
      <c r="R118" s="865"/>
      <c r="S118" s="862"/>
      <c r="T118" s="862"/>
      <c r="U118" s="498"/>
      <c r="V118" s="232"/>
      <c r="W118" s="498"/>
      <c r="X118" s="867"/>
      <c r="Y118" s="860"/>
      <c r="Z118" s="862"/>
      <c r="AA118" s="862"/>
      <c r="AB118" s="862"/>
      <c r="AC118" s="862"/>
      <c r="AD118" s="232"/>
      <c r="AE118" s="862"/>
      <c r="AF118" s="498"/>
      <c r="AG118" s="866"/>
      <c r="AH118" s="862"/>
      <c r="AI118" s="498">
        <v>93000000000</v>
      </c>
      <c r="AJ118" s="498" t="s">
        <v>341</v>
      </c>
      <c r="AK118" s="860"/>
      <c r="AL118" s="867"/>
      <c r="AM118" s="867"/>
      <c r="AN118" s="384"/>
      <c r="AO118" s="384"/>
      <c r="AP118" s="862"/>
      <c r="AQ118" s="862"/>
      <c r="AR118" s="868"/>
      <c r="AS118" s="862"/>
      <c r="AT118" s="862"/>
      <c r="AU118" s="869"/>
      <c r="AV118" s="869"/>
      <c r="AW118" s="384"/>
      <c r="AX118" s="870"/>
      <c r="AY118" s="384"/>
    </row>
    <row r="119" spans="1:52" s="36" customFormat="1" ht="47.25">
      <c r="A119" s="862" t="s">
        <v>975</v>
      </c>
      <c r="B119" s="384"/>
      <c r="C119" s="498" t="s">
        <v>58</v>
      </c>
      <c r="D119" s="349" t="s">
        <v>336</v>
      </c>
      <c r="E119" s="862" t="s">
        <v>60</v>
      </c>
      <c r="F119" s="384"/>
      <c r="G119" s="498" t="s">
        <v>1293</v>
      </c>
      <c r="H119" s="181" t="s">
        <v>1294</v>
      </c>
      <c r="I119" s="350" t="s">
        <v>1295</v>
      </c>
      <c r="J119" s="862">
        <v>2</v>
      </c>
      <c r="K119" s="384"/>
      <c r="L119" s="181"/>
      <c r="M119" s="498"/>
      <c r="N119" s="396"/>
      <c r="O119" s="864"/>
      <c r="P119" s="864"/>
      <c r="Q119" s="865"/>
      <c r="R119" s="865"/>
      <c r="S119" s="862"/>
      <c r="T119" s="862"/>
      <c r="U119" s="498"/>
      <c r="V119" s="232"/>
      <c r="W119" s="498"/>
      <c r="X119" s="867"/>
      <c r="Y119" s="860"/>
      <c r="Z119" s="862"/>
      <c r="AA119" s="862"/>
      <c r="AB119" s="862"/>
      <c r="AC119" s="862"/>
      <c r="AD119" s="232"/>
      <c r="AE119" s="862"/>
      <c r="AF119" s="498"/>
      <c r="AG119" s="866"/>
      <c r="AH119" s="862"/>
      <c r="AI119" s="498">
        <v>93000000000</v>
      </c>
      <c r="AJ119" s="498" t="s">
        <v>341</v>
      </c>
      <c r="AK119" s="860"/>
      <c r="AL119" s="867"/>
      <c r="AM119" s="867"/>
      <c r="AN119" s="384"/>
      <c r="AO119" s="384"/>
      <c r="AP119" s="862"/>
      <c r="AQ119" s="862"/>
      <c r="AR119" s="868"/>
      <c r="AS119" s="862"/>
      <c r="AT119" s="862"/>
      <c r="AU119" s="869"/>
      <c r="AV119" s="869"/>
      <c r="AW119" s="384"/>
      <c r="AX119" s="870"/>
      <c r="AY119" s="384"/>
    </row>
    <row r="120" spans="1:52" s="36" customFormat="1" ht="47.25">
      <c r="A120" s="862" t="s">
        <v>975</v>
      </c>
      <c r="B120" s="384"/>
      <c r="C120" s="498" t="s">
        <v>58</v>
      </c>
      <c r="D120" s="349" t="s">
        <v>336</v>
      </c>
      <c r="E120" s="862" t="s">
        <v>60</v>
      </c>
      <c r="F120" s="384"/>
      <c r="G120" s="498" t="s">
        <v>1298</v>
      </c>
      <c r="H120" s="181" t="s">
        <v>1294</v>
      </c>
      <c r="I120" s="350" t="s">
        <v>1295</v>
      </c>
      <c r="J120" s="862">
        <v>2</v>
      </c>
      <c r="K120" s="384"/>
      <c r="L120" s="181"/>
      <c r="M120" s="498"/>
      <c r="N120" s="396"/>
      <c r="O120" s="864"/>
      <c r="P120" s="864"/>
      <c r="Q120" s="865"/>
      <c r="R120" s="865"/>
      <c r="S120" s="862"/>
      <c r="T120" s="862"/>
      <c r="U120" s="498"/>
      <c r="V120" s="232"/>
      <c r="W120" s="498"/>
      <c r="X120" s="867"/>
      <c r="Y120" s="860"/>
      <c r="Z120" s="862"/>
      <c r="AA120" s="862"/>
      <c r="AB120" s="862"/>
      <c r="AC120" s="862"/>
      <c r="AD120" s="232"/>
      <c r="AE120" s="862"/>
      <c r="AF120" s="498"/>
      <c r="AG120" s="866"/>
      <c r="AH120" s="862"/>
      <c r="AI120" s="498">
        <v>93000000000</v>
      </c>
      <c r="AJ120" s="498" t="s">
        <v>341</v>
      </c>
      <c r="AK120" s="860"/>
      <c r="AL120" s="867"/>
      <c r="AM120" s="867"/>
      <c r="AN120" s="384"/>
      <c r="AO120" s="384"/>
      <c r="AP120" s="862"/>
      <c r="AQ120" s="862"/>
      <c r="AR120" s="868"/>
      <c r="AS120" s="862"/>
      <c r="AT120" s="862"/>
      <c r="AU120" s="869"/>
      <c r="AV120" s="869"/>
      <c r="AW120" s="384"/>
      <c r="AX120" s="870"/>
      <c r="AY120" s="384"/>
    </row>
    <row r="121" spans="1:52" s="36" customFormat="1" ht="47.25">
      <c r="A121" s="862" t="s">
        <v>975</v>
      </c>
      <c r="B121" s="384"/>
      <c r="C121" s="498" t="s">
        <v>58</v>
      </c>
      <c r="D121" s="349" t="s">
        <v>336</v>
      </c>
      <c r="E121" s="862" t="s">
        <v>60</v>
      </c>
      <c r="F121" s="384"/>
      <c r="G121" s="498" t="s">
        <v>1301</v>
      </c>
      <c r="H121" s="181" t="s">
        <v>1294</v>
      </c>
      <c r="I121" s="350" t="s">
        <v>1295</v>
      </c>
      <c r="J121" s="862">
        <v>2</v>
      </c>
      <c r="K121" s="384"/>
      <c r="L121" s="181"/>
      <c r="M121" s="498"/>
      <c r="N121" s="396"/>
      <c r="O121" s="864"/>
      <c r="P121" s="864"/>
      <c r="Q121" s="865"/>
      <c r="R121" s="865"/>
      <c r="S121" s="862"/>
      <c r="T121" s="862"/>
      <c r="U121" s="498"/>
      <c r="V121" s="232"/>
      <c r="W121" s="498"/>
      <c r="X121" s="867"/>
      <c r="Y121" s="860"/>
      <c r="Z121" s="862"/>
      <c r="AA121" s="862"/>
      <c r="AB121" s="862"/>
      <c r="AC121" s="862"/>
      <c r="AD121" s="232"/>
      <c r="AE121" s="862"/>
      <c r="AF121" s="498"/>
      <c r="AG121" s="866"/>
      <c r="AH121" s="862"/>
      <c r="AI121" s="498">
        <v>93000000000</v>
      </c>
      <c r="AJ121" s="498" t="s">
        <v>341</v>
      </c>
      <c r="AK121" s="860"/>
      <c r="AL121" s="867"/>
      <c r="AM121" s="867"/>
      <c r="AN121" s="384"/>
      <c r="AO121" s="384"/>
      <c r="AP121" s="862"/>
      <c r="AQ121" s="862"/>
      <c r="AR121" s="868"/>
      <c r="AS121" s="862"/>
      <c r="AT121" s="862"/>
      <c r="AU121" s="869"/>
      <c r="AV121" s="869"/>
      <c r="AW121" s="384"/>
      <c r="AX121" s="870"/>
      <c r="AY121" s="384"/>
    </row>
    <row r="122" spans="1:52" s="36" customFormat="1" ht="47.25">
      <c r="A122" s="862" t="s">
        <v>975</v>
      </c>
      <c r="B122" s="384"/>
      <c r="C122" s="498" t="s">
        <v>58</v>
      </c>
      <c r="D122" s="349" t="s">
        <v>336</v>
      </c>
      <c r="E122" s="862" t="s">
        <v>60</v>
      </c>
      <c r="F122" s="384"/>
      <c r="G122" s="498" t="s">
        <v>1304</v>
      </c>
      <c r="H122" s="181" t="s">
        <v>469</v>
      </c>
      <c r="I122" s="341" t="s">
        <v>1305</v>
      </c>
      <c r="J122" s="862">
        <v>2</v>
      </c>
      <c r="K122" s="384"/>
      <c r="L122" s="181"/>
      <c r="M122" s="498"/>
      <c r="N122" s="396"/>
      <c r="O122" s="864"/>
      <c r="P122" s="864"/>
      <c r="Q122" s="865"/>
      <c r="R122" s="865"/>
      <c r="S122" s="862"/>
      <c r="T122" s="862"/>
      <c r="U122" s="498"/>
      <c r="V122" s="232"/>
      <c r="W122" s="498"/>
      <c r="X122" s="867"/>
      <c r="Y122" s="860"/>
      <c r="Z122" s="862"/>
      <c r="AA122" s="862"/>
      <c r="AB122" s="862"/>
      <c r="AC122" s="862"/>
      <c r="AD122" s="232"/>
      <c r="AE122" s="862"/>
      <c r="AF122" s="498"/>
      <c r="AG122" s="866"/>
      <c r="AH122" s="862"/>
      <c r="AI122" s="498">
        <v>93000000000</v>
      </c>
      <c r="AJ122" s="498" t="s">
        <v>341</v>
      </c>
      <c r="AK122" s="860"/>
      <c r="AL122" s="867"/>
      <c r="AM122" s="867"/>
      <c r="AN122" s="384"/>
      <c r="AO122" s="384"/>
      <c r="AP122" s="862"/>
      <c r="AQ122" s="862"/>
      <c r="AR122" s="868"/>
      <c r="AS122" s="862"/>
      <c r="AT122" s="862"/>
      <c r="AU122" s="869"/>
      <c r="AV122" s="869"/>
      <c r="AW122" s="384"/>
      <c r="AX122" s="870"/>
      <c r="AY122" s="384"/>
    </row>
    <row r="123" spans="1:52" s="36" customFormat="1" ht="47.25">
      <c r="A123" s="862" t="s">
        <v>975</v>
      </c>
      <c r="B123" s="384"/>
      <c r="C123" s="498" t="s">
        <v>58</v>
      </c>
      <c r="D123" s="349" t="s">
        <v>336</v>
      </c>
      <c r="E123" s="862" t="s">
        <v>60</v>
      </c>
      <c r="F123" s="384"/>
      <c r="G123" s="498" t="s">
        <v>1308</v>
      </c>
      <c r="H123" s="181" t="s">
        <v>385</v>
      </c>
      <c r="I123" s="350" t="s">
        <v>1309</v>
      </c>
      <c r="J123" s="862">
        <v>2</v>
      </c>
      <c r="K123" s="384"/>
      <c r="L123" s="181"/>
      <c r="M123" s="498"/>
      <c r="N123" s="396"/>
      <c r="O123" s="864"/>
      <c r="P123" s="864"/>
      <c r="Q123" s="865"/>
      <c r="R123" s="865"/>
      <c r="S123" s="862"/>
      <c r="T123" s="862"/>
      <c r="U123" s="498"/>
      <c r="V123" s="232"/>
      <c r="W123" s="498"/>
      <c r="X123" s="867"/>
      <c r="Y123" s="860"/>
      <c r="Z123" s="862"/>
      <c r="AA123" s="862"/>
      <c r="AB123" s="862"/>
      <c r="AC123" s="862"/>
      <c r="AD123" s="232"/>
      <c r="AE123" s="862"/>
      <c r="AF123" s="498"/>
      <c r="AG123" s="866"/>
      <c r="AH123" s="862"/>
      <c r="AI123" s="498">
        <v>93000000000</v>
      </c>
      <c r="AJ123" s="498" t="s">
        <v>341</v>
      </c>
      <c r="AK123" s="860"/>
      <c r="AL123" s="867"/>
      <c r="AM123" s="867"/>
      <c r="AN123" s="384"/>
      <c r="AO123" s="384"/>
      <c r="AP123" s="862"/>
      <c r="AQ123" s="862"/>
      <c r="AR123" s="868"/>
      <c r="AS123" s="862"/>
      <c r="AT123" s="862"/>
      <c r="AU123" s="869"/>
      <c r="AV123" s="869"/>
      <c r="AW123" s="384"/>
      <c r="AX123" s="870"/>
      <c r="AY123" s="384"/>
    </row>
    <row r="124" spans="1:52" s="36" customFormat="1" ht="47.25">
      <c r="A124" s="862" t="s">
        <v>975</v>
      </c>
      <c r="B124" s="384"/>
      <c r="C124" s="498" t="s">
        <v>58</v>
      </c>
      <c r="D124" s="349" t="s">
        <v>336</v>
      </c>
      <c r="E124" s="862" t="s">
        <v>60</v>
      </c>
      <c r="F124" s="384"/>
      <c r="G124" s="498" t="s">
        <v>1312</v>
      </c>
      <c r="H124" s="181" t="s">
        <v>1313</v>
      </c>
      <c r="I124" s="350" t="s">
        <v>1314</v>
      </c>
      <c r="J124" s="862">
        <v>2</v>
      </c>
      <c r="K124" s="384"/>
      <c r="L124" s="181"/>
      <c r="M124" s="498"/>
      <c r="N124" s="396"/>
      <c r="O124" s="864"/>
      <c r="P124" s="864"/>
      <c r="Q124" s="865"/>
      <c r="R124" s="865"/>
      <c r="S124" s="862"/>
      <c r="T124" s="862"/>
      <c r="U124" s="498"/>
      <c r="V124" s="232"/>
      <c r="W124" s="498"/>
      <c r="X124" s="867"/>
      <c r="Y124" s="860"/>
      <c r="Z124" s="862"/>
      <c r="AA124" s="862"/>
      <c r="AB124" s="862"/>
      <c r="AC124" s="862"/>
      <c r="AD124" s="232"/>
      <c r="AE124" s="862"/>
      <c r="AF124" s="498"/>
      <c r="AG124" s="866"/>
      <c r="AH124" s="862"/>
      <c r="AI124" s="498">
        <v>93000000000</v>
      </c>
      <c r="AJ124" s="498" t="s">
        <v>341</v>
      </c>
      <c r="AK124" s="860"/>
      <c r="AL124" s="867"/>
      <c r="AM124" s="867"/>
      <c r="AN124" s="384"/>
      <c r="AO124" s="384"/>
      <c r="AP124" s="862"/>
      <c r="AQ124" s="862"/>
      <c r="AR124" s="868"/>
      <c r="AS124" s="862"/>
      <c r="AT124" s="862"/>
      <c r="AU124" s="869"/>
      <c r="AV124" s="869"/>
      <c r="AW124" s="384"/>
      <c r="AX124" s="870"/>
      <c r="AY124" s="384"/>
    </row>
    <row r="125" spans="1:52" s="36" customFormat="1" ht="47.25">
      <c r="A125" s="181" t="s">
        <v>975</v>
      </c>
      <c r="B125" s="181"/>
      <c r="C125" s="181" t="s">
        <v>767</v>
      </c>
      <c r="D125" s="181" t="s">
        <v>904</v>
      </c>
      <c r="E125" s="181" t="s">
        <v>60</v>
      </c>
      <c r="F125" s="181">
        <v>1</v>
      </c>
      <c r="G125" s="181" t="s">
        <v>1317</v>
      </c>
      <c r="H125" s="181" t="s">
        <v>1318</v>
      </c>
      <c r="I125" s="181" t="s">
        <v>1319</v>
      </c>
      <c r="J125" s="181">
        <v>2</v>
      </c>
      <c r="K125" s="181"/>
      <c r="L125" s="181"/>
      <c r="M125" s="232"/>
      <c r="N125" s="181"/>
      <c r="O125" s="872"/>
      <c r="P125" s="872"/>
      <c r="Q125" s="872"/>
      <c r="R125" s="872"/>
      <c r="S125" s="872"/>
      <c r="T125" s="872"/>
      <c r="U125" s="922"/>
      <c r="V125" s="181"/>
      <c r="W125" s="181"/>
      <c r="X125" s="350"/>
      <c r="Y125" s="350"/>
      <c r="Z125" s="181"/>
      <c r="AA125" s="181"/>
      <c r="AB125" s="181"/>
      <c r="AC125" s="181"/>
      <c r="AD125" s="232"/>
      <c r="AE125" s="181"/>
      <c r="AF125" s="181"/>
      <c r="AG125" s="308"/>
      <c r="AH125" s="181"/>
      <c r="AI125" s="386">
        <v>93000000000</v>
      </c>
      <c r="AJ125" s="181" t="s">
        <v>70</v>
      </c>
      <c r="AK125" s="350"/>
      <c r="AL125" s="258"/>
      <c r="AM125" s="258"/>
      <c r="AN125" s="181"/>
      <c r="AO125" s="181"/>
      <c r="AP125" s="181"/>
      <c r="AQ125" s="181"/>
      <c r="AR125" s="181"/>
      <c r="AS125" s="350"/>
      <c r="AT125" s="408"/>
      <c r="AU125" s="409"/>
      <c r="AV125" s="181"/>
      <c r="AW125" s="181"/>
      <c r="AX125" s="181"/>
      <c r="AY125" s="181"/>
    </row>
    <row r="126" spans="1:52" s="743" customFormat="1" ht="47.25">
      <c r="A126" s="560" t="s">
        <v>975</v>
      </c>
      <c r="B126" s="89"/>
      <c r="C126" s="133" t="s">
        <v>58</v>
      </c>
      <c r="D126" s="332" t="s">
        <v>615</v>
      </c>
      <c r="E126" s="565" t="s">
        <v>60</v>
      </c>
      <c r="F126" s="744"/>
      <c r="G126" s="89" t="s">
        <v>561</v>
      </c>
      <c r="H126" s="744" t="s">
        <v>1544</v>
      </c>
      <c r="I126" s="744" t="s">
        <v>1919</v>
      </c>
      <c r="J126" s="755">
        <v>2</v>
      </c>
      <c r="K126" s="565"/>
      <c r="L126" s="565"/>
      <c r="M126" s="565"/>
      <c r="N126" s="565"/>
      <c r="O126" s="925"/>
      <c r="P126" s="748"/>
      <c r="Q126" s="748"/>
      <c r="R126" s="89"/>
      <c r="S126" s="89"/>
      <c r="T126" s="89"/>
      <c r="U126" s="750"/>
      <c r="V126" s="89"/>
      <c r="W126" s="89"/>
      <c r="X126" s="574"/>
      <c r="Y126" s="753"/>
      <c r="Z126" s="89"/>
      <c r="AA126" s="89"/>
      <c r="AB126" s="89"/>
      <c r="AC126" s="89"/>
      <c r="AD126" s="89"/>
      <c r="AE126" s="133"/>
      <c r="AF126" s="751"/>
      <c r="AG126" s="752"/>
      <c r="AH126" s="565"/>
      <c r="AI126" s="12">
        <v>93000000000</v>
      </c>
      <c r="AJ126" s="724" t="s">
        <v>70</v>
      </c>
      <c r="AK126" s="574"/>
      <c r="AL126" s="753"/>
      <c r="AM126" s="926"/>
      <c r="AN126" s="89"/>
      <c r="AO126" s="89"/>
      <c r="AP126" s="89"/>
      <c r="AQ126" s="89"/>
      <c r="AR126" s="89"/>
      <c r="AS126" s="568"/>
      <c r="AT126" s="767"/>
      <c r="AU126" s="768"/>
      <c r="AV126" s="89"/>
      <c r="AW126" s="565"/>
      <c r="AX126" s="89"/>
      <c r="AY126" s="769"/>
    </row>
    <row r="127" spans="1:52" s="743" customFormat="1" ht="15.75">
      <c r="A127" s="235"/>
      <c r="B127" s="89"/>
      <c r="C127" s="333"/>
      <c r="D127" s="927"/>
      <c r="E127" s="927"/>
      <c r="F127" s="89"/>
      <c r="G127" s="89"/>
      <c r="H127" s="560"/>
      <c r="I127" s="560"/>
      <c r="J127" s="89"/>
      <c r="K127" s="89"/>
      <c r="L127" s="339"/>
      <c r="M127" s="339"/>
      <c r="N127" s="333"/>
      <c r="O127" s="928"/>
      <c r="P127" s="928"/>
      <c r="Q127" s="929"/>
      <c r="R127" s="929"/>
      <c r="S127" s="747"/>
      <c r="T127" s="747"/>
      <c r="U127" s="750"/>
      <c r="V127" s="89"/>
      <c r="W127" s="333"/>
      <c r="X127" s="338"/>
      <c r="Y127" s="336"/>
      <c r="Z127" s="339"/>
      <c r="AA127" s="339"/>
      <c r="AB127" s="339"/>
      <c r="AC127" s="339"/>
      <c r="AD127" s="235"/>
      <c r="AE127" s="339"/>
      <c r="AF127" s="339"/>
      <c r="AG127" s="333"/>
      <c r="AH127" s="339"/>
      <c r="AI127" s="333"/>
      <c r="AJ127" s="930"/>
      <c r="AK127" s="336"/>
      <c r="AL127" s="336"/>
      <c r="AM127" s="338"/>
      <c r="AN127" s="339"/>
      <c r="AO127" s="89"/>
      <c r="AP127" s="931"/>
      <c r="AQ127" s="932"/>
      <c r="AR127" s="932"/>
      <c r="AS127" s="235"/>
      <c r="AT127" s="235"/>
      <c r="AU127" s="933"/>
      <c r="AV127" s="934"/>
      <c r="AW127" s="565"/>
      <c r="AX127" s="339"/>
      <c r="AY127" s="565"/>
      <c r="AZ127" s="565"/>
    </row>
    <row r="128" spans="1:52" s="743" customFormat="1" ht="15.75">
      <c r="A128" s="235"/>
      <c r="B128" s="89"/>
      <c r="C128" s="333"/>
      <c r="D128" s="927"/>
      <c r="E128" s="927"/>
      <c r="F128" s="89"/>
      <c r="G128" s="89"/>
      <c r="H128" s="560"/>
      <c r="I128" s="560"/>
      <c r="J128" s="89"/>
      <c r="K128" s="89"/>
      <c r="L128" s="339"/>
      <c r="M128" s="339"/>
      <c r="N128" s="333"/>
      <c r="O128" s="928"/>
      <c r="P128" s="928"/>
      <c r="Q128" s="929"/>
      <c r="R128" s="929"/>
      <c r="S128" s="747"/>
      <c r="T128" s="747"/>
      <c r="U128" s="935"/>
      <c r="V128" s="89"/>
      <c r="W128" s="333"/>
      <c r="X128" s="338"/>
      <c r="Y128" s="336"/>
      <c r="Z128" s="339"/>
      <c r="AA128" s="339"/>
      <c r="AB128" s="339"/>
      <c r="AC128" s="339"/>
      <c r="AD128" s="235"/>
      <c r="AE128" s="339"/>
      <c r="AF128" s="339"/>
      <c r="AG128" s="333"/>
      <c r="AH128" s="339"/>
      <c r="AI128" s="333"/>
      <c r="AJ128" s="930"/>
      <c r="AK128" s="336"/>
      <c r="AL128" s="336"/>
      <c r="AM128" s="338"/>
      <c r="AN128" s="339"/>
      <c r="AO128" s="89"/>
      <c r="AP128" s="931"/>
      <c r="AQ128" s="932"/>
      <c r="AR128" s="932"/>
      <c r="AS128" s="235"/>
      <c r="AT128" s="235"/>
      <c r="AU128" s="933"/>
      <c r="AV128" s="934"/>
      <c r="AW128" s="565"/>
      <c r="AX128" s="339"/>
      <c r="AY128" s="565"/>
      <c r="AZ128" s="565"/>
    </row>
    <row r="129" spans="1:52" s="743" customFormat="1" ht="15.75">
      <c r="A129" s="235"/>
      <c r="B129" s="89"/>
      <c r="C129" s="333"/>
      <c r="D129" s="927"/>
      <c r="E129" s="927"/>
      <c r="F129" s="89"/>
      <c r="G129" s="89"/>
      <c r="H129" s="332"/>
      <c r="I129" s="332"/>
      <c r="J129" s="339"/>
      <c r="K129" s="339"/>
      <c r="L129" s="339"/>
      <c r="M129" s="339"/>
      <c r="N129" s="333"/>
      <c r="O129" s="936"/>
      <c r="P129" s="937"/>
      <c r="Q129" s="929"/>
      <c r="R129" s="929"/>
      <c r="S129" s="938"/>
      <c r="T129" s="938"/>
      <c r="U129" s="935"/>
      <c r="V129" s="89"/>
      <c r="W129" s="339"/>
      <c r="X129" s="338"/>
      <c r="Y129" s="336"/>
      <c r="Z129" s="339"/>
      <c r="AA129" s="339"/>
      <c r="AB129" s="339"/>
      <c r="AC129" s="339"/>
      <c r="AD129" s="235"/>
      <c r="AE129" s="339"/>
      <c r="AF129" s="339"/>
      <c r="AG129" s="333"/>
      <c r="AH129" s="339"/>
      <c r="AI129" s="333"/>
      <c r="AJ129" s="930"/>
      <c r="AK129" s="336"/>
      <c r="AL129" s="336"/>
      <c r="AM129" s="939"/>
      <c r="AN129" s="339"/>
      <c r="AO129" s="89"/>
      <c r="AP129" s="931"/>
      <c r="AQ129" s="932"/>
      <c r="AR129" s="932"/>
      <c r="AS129" s="235"/>
      <c r="AT129" s="235"/>
      <c r="AU129" s="933"/>
      <c r="AV129" s="934"/>
      <c r="AW129" s="565"/>
      <c r="AX129" s="339"/>
      <c r="AY129" s="565"/>
      <c r="AZ129" s="565"/>
    </row>
    <row r="130" spans="1:52" s="743" customFormat="1" ht="15.75">
      <c r="A130" s="235"/>
      <c r="B130" s="89"/>
      <c r="C130" s="333"/>
      <c r="D130" s="927"/>
      <c r="E130" s="927"/>
      <c r="F130" s="89"/>
      <c r="G130" s="89"/>
      <c r="H130" s="927"/>
      <c r="I130" s="927"/>
      <c r="J130" s="235"/>
      <c r="K130" s="235"/>
      <c r="L130" s="339"/>
      <c r="M130" s="339"/>
      <c r="N130" s="333"/>
      <c r="O130" s="929"/>
      <c r="P130" s="929"/>
      <c r="Q130" s="929"/>
      <c r="R130" s="929"/>
      <c r="S130" s="940"/>
      <c r="T130" s="940"/>
      <c r="U130" s="935"/>
      <c r="V130" s="89"/>
      <c r="W130" s="333"/>
      <c r="X130" s="338"/>
      <c r="Y130" s="336"/>
      <c r="Z130" s="235"/>
      <c r="AA130" s="235"/>
      <c r="AB130" s="235"/>
      <c r="AC130" s="235"/>
      <c r="AD130" s="235"/>
      <c r="AE130" s="235"/>
      <c r="AF130" s="333"/>
      <c r="AG130" s="333"/>
      <c r="AH130" s="235"/>
      <c r="AI130" s="333"/>
      <c r="AJ130" s="333"/>
      <c r="AK130" s="336"/>
      <c r="AL130" s="338"/>
      <c r="AM130" s="338"/>
      <c r="AN130" s="339"/>
      <c r="AO130" s="89"/>
      <c r="AP130" s="931"/>
      <c r="AQ130" s="932"/>
      <c r="AR130" s="932"/>
      <c r="AS130" s="235"/>
      <c r="AT130" s="235"/>
      <c r="AU130" s="933"/>
      <c r="AV130" s="934"/>
      <c r="AW130" s="565"/>
      <c r="AX130" s="339"/>
      <c r="AY130" s="565"/>
      <c r="AZ130" s="565"/>
    </row>
    <row r="131" spans="1:52" s="743" customFormat="1" ht="15.75">
      <c r="A131" s="235"/>
      <c r="B131" s="89"/>
      <c r="C131" s="333"/>
      <c r="D131" s="927"/>
      <c r="E131" s="927"/>
      <c r="F131" s="89"/>
      <c r="G131" s="89"/>
      <c r="H131" s="332"/>
      <c r="I131" s="332"/>
      <c r="J131" s="339"/>
      <c r="K131" s="339"/>
      <c r="L131" s="339"/>
      <c r="M131" s="339"/>
      <c r="N131" s="333"/>
      <c r="O131" s="937"/>
      <c r="P131" s="929"/>
      <c r="Q131" s="929"/>
      <c r="R131" s="929"/>
      <c r="S131" s="941"/>
      <c r="T131" s="941"/>
      <c r="U131" s="935"/>
      <c r="V131" s="89"/>
      <c r="W131" s="339"/>
      <c r="X131" s="338"/>
      <c r="Y131" s="336"/>
      <c r="Z131" s="339"/>
      <c r="AA131" s="339"/>
      <c r="AB131" s="339"/>
      <c r="AC131" s="339"/>
      <c r="AD131" s="235"/>
      <c r="AE131" s="339"/>
      <c r="AF131" s="339"/>
      <c r="AG131" s="133"/>
      <c r="AH131" s="339"/>
      <c r="AI131" s="333"/>
      <c r="AJ131" s="930"/>
      <c r="AK131" s="336"/>
      <c r="AL131" s="336"/>
      <c r="AM131" s="939"/>
      <c r="AN131" s="339"/>
      <c r="AO131" s="89"/>
      <c r="AP131" s="931"/>
      <c r="AQ131" s="932"/>
      <c r="AR131" s="932"/>
      <c r="AS131" s="235"/>
      <c r="AT131" s="235"/>
      <c r="AU131" s="933"/>
      <c r="AV131" s="934"/>
      <c r="AW131" s="565"/>
      <c r="AX131" s="339"/>
      <c r="AY131" s="565"/>
      <c r="AZ131" s="565"/>
    </row>
    <row r="132" spans="1:52" s="743" customFormat="1" ht="15.75">
      <c r="A132" s="235"/>
      <c r="B132" s="89"/>
      <c r="C132" s="333"/>
      <c r="D132" s="927"/>
      <c r="E132" s="927"/>
      <c r="F132" s="89"/>
      <c r="G132" s="89"/>
      <c r="H132" s="332"/>
      <c r="I132" s="332"/>
      <c r="J132" s="339"/>
      <c r="K132" s="339"/>
      <c r="L132" s="339"/>
      <c r="M132" s="339"/>
      <c r="N132" s="333"/>
      <c r="O132" s="937"/>
      <c r="P132" s="929"/>
      <c r="Q132" s="929"/>
      <c r="R132" s="929"/>
      <c r="S132" s="941"/>
      <c r="T132" s="941"/>
      <c r="U132" s="935"/>
      <c r="V132" s="89"/>
      <c r="W132" s="339"/>
      <c r="X132" s="338"/>
      <c r="Y132" s="336"/>
      <c r="Z132" s="339"/>
      <c r="AA132" s="339"/>
      <c r="AB132" s="339"/>
      <c r="AC132" s="339"/>
      <c r="AD132" s="235"/>
      <c r="AE132" s="339"/>
      <c r="AF132" s="339"/>
      <c r="AG132" s="133"/>
      <c r="AH132" s="339"/>
      <c r="AI132" s="333"/>
      <c r="AJ132" s="930"/>
      <c r="AK132" s="336"/>
      <c r="AL132" s="336"/>
      <c r="AM132" s="939"/>
      <c r="AN132" s="339"/>
      <c r="AO132" s="89"/>
      <c r="AP132" s="931"/>
      <c r="AQ132" s="932"/>
      <c r="AR132" s="932"/>
      <c r="AS132" s="235"/>
      <c r="AT132" s="235"/>
      <c r="AU132" s="933"/>
      <c r="AV132" s="934"/>
      <c r="AW132" s="565"/>
      <c r="AX132" s="339"/>
      <c r="AY132" s="565"/>
      <c r="AZ132" s="565"/>
    </row>
    <row r="133" spans="1:52" s="743" customFormat="1" ht="15.75">
      <c r="A133" s="235"/>
      <c r="B133" s="89"/>
      <c r="C133" s="333"/>
      <c r="D133" s="927"/>
      <c r="E133" s="927"/>
      <c r="F133" s="89"/>
      <c r="G133" s="89"/>
      <c r="H133" s="780"/>
      <c r="I133" s="780"/>
      <c r="J133" s="235"/>
      <c r="K133" s="235"/>
      <c r="L133" s="339"/>
      <c r="M133" s="339"/>
      <c r="N133" s="333"/>
      <c r="O133" s="929"/>
      <c r="P133" s="929"/>
      <c r="Q133" s="929"/>
      <c r="R133" s="929"/>
      <c r="S133" s="940"/>
      <c r="T133" s="940"/>
      <c r="U133" s="935"/>
      <c r="V133" s="89"/>
      <c r="W133" s="333"/>
      <c r="X133" s="338"/>
      <c r="Y133" s="336"/>
      <c r="Z133" s="235"/>
      <c r="AA133" s="235"/>
      <c r="AB133" s="235"/>
      <c r="AC133" s="235"/>
      <c r="AD133" s="235"/>
      <c r="AE133" s="235"/>
      <c r="AF133" s="333"/>
      <c r="AG133" s="133"/>
      <c r="AH133" s="235"/>
      <c r="AI133" s="333"/>
      <c r="AJ133" s="333"/>
      <c r="AK133" s="336"/>
      <c r="AL133" s="338"/>
      <c r="AM133" s="338"/>
      <c r="AN133" s="339"/>
      <c r="AO133" s="89"/>
      <c r="AP133" s="931"/>
      <c r="AQ133" s="932"/>
      <c r="AR133" s="932"/>
      <c r="AS133" s="235"/>
      <c r="AT133" s="235"/>
      <c r="AU133" s="933"/>
      <c r="AV133" s="934"/>
      <c r="AW133" s="565"/>
      <c r="AX133" s="339"/>
      <c r="AY133" s="565"/>
      <c r="AZ133" s="565"/>
    </row>
    <row r="134" spans="1:52" s="743" customFormat="1" ht="15.75">
      <c r="A134" s="235"/>
      <c r="B134" s="89"/>
      <c r="C134" s="333"/>
      <c r="D134" s="927"/>
      <c r="E134" s="927"/>
      <c r="F134" s="89"/>
      <c r="G134" s="89"/>
      <c r="H134" s="332"/>
      <c r="I134" s="332"/>
      <c r="J134" s="339"/>
      <c r="K134" s="339"/>
      <c r="L134" s="339"/>
      <c r="M134" s="339"/>
      <c r="N134" s="333"/>
      <c r="O134" s="937"/>
      <c r="P134" s="929"/>
      <c r="Q134" s="929"/>
      <c r="R134" s="929"/>
      <c r="S134" s="941"/>
      <c r="T134" s="941"/>
      <c r="U134" s="935"/>
      <c r="V134" s="89"/>
      <c r="W134" s="339"/>
      <c r="X134" s="338"/>
      <c r="Y134" s="336"/>
      <c r="Z134" s="339"/>
      <c r="AA134" s="339"/>
      <c r="AB134" s="339"/>
      <c r="AC134" s="339"/>
      <c r="AD134" s="235"/>
      <c r="AE134" s="339"/>
      <c r="AF134" s="339"/>
      <c r="AG134" s="133"/>
      <c r="AH134" s="339"/>
      <c r="AI134" s="333"/>
      <c r="AJ134" s="930"/>
      <c r="AK134" s="336"/>
      <c r="AL134" s="336"/>
      <c r="AM134" s="939"/>
      <c r="AN134" s="339"/>
      <c r="AO134" s="89"/>
      <c r="AP134" s="931"/>
      <c r="AQ134" s="932"/>
      <c r="AR134" s="932"/>
      <c r="AS134" s="235"/>
      <c r="AT134" s="235"/>
      <c r="AU134" s="933"/>
      <c r="AV134" s="934"/>
      <c r="AW134" s="565"/>
      <c r="AX134" s="339"/>
      <c r="AY134" s="565"/>
      <c r="AZ134" s="565"/>
    </row>
    <row r="135" spans="1:52" s="743" customFormat="1" ht="15.75">
      <c r="A135" s="235"/>
      <c r="B135" s="89"/>
      <c r="C135" s="333"/>
      <c r="D135" s="927"/>
      <c r="E135" s="927"/>
      <c r="F135" s="89"/>
      <c r="G135" s="89"/>
      <c r="H135" s="332"/>
      <c r="I135" s="332"/>
      <c r="J135" s="339"/>
      <c r="K135" s="339"/>
      <c r="L135" s="339"/>
      <c r="M135" s="339"/>
      <c r="N135" s="333"/>
      <c r="O135" s="942"/>
      <c r="P135" s="929"/>
      <c r="Q135" s="929"/>
      <c r="R135" s="929"/>
      <c r="S135" s="941"/>
      <c r="T135" s="941"/>
      <c r="U135" s="935"/>
      <c r="V135" s="89"/>
      <c r="W135" s="339"/>
      <c r="X135" s="338"/>
      <c r="Y135" s="336"/>
      <c r="Z135" s="339"/>
      <c r="AA135" s="339"/>
      <c r="AB135" s="339"/>
      <c r="AC135" s="339"/>
      <c r="AD135" s="235"/>
      <c r="AE135" s="339"/>
      <c r="AF135" s="339"/>
      <c r="AG135" s="133"/>
      <c r="AH135" s="339"/>
      <c r="AI135" s="333"/>
      <c r="AJ135" s="930"/>
      <c r="AK135" s="336"/>
      <c r="AL135" s="336"/>
      <c r="AM135" s="939"/>
      <c r="AN135" s="339"/>
      <c r="AO135" s="89"/>
      <c r="AP135" s="931"/>
      <c r="AQ135" s="932"/>
      <c r="AR135" s="932"/>
      <c r="AS135" s="235"/>
      <c r="AT135" s="235"/>
      <c r="AU135" s="933"/>
      <c r="AV135" s="934"/>
      <c r="AW135" s="565"/>
      <c r="AX135" s="339"/>
      <c r="AY135" s="565"/>
      <c r="AZ135" s="565"/>
    </row>
    <row r="136" spans="1:52" s="743" customFormat="1" ht="15.75">
      <c r="A136" s="235"/>
      <c r="B136" s="89"/>
      <c r="C136" s="333"/>
      <c r="D136" s="927"/>
      <c r="E136" s="927"/>
      <c r="F136" s="89"/>
      <c r="G136" s="89"/>
      <c r="H136" s="332"/>
      <c r="I136" s="332"/>
      <c r="J136" s="339"/>
      <c r="K136" s="339"/>
      <c r="L136" s="339"/>
      <c r="M136" s="339"/>
      <c r="N136" s="333"/>
      <c r="O136" s="937"/>
      <c r="P136" s="929"/>
      <c r="Q136" s="929"/>
      <c r="R136" s="929"/>
      <c r="S136" s="941"/>
      <c r="T136" s="941"/>
      <c r="U136" s="935"/>
      <c r="V136" s="89"/>
      <c r="W136" s="339"/>
      <c r="X136" s="338"/>
      <c r="Y136" s="336"/>
      <c r="Z136" s="339"/>
      <c r="AA136" s="339"/>
      <c r="AB136" s="339"/>
      <c r="AC136" s="339"/>
      <c r="AD136" s="235"/>
      <c r="AE136" s="339"/>
      <c r="AF136" s="339"/>
      <c r="AG136" s="133"/>
      <c r="AH136" s="339"/>
      <c r="AI136" s="333"/>
      <c r="AJ136" s="930"/>
      <c r="AK136" s="336"/>
      <c r="AL136" s="336"/>
      <c r="AM136" s="939"/>
      <c r="AN136" s="339"/>
      <c r="AO136" s="89"/>
      <c r="AP136" s="931"/>
      <c r="AQ136" s="932"/>
      <c r="AR136" s="932"/>
      <c r="AS136" s="235"/>
      <c r="AT136" s="235"/>
      <c r="AU136" s="933"/>
      <c r="AV136" s="934"/>
      <c r="AW136" s="565"/>
      <c r="AX136" s="339"/>
      <c r="AY136" s="565"/>
      <c r="AZ136" s="565"/>
    </row>
    <row r="137" spans="1:52" s="743" customFormat="1" ht="15.75">
      <c r="A137" s="235"/>
      <c r="B137" s="89"/>
      <c r="C137" s="333"/>
      <c r="D137" s="927"/>
      <c r="E137" s="927"/>
      <c r="F137" s="89"/>
      <c r="G137" s="89"/>
      <c r="H137" s="332"/>
      <c r="I137" s="332"/>
      <c r="J137" s="339"/>
      <c r="K137" s="339"/>
      <c r="L137" s="339"/>
      <c r="M137" s="339"/>
      <c r="N137" s="333"/>
      <c r="O137" s="936"/>
      <c r="P137" s="937"/>
      <c r="Q137" s="929"/>
      <c r="R137" s="929"/>
      <c r="S137" s="938"/>
      <c r="T137" s="938"/>
      <c r="U137" s="935"/>
      <c r="V137" s="89"/>
      <c r="W137" s="339"/>
      <c r="X137" s="338"/>
      <c r="Y137" s="336"/>
      <c r="Z137" s="339"/>
      <c r="AA137" s="339"/>
      <c r="AB137" s="339"/>
      <c r="AC137" s="339"/>
      <c r="AD137" s="235"/>
      <c r="AE137" s="339"/>
      <c r="AF137" s="339"/>
      <c r="AG137" s="133"/>
      <c r="AH137" s="339"/>
      <c r="AI137" s="333"/>
      <c r="AJ137" s="930"/>
      <c r="AK137" s="336"/>
      <c r="AL137" s="336"/>
      <c r="AM137" s="939"/>
      <c r="AN137" s="339"/>
      <c r="AO137" s="89"/>
      <c r="AP137" s="931"/>
      <c r="AQ137" s="932"/>
      <c r="AR137" s="932"/>
      <c r="AS137" s="235"/>
      <c r="AT137" s="235"/>
      <c r="AU137" s="933"/>
      <c r="AV137" s="934"/>
      <c r="AW137" s="565"/>
      <c r="AX137" s="339"/>
      <c r="AY137" s="565"/>
      <c r="AZ137" s="565"/>
    </row>
    <row r="138" spans="1:52" s="743" customFormat="1" ht="15.75">
      <c r="A138" s="235"/>
      <c r="B138" s="89"/>
      <c r="C138" s="333"/>
      <c r="D138" s="927"/>
      <c r="E138" s="927"/>
      <c r="F138" s="89"/>
      <c r="G138" s="89"/>
      <c r="H138" s="240"/>
      <c r="I138" s="240"/>
      <c r="J138" s="89"/>
      <c r="K138" s="89"/>
      <c r="L138" s="339"/>
      <c r="M138" s="339"/>
      <c r="N138" s="333"/>
      <c r="O138" s="936"/>
      <c r="P138" s="936"/>
      <c r="Q138" s="929"/>
      <c r="R138" s="929"/>
      <c r="S138" s="747"/>
      <c r="T138" s="747"/>
      <c r="U138" s="89"/>
      <c r="V138" s="89"/>
      <c r="W138" s="339"/>
      <c r="X138" s="338"/>
      <c r="Y138" s="336"/>
      <c r="Z138" s="89"/>
      <c r="AA138" s="89"/>
      <c r="AB138" s="89"/>
      <c r="AC138" s="89"/>
      <c r="AD138" s="235"/>
      <c r="AE138" s="89"/>
      <c r="AF138" s="339"/>
      <c r="AG138" s="133"/>
      <c r="AH138" s="89"/>
      <c r="AI138" s="333"/>
      <c r="AJ138" s="333"/>
      <c r="AK138" s="336"/>
      <c r="AL138" s="336"/>
      <c r="AM138" s="939"/>
      <c r="AN138" s="339"/>
      <c r="AO138" s="89"/>
      <c r="AP138" s="931"/>
      <c r="AQ138" s="932"/>
      <c r="AR138" s="932"/>
      <c r="AS138" s="235"/>
      <c r="AT138" s="235"/>
      <c r="AU138" s="933"/>
      <c r="AV138" s="934"/>
      <c r="AW138" s="565"/>
      <c r="AX138" s="339"/>
      <c r="AY138" s="565"/>
      <c r="AZ138" s="565"/>
    </row>
    <row r="139" spans="1:52" s="743" customFormat="1" ht="15.75">
      <c r="A139" s="235"/>
      <c r="B139" s="89"/>
      <c r="C139" s="333"/>
      <c r="D139" s="927"/>
      <c r="E139" s="927"/>
      <c r="F139" s="89"/>
      <c r="G139" s="89"/>
      <c r="H139" s="927"/>
      <c r="I139" s="927"/>
      <c r="J139" s="235"/>
      <c r="K139" s="235"/>
      <c r="L139" s="339"/>
      <c r="M139" s="339"/>
      <c r="N139" s="333"/>
      <c r="O139" s="929"/>
      <c r="P139" s="929"/>
      <c r="Q139" s="929"/>
      <c r="R139" s="929"/>
      <c r="S139" s="940"/>
      <c r="T139" s="940"/>
      <c r="U139" s="935"/>
      <c r="V139" s="89"/>
      <c r="W139" s="333"/>
      <c r="X139" s="338"/>
      <c r="Y139" s="336"/>
      <c r="Z139" s="235"/>
      <c r="AA139" s="235"/>
      <c r="AB139" s="235"/>
      <c r="AC139" s="235"/>
      <c r="AD139" s="235"/>
      <c r="AE139" s="235"/>
      <c r="AF139" s="333"/>
      <c r="AG139" s="133"/>
      <c r="AH139" s="235"/>
      <c r="AI139" s="333"/>
      <c r="AJ139" s="333"/>
      <c r="AK139" s="336"/>
      <c r="AL139" s="336"/>
      <c r="AM139" s="939"/>
      <c r="AN139" s="339"/>
      <c r="AO139" s="89"/>
      <c r="AP139" s="931"/>
      <c r="AQ139" s="932"/>
      <c r="AR139" s="932"/>
      <c r="AS139" s="235"/>
      <c r="AT139" s="235"/>
      <c r="AU139" s="933"/>
      <c r="AV139" s="934"/>
      <c r="AW139" s="565"/>
      <c r="AX139" s="339"/>
      <c r="AY139" s="565"/>
      <c r="AZ139" s="565"/>
    </row>
    <row r="140" spans="1:52" s="743" customFormat="1" ht="15.75">
      <c r="A140" s="235"/>
      <c r="B140" s="89"/>
      <c r="C140" s="772"/>
      <c r="D140" s="943"/>
      <c r="E140" s="927"/>
      <c r="F140" s="89"/>
      <c r="G140" s="944"/>
      <c r="H140" s="240"/>
      <c r="I140" s="240"/>
      <c r="J140" s="89"/>
      <c r="K140" s="89"/>
      <c r="L140" s="339"/>
      <c r="M140" s="339"/>
      <c r="N140" s="89"/>
      <c r="O140" s="945"/>
      <c r="P140" s="945"/>
      <c r="Q140" s="929"/>
      <c r="R140" s="929"/>
      <c r="S140" s="747"/>
      <c r="T140" s="747"/>
      <c r="U140" s="935"/>
      <c r="V140" s="89"/>
      <c r="W140" s="946"/>
      <c r="X140" s="338"/>
      <c r="Y140" s="771"/>
      <c r="Z140" s="89"/>
      <c r="AA140" s="89"/>
      <c r="AB140" s="89"/>
      <c r="AC140" s="89"/>
      <c r="AD140" s="931"/>
      <c r="AE140" s="89"/>
      <c r="AF140" s="931"/>
      <c r="AG140" s="133"/>
      <c r="AH140" s="931"/>
      <c r="AI140" s="772"/>
      <c r="AJ140" s="333"/>
      <c r="AK140" s="947"/>
      <c r="AL140" s="336"/>
      <c r="AM140" s="939"/>
      <c r="AN140" s="774"/>
      <c r="AO140" s="89"/>
      <c r="AP140" s="931"/>
      <c r="AQ140" s="948"/>
      <c r="AR140" s="944"/>
      <c r="AS140" s="949"/>
      <c r="AT140" s="950"/>
      <c r="AU140" s="951"/>
      <c r="AV140" s="952"/>
      <c r="AW140" s="953"/>
      <c r="AX140" s="339"/>
      <c r="AY140" s="565"/>
      <c r="AZ140" s="565"/>
    </row>
    <row r="141" spans="1:52" s="743" customFormat="1" ht="15.75">
      <c r="A141" s="724"/>
      <c r="B141" s="571"/>
      <c r="C141" s="751"/>
      <c r="D141" s="822"/>
      <c r="E141" s="724"/>
      <c r="F141" s="571"/>
      <c r="G141" s="751"/>
      <c r="H141" s="744"/>
      <c r="I141" s="744"/>
      <c r="J141" s="724"/>
      <c r="K141" s="571"/>
      <c r="L141" s="571"/>
      <c r="M141" s="751"/>
      <c r="N141" s="333"/>
      <c r="O141" s="823"/>
      <c r="P141" s="823"/>
      <c r="Q141" s="824"/>
      <c r="R141" s="824"/>
      <c r="S141" s="724"/>
      <c r="T141" s="724"/>
      <c r="U141" s="333"/>
      <c r="V141" s="751"/>
      <c r="W141" s="751"/>
      <c r="X141" s="799"/>
      <c r="Y141" s="753"/>
      <c r="Z141" s="724"/>
      <c r="AA141" s="724"/>
      <c r="AB141" s="724"/>
      <c r="AC141" s="724"/>
      <c r="AD141" s="89"/>
      <c r="AE141" s="724"/>
      <c r="AF141" s="751"/>
      <c r="AG141" s="752"/>
      <c r="AH141" s="724"/>
      <c r="AI141" s="751"/>
      <c r="AJ141" s="751"/>
      <c r="AK141" s="753"/>
      <c r="AL141" s="799"/>
      <c r="AM141" s="799"/>
      <c r="AN141" s="571"/>
      <c r="AO141" s="571"/>
      <c r="AP141" s="724"/>
      <c r="AQ141" s="724"/>
      <c r="AR141" s="826"/>
      <c r="AS141" s="724"/>
      <c r="AT141" s="724"/>
      <c r="AU141" s="827"/>
      <c r="AV141" s="827"/>
      <c r="AW141" s="571"/>
      <c r="AX141" s="828"/>
      <c r="AY141" s="571"/>
      <c r="AZ141" s="571"/>
    </row>
    <row r="142" spans="1:52" s="743" customFormat="1" ht="15.75">
      <c r="A142" s="565"/>
      <c r="B142" s="565"/>
      <c r="C142" s="565"/>
      <c r="D142" s="565"/>
      <c r="E142" s="565"/>
      <c r="F142" s="744"/>
      <c r="G142" s="565"/>
      <c r="H142" s="744"/>
      <c r="I142" s="780"/>
      <c r="J142" s="565"/>
      <c r="K142" s="565"/>
      <c r="L142" s="565"/>
      <c r="M142" s="565"/>
      <c r="N142" s="89"/>
      <c r="O142" s="775"/>
      <c r="P142" s="775"/>
      <c r="Q142" s="775"/>
      <c r="R142" s="749"/>
      <c r="S142" s="749"/>
      <c r="T142" s="749"/>
      <c r="U142" s="89"/>
      <c r="V142" s="751"/>
      <c r="W142" s="89"/>
      <c r="X142" s="574"/>
      <c r="Y142" s="753"/>
      <c r="Z142" s="565"/>
      <c r="AA142" s="565"/>
      <c r="AB142" s="565"/>
      <c r="AC142" s="565"/>
      <c r="AD142" s="89"/>
      <c r="AE142" s="565"/>
      <c r="AF142" s="751"/>
      <c r="AG142" s="752"/>
      <c r="AH142" s="565"/>
      <c r="AI142" s="12"/>
      <c r="AJ142" s="724"/>
      <c r="AK142" s="574"/>
      <c r="AL142" s="753"/>
      <c r="AM142" s="926"/>
      <c r="AN142" s="724"/>
      <c r="AO142" s="89"/>
      <c r="AP142" s="565"/>
      <c r="AQ142" s="565"/>
      <c r="AR142" s="565"/>
      <c r="AS142" s="574"/>
      <c r="AT142" s="754"/>
      <c r="AU142" s="576"/>
      <c r="AV142" s="565"/>
      <c r="AW142" s="565"/>
      <c r="AX142" s="565"/>
      <c r="AY142" s="565"/>
      <c r="AZ142" s="565"/>
    </row>
    <row r="143" spans="1:52" s="743" customFormat="1" ht="15.75">
      <c r="A143" s="565"/>
      <c r="B143" s="565"/>
      <c r="C143" s="565"/>
      <c r="D143" s="565"/>
      <c r="E143" s="565"/>
      <c r="F143" s="744"/>
      <c r="G143" s="565"/>
      <c r="H143" s="744"/>
      <c r="I143" s="744"/>
      <c r="J143" s="565"/>
      <c r="K143" s="565"/>
      <c r="L143" s="565"/>
      <c r="M143" s="565"/>
      <c r="N143" s="89"/>
      <c r="O143" s="775"/>
      <c r="P143" s="775"/>
      <c r="Q143" s="775"/>
      <c r="R143" s="749"/>
      <c r="S143" s="749"/>
      <c r="T143" s="749"/>
      <c r="U143" s="89"/>
      <c r="V143" s="751"/>
      <c r="W143" s="89"/>
      <c r="X143" s="574"/>
      <c r="Y143" s="753"/>
      <c r="Z143" s="565"/>
      <c r="AA143" s="565"/>
      <c r="AB143" s="565"/>
      <c r="AC143" s="565"/>
      <c r="AD143" s="89"/>
      <c r="AE143" s="565"/>
      <c r="AF143" s="751"/>
      <c r="AG143" s="752"/>
      <c r="AH143" s="565"/>
      <c r="AI143" s="12"/>
      <c r="AJ143" s="724"/>
      <c r="AK143" s="574"/>
      <c r="AL143" s="753"/>
      <c r="AM143" s="776"/>
      <c r="AN143" s="724"/>
      <c r="AO143" s="89"/>
      <c r="AP143" s="565"/>
      <c r="AQ143" s="565"/>
      <c r="AR143" s="565"/>
      <c r="AS143" s="574"/>
      <c r="AT143" s="754"/>
      <c r="AU143" s="576"/>
      <c r="AV143" s="565"/>
      <c r="AW143" s="565"/>
      <c r="AX143" s="565"/>
      <c r="AY143" s="565"/>
      <c r="AZ143" s="565"/>
    </row>
    <row r="144" spans="1:52" s="743" customFormat="1" ht="15.75">
      <c r="A144" s="565"/>
      <c r="B144" s="565"/>
      <c r="C144" s="565"/>
      <c r="D144" s="565"/>
      <c r="E144" s="565"/>
      <c r="F144" s="744"/>
      <c r="G144" s="724"/>
      <c r="H144" s="724"/>
      <c r="I144" s="744"/>
      <c r="J144" s="565"/>
      <c r="K144" s="565"/>
      <c r="L144" s="565"/>
      <c r="M144" s="565"/>
      <c r="N144" s="89"/>
      <c r="O144" s="775"/>
      <c r="P144" s="775"/>
      <c r="Q144" s="775"/>
      <c r="R144" s="724"/>
      <c r="S144" s="724"/>
      <c r="T144" s="724"/>
      <c r="U144" s="89"/>
      <c r="V144" s="751"/>
      <c r="W144" s="89"/>
      <c r="X144" s="574"/>
      <c r="Y144" s="753"/>
      <c r="Z144" s="724"/>
      <c r="AA144" s="724"/>
      <c r="AB144" s="724"/>
      <c r="AC144" s="724"/>
      <c r="AD144" s="89"/>
      <c r="AE144" s="724"/>
      <c r="AF144" s="751"/>
      <c r="AG144" s="752"/>
      <c r="AH144" s="565"/>
      <c r="AI144" s="12"/>
      <c r="AJ144" s="724"/>
      <c r="AK144" s="574"/>
      <c r="AL144" s="753"/>
      <c r="AM144" s="926"/>
      <c r="AN144" s="724"/>
      <c r="AO144" s="89"/>
      <c r="AP144" s="724"/>
      <c r="AQ144" s="724"/>
      <c r="AR144" s="724"/>
      <c r="AS144" s="724"/>
      <c r="AT144" s="724"/>
      <c r="AU144" s="724"/>
      <c r="AV144" s="724"/>
      <c r="AW144" s="565"/>
      <c r="AX144" s="724"/>
      <c r="AY144" s="724"/>
      <c r="AZ144" s="724"/>
    </row>
    <row r="145" spans="1:52" s="743" customFormat="1" ht="15.75">
      <c r="A145" s="565"/>
      <c r="B145" s="89"/>
      <c r="C145" s="565"/>
      <c r="D145" s="565"/>
      <c r="E145" s="565"/>
      <c r="F145" s="744"/>
      <c r="G145" s="565"/>
      <c r="H145" s="744"/>
      <c r="I145" s="780"/>
      <c r="J145" s="755"/>
      <c r="K145" s="565"/>
      <c r="L145" s="565"/>
      <c r="M145" s="565"/>
      <c r="N145" s="89"/>
      <c r="O145" s="778"/>
      <c r="P145" s="775"/>
      <c r="Q145" s="775"/>
      <c r="R145" s="759"/>
      <c r="S145" s="759"/>
      <c r="T145" s="759"/>
      <c r="U145" s="89"/>
      <c r="V145" s="89"/>
      <c r="W145" s="89"/>
      <c r="X145" s="574"/>
      <c r="Y145" s="753"/>
      <c r="Z145" s="565"/>
      <c r="AA145" s="565"/>
      <c r="AB145" s="565"/>
      <c r="AC145" s="565"/>
      <c r="AD145" s="89"/>
      <c r="AE145" s="565"/>
      <c r="AF145" s="751"/>
      <c r="AG145" s="752"/>
      <c r="AH145" s="565"/>
      <c r="AI145" s="12"/>
      <c r="AJ145" s="724"/>
      <c r="AK145" s="574"/>
      <c r="AL145" s="753"/>
      <c r="AM145" s="926"/>
      <c r="AN145" s="724"/>
      <c r="AO145" s="89"/>
      <c r="AP145" s="565"/>
      <c r="AQ145" s="565"/>
      <c r="AR145" s="565"/>
      <c r="AS145" s="574"/>
      <c r="AT145" s="754"/>
      <c r="AU145" s="576"/>
      <c r="AV145" s="565"/>
      <c r="AW145" s="565"/>
      <c r="AX145" s="565"/>
      <c r="AY145" s="760"/>
      <c r="AZ145" s="761"/>
    </row>
    <row r="146" spans="1:52" s="743" customFormat="1" ht="15.75">
      <c r="A146" s="565"/>
      <c r="B146" s="89"/>
      <c r="C146" s="565"/>
      <c r="D146" s="777"/>
      <c r="E146" s="565"/>
      <c r="F146" s="744"/>
      <c r="G146" s="565"/>
      <c r="H146" s="744"/>
      <c r="I146" s="744"/>
      <c r="J146" s="755"/>
      <c r="K146" s="565"/>
      <c r="L146" s="565"/>
      <c r="M146" s="565"/>
      <c r="N146" s="89"/>
      <c r="O146" s="778"/>
      <c r="P146" s="775"/>
      <c r="Q146" s="775"/>
      <c r="R146" s="759"/>
      <c r="S146" s="759"/>
      <c r="T146" s="759"/>
      <c r="U146" s="89"/>
      <c r="V146" s="89"/>
      <c r="W146" s="89"/>
      <c r="X146" s="574"/>
      <c r="Y146" s="753"/>
      <c r="Z146" s="565"/>
      <c r="AA146" s="565"/>
      <c r="AB146" s="565"/>
      <c r="AC146" s="565"/>
      <c r="AD146" s="89"/>
      <c r="AE146" s="565"/>
      <c r="AF146" s="751"/>
      <c r="AG146" s="752"/>
      <c r="AH146" s="565"/>
      <c r="AI146" s="12"/>
      <c r="AJ146" s="724"/>
      <c r="AK146" s="574"/>
      <c r="AL146" s="753"/>
      <c r="AM146" s="776"/>
      <c r="AN146" s="724"/>
      <c r="AO146" s="89"/>
      <c r="AP146" s="565"/>
      <c r="AQ146" s="565"/>
      <c r="AR146" s="565"/>
      <c r="AS146" s="574"/>
      <c r="AT146" s="754"/>
      <c r="AU146" s="576"/>
      <c r="AV146" s="565"/>
      <c r="AW146" s="565"/>
      <c r="AX146" s="565"/>
      <c r="AY146" s="760"/>
      <c r="AZ146" s="761"/>
    </row>
    <row r="147" spans="1:52" s="743" customFormat="1" ht="15.75">
      <c r="A147" s="565"/>
      <c r="B147" s="89"/>
      <c r="C147" s="565"/>
      <c r="D147" s="565"/>
      <c r="E147" s="565"/>
      <c r="F147" s="744"/>
      <c r="G147" s="954"/>
      <c r="H147" s="954"/>
      <c r="I147" s="744"/>
      <c r="J147" s="755"/>
      <c r="K147" s="565"/>
      <c r="L147" s="565"/>
      <c r="M147" s="565"/>
      <c r="N147" s="89"/>
      <c r="O147" s="778"/>
      <c r="P147" s="775"/>
      <c r="Q147" s="775"/>
      <c r="R147" s="954"/>
      <c r="S147" s="954"/>
      <c r="T147" s="954"/>
      <c r="U147" s="89"/>
      <c r="V147" s="89"/>
      <c r="W147" s="89"/>
      <c r="X147" s="574"/>
      <c r="Y147" s="753"/>
      <c r="Z147" s="724"/>
      <c r="AA147" s="724"/>
      <c r="AB147" s="724"/>
      <c r="AC147" s="724"/>
      <c r="AD147" s="89"/>
      <c r="AE147" s="724"/>
      <c r="AF147" s="751"/>
      <c r="AG147" s="752"/>
      <c r="AH147" s="565"/>
      <c r="AI147" s="12"/>
      <c r="AJ147" s="724"/>
      <c r="AK147" s="574"/>
      <c r="AL147" s="753"/>
      <c r="AM147" s="926"/>
      <c r="AN147" s="724"/>
      <c r="AO147" s="89"/>
      <c r="AP147" s="724"/>
      <c r="AQ147" s="724"/>
      <c r="AR147" s="724"/>
      <c r="AS147" s="724"/>
      <c r="AT147" s="724"/>
      <c r="AU147" s="724"/>
      <c r="AV147" s="724"/>
      <c r="AW147" s="565"/>
      <c r="AX147" s="724"/>
      <c r="AY147" s="828"/>
      <c r="AZ147" s="955"/>
    </row>
    <row r="148" spans="1:52" s="743" customFormat="1" ht="15.75">
      <c r="A148" s="89"/>
      <c r="B148" s="89"/>
      <c r="C148" s="235"/>
      <c r="D148" s="89"/>
      <c r="E148" s="89"/>
      <c r="F148" s="89"/>
      <c r="G148" s="339"/>
      <c r="H148" s="89"/>
      <c r="I148" s="89"/>
      <c r="J148" s="89"/>
      <c r="K148" s="89"/>
      <c r="L148" s="89"/>
      <c r="M148" s="89"/>
      <c r="N148" s="89"/>
      <c r="O148" s="800"/>
      <c r="P148" s="800"/>
      <c r="Q148" s="801"/>
      <c r="R148" s="787"/>
      <c r="S148" s="787"/>
      <c r="T148" s="787"/>
      <c r="U148" s="89"/>
      <c r="V148" s="802"/>
      <c r="W148" s="89"/>
      <c r="X148" s="568"/>
      <c r="Y148" s="568"/>
      <c r="Z148" s="89"/>
      <c r="AA148" s="89"/>
      <c r="AB148" s="89"/>
      <c r="AC148" s="89"/>
      <c r="AD148" s="89"/>
      <c r="AE148" s="89"/>
      <c r="AF148" s="133"/>
      <c r="AG148" s="133"/>
      <c r="AH148" s="89"/>
      <c r="AI148" s="956"/>
      <c r="AJ148" s="89"/>
      <c r="AK148" s="568"/>
      <c r="AL148" s="568"/>
      <c r="AM148" s="568"/>
      <c r="AN148" s="235"/>
      <c r="AO148" s="89"/>
      <c r="AP148" s="89"/>
      <c r="AQ148" s="89"/>
      <c r="AR148" s="89"/>
      <c r="AS148" s="89"/>
      <c r="AT148" s="89"/>
      <c r="AU148" s="768"/>
      <c r="AV148" s="89"/>
      <c r="AW148" s="89"/>
      <c r="AX148" s="89"/>
      <c r="AY148" s="89"/>
      <c r="AZ148" s="89"/>
    </row>
    <row r="149" spans="1:52" s="743" customFormat="1" ht="15.75">
      <c r="A149" s="560"/>
      <c r="B149" s="89"/>
      <c r="C149" s="133"/>
      <c r="D149" s="332"/>
      <c r="E149" s="565"/>
      <c r="F149" s="744"/>
      <c r="G149" s="89"/>
      <c r="H149" s="744"/>
      <c r="I149" s="744"/>
      <c r="J149" s="565"/>
      <c r="K149" s="565"/>
      <c r="L149" s="565"/>
      <c r="M149" s="565"/>
      <c r="N149" s="565"/>
      <c r="O149" s="748"/>
      <c r="P149" s="748"/>
      <c r="Q149" s="748"/>
      <c r="R149" s="89"/>
      <c r="S149" s="89"/>
      <c r="T149" s="89"/>
      <c r="U149" s="89"/>
      <c r="V149" s="89"/>
      <c r="W149" s="89"/>
      <c r="X149" s="574"/>
      <c r="Y149" s="753"/>
      <c r="Z149" s="89"/>
      <c r="AA149" s="89"/>
      <c r="AB149" s="89"/>
      <c r="AC149" s="89"/>
      <c r="AD149" s="89"/>
      <c r="AE149" s="133"/>
      <c r="AF149" s="751"/>
      <c r="AG149" s="752"/>
      <c r="AH149" s="565"/>
      <c r="AI149" s="12"/>
      <c r="AJ149" s="724"/>
      <c r="AK149" s="574"/>
      <c r="AL149" s="753"/>
      <c r="AM149" s="926"/>
      <c r="AN149" s="89"/>
      <c r="AO149" s="89"/>
      <c r="AP149" s="89"/>
      <c r="AQ149" s="89"/>
      <c r="AR149" s="89"/>
      <c r="AS149" s="568"/>
      <c r="AT149" s="767"/>
      <c r="AU149" s="768"/>
      <c r="AV149" s="89"/>
      <c r="AW149" s="565"/>
      <c r="AX149" s="89"/>
      <c r="AY149" s="89"/>
      <c r="AZ149" s="89"/>
    </row>
    <row r="150" spans="1:52" s="743" customFormat="1" ht="15.75">
      <c r="A150" s="745"/>
      <c r="B150" s="571"/>
      <c r="C150" s="745"/>
      <c r="D150" s="745"/>
      <c r="E150" s="745"/>
      <c r="F150" s="745"/>
      <c r="G150" s="745"/>
      <c r="H150" s="745"/>
      <c r="I150" s="745"/>
      <c r="J150" s="745"/>
      <c r="K150" s="745"/>
      <c r="L150" s="565"/>
      <c r="M150" s="745"/>
      <c r="N150" s="751"/>
      <c r="O150" s="796"/>
      <c r="P150" s="796"/>
      <c r="Q150" s="796"/>
      <c r="R150" s="745"/>
      <c r="S150" s="745"/>
      <c r="T150" s="745"/>
      <c r="U150" s="745"/>
      <c r="V150" s="89"/>
      <c r="W150" s="745"/>
      <c r="X150" s="753"/>
      <c r="Y150" s="753"/>
      <c r="Z150" s="753"/>
      <c r="AA150" s="745"/>
      <c r="AB150" s="745"/>
      <c r="AC150" s="745"/>
      <c r="AD150" s="89"/>
      <c r="AE150" s="745"/>
      <c r="AF150" s="745"/>
      <c r="AG150" s="745"/>
      <c r="AH150" s="798"/>
      <c r="AI150" s="745"/>
      <c r="AJ150" s="745"/>
      <c r="AK150" s="753"/>
      <c r="AL150" s="799"/>
      <c r="AM150" s="753"/>
      <c r="AN150" s="745"/>
      <c r="AO150" s="571"/>
      <c r="AP150" s="745"/>
      <c r="AQ150" s="745"/>
      <c r="AR150" s="745"/>
      <c r="AS150" s="745"/>
      <c r="AT150" s="745"/>
      <c r="AU150" s="745"/>
      <c r="AV150" s="745"/>
      <c r="AW150" s="745"/>
      <c r="AX150" s="745"/>
      <c r="AY150" s="571"/>
      <c r="AZ150" s="571"/>
    </row>
    <row r="151" spans="1:52" s="743" customFormat="1" ht="15.75">
      <c r="A151" s="745"/>
      <c r="B151" s="571"/>
      <c r="C151" s="745"/>
      <c r="D151" s="745"/>
      <c r="E151" s="745"/>
      <c r="F151" s="745"/>
      <c r="G151" s="745"/>
      <c r="H151" s="745"/>
      <c r="I151" s="745"/>
      <c r="J151" s="745"/>
      <c r="K151" s="745"/>
      <c r="L151" s="565"/>
      <c r="M151" s="745"/>
      <c r="N151" s="751"/>
      <c r="O151" s="796"/>
      <c r="P151" s="796"/>
      <c r="Q151" s="796"/>
      <c r="R151" s="745"/>
      <c r="S151" s="745"/>
      <c r="T151" s="745"/>
      <c r="U151" s="745"/>
      <c r="V151" s="89"/>
      <c r="W151" s="745"/>
      <c r="X151" s="753"/>
      <c r="Y151" s="753"/>
      <c r="Z151" s="753"/>
      <c r="AA151" s="745"/>
      <c r="AB151" s="745"/>
      <c r="AC151" s="745"/>
      <c r="AD151" s="89"/>
      <c r="AE151" s="745"/>
      <c r="AF151" s="745"/>
      <c r="AG151" s="133"/>
      <c r="AH151" s="798"/>
      <c r="AI151" s="745"/>
      <c r="AJ151" s="745"/>
      <c r="AK151" s="753"/>
      <c r="AL151" s="799"/>
      <c r="AM151" s="753"/>
      <c r="AN151" s="745"/>
      <c r="AO151" s="571"/>
      <c r="AP151" s="745"/>
      <c r="AQ151" s="745"/>
      <c r="AR151" s="745"/>
      <c r="AS151" s="745"/>
      <c r="AT151" s="745"/>
      <c r="AU151" s="745"/>
      <c r="AV151" s="745"/>
      <c r="AW151" s="745"/>
      <c r="AX151" s="745"/>
      <c r="AY151" s="571"/>
      <c r="AZ151" s="571"/>
    </row>
    <row r="152" spans="1:52" s="743" customFormat="1" ht="15.75">
      <c r="A152" s="745"/>
      <c r="B152" s="571"/>
      <c r="C152" s="745"/>
      <c r="D152" s="745"/>
      <c r="E152" s="745"/>
      <c r="F152" s="745"/>
      <c r="G152" s="745"/>
      <c r="H152" s="571"/>
      <c r="I152" s="571"/>
      <c r="J152" s="745"/>
      <c r="K152" s="745"/>
      <c r="L152" s="565"/>
      <c r="M152" s="745"/>
      <c r="N152" s="751"/>
      <c r="O152" s="796"/>
      <c r="P152" s="796"/>
      <c r="Q152" s="796"/>
      <c r="R152" s="745"/>
      <c r="S152" s="745"/>
      <c r="T152" s="745"/>
      <c r="U152" s="745"/>
      <c r="V152" s="89"/>
      <c r="W152" s="724"/>
      <c r="X152" s="753"/>
      <c r="Y152" s="753"/>
      <c r="Z152" s="753"/>
      <c r="AA152" s="745"/>
      <c r="AB152" s="745"/>
      <c r="AC152" s="745"/>
      <c r="AD152" s="89"/>
      <c r="AE152" s="745"/>
      <c r="AF152" s="745"/>
      <c r="AG152" s="133"/>
      <c r="AH152" s="798"/>
      <c r="AI152" s="745"/>
      <c r="AJ152" s="745"/>
      <c r="AK152" s="753"/>
      <c r="AL152" s="799"/>
      <c r="AM152" s="753"/>
      <c r="AN152" s="745"/>
      <c r="AO152" s="571"/>
      <c r="AP152" s="745"/>
      <c r="AQ152" s="745"/>
      <c r="AR152" s="745"/>
      <c r="AS152" s="745"/>
      <c r="AT152" s="745"/>
      <c r="AU152" s="745"/>
      <c r="AV152" s="745"/>
      <c r="AW152" s="745"/>
      <c r="AX152" s="745"/>
      <c r="AY152" s="571"/>
      <c r="AZ152" s="571"/>
    </row>
    <row r="153" spans="1:52" s="743" customFormat="1" ht="15.75">
      <c r="A153" s="745"/>
      <c r="B153" s="571"/>
      <c r="C153" s="745"/>
      <c r="D153" s="745"/>
      <c r="E153" s="745"/>
      <c r="F153" s="745"/>
      <c r="G153" s="745"/>
      <c r="H153" s="332"/>
      <c r="I153" s="332"/>
      <c r="J153" s="745"/>
      <c r="K153" s="745"/>
      <c r="L153" s="565"/>
      <c r="M153" s="745"/>
      <c r="N153" s="751"/>
      <c r="O153" s="796"/>
      <c r="P153" s="796"/>
      <c r="Q153" s="796"/>
      <c r="R153" s="745"/>
      <c r="S153" s="745"/>
      <c r="T153" s="745"/>
      <c r="U153" s="745"/>
      <c r="V153" s="89"/>
      <c r="W153" s="724"/>
      <c r="X153" s="753"/>
      <c r="Y153" s="753"/>
      <c r="Z153" s="753"/>
      <c r="AA153" s="745"/>
      <c r="AB153" s="745"/>
      <c r="AC153" s="745"/>
      <c r="AD153" s="89"/>
      <c r="AE153" s="745"/>
      <c r="AF153" s="745"/>
      <c r="AG153" s="752"/>
      <c r="AH153" s="798"/>
      <c r="AI153" s="745"/>
      <c r="AJ153" s="745"/>
      <c r="AK153" s="753"/>
      <c r="AL153" s="799"/>
      <c r="AM153" s="753"/>
      <c r="AN153" s="745"/>
      <c r="AO153" s="571"/>
      <c r="AP153" s="745"/>
      <c r="AQ153" s="745"/>
      <c r="AR153" s="745"/>
      <c r="AS153" s="745"/>
      <c r="AT153" s="745"/>
      <c r="AU153" s="745"/>
      <c r="AV153" s="745"/>
      <c r="AW153" s="745"/>
      <c r="AX153" s="745"/>
      <c r="AY153" s="571"/>
      <c r="AZ153" s="571"/>
    </row>
    <row r="154" spans="1:52" s="743" customFormat="1" ht="15.75">
      <c r="A154" s="745"/>
      <c r="B154" s="571"/>
      <c r="C154" s="745"/>
      <c r="D154" s="745"/>
      <c r="E154" s="745"/>
      <c r="F154" s="745"/>
      <c r="G154" s="745"/>
      <c r="H154" s="745"/>
      <c r="I154" s="745"/>
      <c r="J154" s="745"/>
      <c r="K154" s="745"/>
      <c r="L154" s="565"/>
      <c r="M154" s="745"/>
      <c r="N154" s="751"/>
      <c r="O154" s="796"/>
      <c r="P154" s="796"/>
      <c r="Q154" s="796"/>
      <c r="R154" s="745"/>
      <c r="S154" s="745"/>
      <c r="T154" s="745"/>
      <c r="U154" s="745"/>
      <c r="V154" s="89"/>
      <c r="W154" s="724"/>
      <c r="X154" s="753"/>
      <c r="Y154" s="753"/>
      <c r="Z154" s="753"/>
      <c r="AA154" s="745"/>
      <c r="AB154" s="745"/>
      <c r="AC154" s="745"/>
      <c r="AD154" s="89"/>
      <c r="AE154" s="745"/>
      <c r="AF154" s="745"/>
      <c r="AG154" s="752"/>
      <c r="AH154" s="798"/>
      <c r="AI154" s="745"/>
      <c r="AJ154" s="745"/>
      <c r="AK154" s="753"/>
      <c r="AL154" s="799"/>
      <c r="AM154" s="753"/>
      <c r="AN154" s="745"/>
      <c r="AO154" s="571"/>
      <c r="AP154" s="745"/>
      <c r="AQ154" s="745"/>
      <c r="AR154" s="745"/>
      <c r="AS154" s="745"/>
      <c r="AT154" s="745"/>
      <c r="AU154" s="745"/>
      <c r="AV154" s="745"/>
      <c r="AW154" s="745"/>
      <c r="AX154" s="745"/>
      <c r="AY154" s="571"/>
      <c r="AZ154" s="571"/>
    </row>
    <row r="155" spans="1:52" s="743" customFormat="1" ht="15.75">
      <c r="A155" s="89"/>
      <c r="B155" s="235"/>
      <c r="C155" s="235"/>
      <c r="D155" s="89"/>
      <c r="E155" s="89"/>
      <c r="F155" s="235"/>
      <c r="G155" s="235"/>
      <c r="H155" s="560"/>
      <c r="I155" s="560"/>
      <c r="J155" s="89"/>
      <c r="K155" s="235"/>
      <c r="L155" s="565"/>
      <c r="M155" s="89"/>
      <c r="N155" s="89"/>
      <c r="O155" s="801"/>
      <c r="P155" s="801"/>
      <c r="Q155" s="801"/>
      <c r="R155" s="235"/>
      <c r="S155" s="235"/>
      <c r="T155" s="235"/>
      <c r="U155" s="89"/>
      <c r="V155" s="802"/>
      <c r="W155" s="89"/>
      <c r="X155" s="568"/>
      <c r="Y155" s="338"/>
      <c r="Z155" s="235"/>
      <c r="AA155" s="235"/>
      <c r="AB155" s="235"/>
      <c r="AC155" s="235"/>
      <c r="AD155" s="89"/>
      <c r="AE155" s="235"/>
      <c r="AF155" s="89"/>
      <c r="AG155" s="235"/>
      <c r="AH155" s="235"/>
      <c r="AI155" s="89"/>
      <c r="AJ155" s="89"/>
      <c r="AK155" s="338"/>
      <c r="AL155" s="338"/>
      <c r="AM155" s="338"/>
      <c r="AN155" s="235"/>
      <c r="AO155" s="235"/>
      <c r="AP155" s="235"/>
      <c r="AQ155" s="235"/>
      <c r="AR155" s="235"/>
      <c r="AS155" s="235"/>
      <c r="AT155" s="235"/>
      <c r="AU155" s="235"/>
      <c r="AV155" s="235"/>
      <c r="AW155" s="235"/>
      <c r="AX155" s="235"/>
      <c r="AY155" s="235"/>
      <c r="AZ155" s="235"/>
    </row>
    <row r="156" spans="1:52" s="743" customFormat="1" ht="15.75">
      <c r="A156" s="89"/>
      <c r="B156" s="89"/>
      <c r="C156" s="235"/>
      <c r="D156" s="89"/>
      <c r="E156" s="89"/>
      <c r="F156" s="89"/>
      <c r="G156" s="339"/>
      <c r="H156" s="89"/>
      <c r="I156" s="89"/>
      <c r="J156" s="89"/>
      <c r="K156" s="89"/>
      <c r="L156" s="565"/>
      <c r="M156" s="89"/>
      <c r="N156" s="89"/>
      <c r="O156" s="800"/>
      <c r="P156" s="800"/>
      <c r="Q156" s="801"/>
      <c r="R156" s="787"/>
      <c r="S156" s="787"/>
      <c r="T156" s="787"/>
      <c r="U156" s="89"/>
      <c r="V156" s="802"/>
      <c r="W156" s="89"/>
      <c r="X156" s="568"/>
      <c r="Y156" s="568"/>
      <c r="Z156" s="89"/>
      <c r="AA156" s="89"/>
      <c r="AB156" s="89"/>
      <c r="AC156" s="89"/>
      <c r="AD156" s="89"/>
      <c r="AE156" s="89"/>
      <c r="AF156" s="89"/>
      <c r="AG156" s="752"/>
      <c r="AH156" s="89"/>
      <c r="AI156" s="89"/>
      <c r="AJ156" s="89"/>
      <c r="AK156" s="568"/>
      <c r="AL156" s="568"/>
      <c r="AM156" s="568"/>
      <c r="AN156" s="235"/>
      <c r="AO156" s="89"/>
      <c r="AP156" s="89"/>
      <c r="AQ156" s="89"/>
      <c r="AR156" s="89"/>
      <c r="AS156" s="568"/>
      <c r="AT156" s="767"/>
      <c r="AU156" s="768"/>
      <c r="AV156" s="89"/>
      <c r="AW156" s="89"/>
      <c r="AX156" s="89"/>
      <c r="AY156" s="89"/>
      <c r="AZ156" s="89"/>
    </row>
    <row r="157" spans="1:52" s="743" customFormat="1" ht="15.75">
      <c r="A157" s="89"/>
      <c r="B157" s="89"/>
      <c r="C157" s="235"/>
      <c r="D157" s="89"/>
      <c r="E157" s="89"/>
      <c r="F157" s="89"/>
      <c r="G157" s="339"/>
      <c r="H157" s="89"/>
      <c r="I157" s="89"/>
      <c r="J157" s="89"/>
      <c r="K157" s="89"/>
      <c r="L157" s="565"/>
      <c r="M157" s="89"/>
      <c r="N157" s="89"/>
      <c r="O157" s="800"/>
      <c r="P157" s="800"/>
      <c r="Q157" s="801"/>
      <c r="R157" s="800"/>
      <c r="S157" s="787"/>
      <c r="T157" s="787"/>
      <c r="U157" s="89"/>
      <c r="V157" s="802"/>
      <c r="W157" s="89"/>
      <c r="X157" s="568"/>
      <c r="Y157" s="568"/>
      <c r="Z157" s="89"/>
      <c r="AA157" s="89"/>
      <c r="AB157" s="89"/>
      <c r="AC157" s="89"/>
      <c r="AD157" s="89"/>
      <c r="AE157" s="89"/>
      <c r="AF157" s="89"/>
      <c r="AG157" s="752"/>
      <c r="AH157" s="89"/>
      <c r="AI157" s="89"/>
      <c r="AJ157" s="89"/>
      <c r="AK157" s="568"/>
      <c r="AL157" s="568"/>
      <c r="AM157" s="568"/>
      <c r="AN157" s="235"/>
      <c r="AO157" s="746"/>
      <c r="AP157" s="746"/>
      <c r="AQ157" s="746"/>
      <c r="AR157" s="746"/>
      <c r="AS157" s="788"/>
      <c r="AT157" s="803"/>
      <c r="AU157" s="804"/>
      <c r="AV157" s="746"/>
      <c r="AW157" s="746"/>
      <c r="AX157" s="746"/>
      <c r="AY157" s="746"/>
      <c r="AZ157" s="746"/>
    </row>
    <row r="158" spans="1:52" s="743" customFormat="1" ht="15.75">
      <c r="A158" s="89"/>
      <c r="B158" s="89"/>
      <c r="C158" s="235"/>
      <c r="D158" s="89"/>
      <c r="E158" s="89"/>
      <c r="F158" s="89"/>
      <c r="G158" s="339"/>
      <c r="H158" s="89"/>
      <c r="I158" s="89"/>
      <c r="J158" s="89"/>
      <c r="K158" s="89"/>
      <c r="L158" s="565"/>
      <c r="M158" s="89"/>
      <c r="N158" s="89"/>
      <c r="O158" s="800"/>
      <c r="P158" s="800"/>
      <c r="Q158" s="801"/>
      <c r="R158" s="800"/>
      <c r="S158" s="787"/>
      <c r="T158" s="787"/>
      <c r="U158" s="89"/>
      <c r="V158" s="802"/>
      <c r="W158" s="89"/>
      <c r="X158" s="568"/>
      <c r="Y158" s="568"/>
      <c r="Z158" s="89"/>
      <c r="AA158" s="89"/>
      <c r="AB158" s="89"/>
      <c r="AC158" s="89"/>
      <c r="AD158" s="89"/>
      <c r="AE158" s="89"/>
      <c r="AF158" s="89"/>
      <c r="AG158" s="752"/>
      <c r="AH158" s="89"/>
      <c r="AI158" s="89"/>
      <c r="AJ158" s="89"/>
      <c r="AK158" s="568"/>
      <c r="AL158" s="568"/>
      <c r="AM158" s="568"/>
      <c r="AN158" s="235"/>
      <c r="AO158" s="746"/>
      <c r="AP158" s="746"/>
      <c r="AQ158" s="746"/>
      <c r="AR158" s="746"/>
      <c r="AS158" s="788"/>
      <c r="AT158" s="803"/>
      <c r="AU158" s="804"/>
      <c r="AV158" s="746"/>
      <c r="AW158" s="746"/>
      <c r="AX158" s="746"/>
      <c r="AY158" s="746"/>
      <c r="AZ158" s="746"/>
    </row>
    <row r="159" spans="1:52" s="743" customFormat="1" ht="15.75">
      <c r="A159" s="89"/>
      <c r="B159" s="89"/>
      <c r="C159" s="235"/>
      <c r="D159" s="89"/>
      <c r="E159" s="89"/>
      <c r="F159" s="89"/>
      <c r="G159" s="339"/>
      <c r="H159" s="957"/>
      <c r="I159" s="568"/>
      <c r="J159" s="89"/>
      <c r="K159" s="89"/>
      <c r="L159" s="565"/>
      <c r="M159" s="89"/>
      <c r="N159" s="89"/>
      <c r="O159" s="800"/>
      <c r="P159" s="800"/>
      <c r="Q159" s="801"/>
      <c r="R159" s="787"/>
      <c r="S159" s="787"/>
      <c r="T159" s="787"/>
      <c r="U159" s="89"/>
      <c r="V159" s="89"/>
      <c r="W159" s="89"/>
      <c r="X159" s="568"/>
      <c r="Y159" s="568"/>
      <c r="Z159" s="89"/>
      <c r="AA159" s="89"/>
      <c r="AB159" s="89"/>
      <c r="AC159" s="89"/>
      <c r="AD159" s="89"/>
      <c r="AE159" s="89"/>
      <c r="AF159" s="89"/>
      <c r="AG159" s="133"/>
      <c r="AH159" s="89"/>
      <c r="AI159" s="89"/>
      <c r="AJ159" s="89"/>
      <c r="AK159" s="568"/>
      <c r="AL159" s="568"/>
      <c r="AM159" s="568"/>
      <c r="AN159" s="235"/>
      <c r="AO159" s="89"/>
      <c r="AP159" s="89"/>
      <c r="AQ159" s="89"/>
      <c r="AR159" s="89"/>
      <c r="AS159" s="568"/>
      <c r="AT159" s="767"/>
      <c r="AU159" s="768"/>
      <c r="AV159" s="89"/>
      <c r="AW159" s="89"/>
      <c r="AX159" s="89"/>
      <c r="AY159" s="89"/>
      <c r="AZ159" s="89"/>
    </row>
    <row r="160" spans="1:52" s="743" customFormat="1" ht="15.75">
      <c r="A160" s="931"/>
      <c r="B160" s="931"/>
      <c r="C160" s="15"/>
      <c r="D160" s="931"/>
      <c r="E160" s="931"/>
      <c r="F160" s="931"/>
      <c r="G160" s="339"/>
      <c r="H160" s="89"/>
      <c r="I160" s="89"/>
      <c r="J160" s="89"/>
      <c r="K160" s="89"/>
      <c r="L160" s="565"/>
      <c r="M160" s="89"/>
      <c r="N160" s="89"/>
      <c r="O160" s="800"/>
      <c r="P160" s="800"/>
      <c r="Q160" s="801"/>
      <c r="R160" s="787"/>
      <c r="S160" s="787"/>
      <c r="T160" s="787"/>
      <c r="U160" s="89"/>
      <c r="V160" s="802"/>
      <c r="W160" s="89"/>
      <c r="X160" s="958"/>
      <c r="Y160" s="958"/>
      <c r="Z160" s="931"/>
      <c r="AA160" s="931"/>
      <c r="AB160" s="931"/>
      <c r="AC160" s="931"/>
      <c r="AD160" s="89"/>
      <c r="AE160" s="931"/>
      <c r="AF160" s="931"/>
      <c r="AG160" s="133"/>
      <c r="AH160" s="931"/>
      <c r="AI160" s="931"/>
      <c r="AJ160" s="931"/>
      <c r="AK160" s="958"/>
      <c r="AL160" s="958"/>
      <c r="AM160" s="958"/>
      <c r="AN160" s="15"/>
      <c r="AO160" s="931"/>
      <c r="AP160" s="931"/>
      <c r="AQ160" s="931"/>
      <c r="AR160" s="931"/>
      <c r="AS160" s="958"/>
      <c r="AT160" s="959"/>
      <c r="AU160" s="960"/>
      <c r="AV160" s="931"/>
      <c r="AW160" s="931"/>
      <c r="AX160" s="931"/>
      <c r="AY160" s="931"/>
      <c r="AZ160" s="931"/>
    </row>
    <row r="161" spans="1:52" s="743" customFormat="1" ht="15.75">
      <c r="A161" s="89"/>
      <c r="B161" s="89"/>
      <c r="C161" s="235"/>
      <c r="D161" s="89"/>
      <c r="E161" s="89"/>
      <c r="F161" s="89"/>
      <c r="G161" s="339"/>
      <c r="H161" s="89"/>
      <c r="I161" s="89"/>
      <c r="J161" s="89"/>
      <c r="K161" s="89"/>
      <c r="L161" s="565"/>
      <c r="M161" s="89"/>
      <c r="N161" s="89"/>
      <c r="O161" s="800"/>
      <c r="P161" s="800"/>
      <c r="Q161" s="801"/>
      <c r="R161" s="787"/>
      <c r="S161" s="787"/>
      <c r="T161" s="787"/>
      <c r="U161" s="89"/>
      <c r="V161" s="802"/>
      <c r="W161" s="89"/>
      <c r="X161" s="568"/>
      <c r="Y161" s="568"/>
      <c r="Z161" s="89"/>
      <c r="AA161" s="89"/>
      <c r="AB161" s="89"/>
      <c r="AC161" s="89"/>
      <c r="AD161" s="89"/>
      <c r="AE161" s="89"/>
      <c r="AF161" s="89"/>
      <c r="AG161" s="752"/>
      <c r="AH161" s="89"/>
      <c r="AI161" s="89"/>
      <c r="AJ161" s="89"/>
      <c r="AK161" s="568"/>
      <c r="AL161" s="568"/>
      <c r="AM161" s="568"/>
      <c r="AN161" s="235"/>
      <c r="AO161" s="89"/>
      <c r="AP161" s="89"/>
      <c r="AQ161" s="89"/>
      <c r="AR161" s="89"/>
      <c r="AS161" s="568"/>
      <c r="AT161" s="767"/>
      <c r="AU161" s="768"/>
      <c r="AV161" s="89"/>
      <c r="AW161" s="89"/>
      <c r="AX161" s="89"/>
      <c r="AY161" s="89"/>
      <c r="AZ161" s="89"/>
    </row>
    <row r="162" spans="1:52" s="743" customFormat="1" ht="15.75">
      <c r="A162" s="89"/>
      <c r="B162" s="89"/>
      <c r="C162" s="235"/>
      <c r="D162" s="89"/>
      <c r="E162" s="89"/>
      <c r="F162" s="89"/>
      <c r="G162" s="339"/>
      <c r="H162" s="89"/>
      <c r="I162" s="89"/>
      <c r="J162" s="89"/>
      <c r="K162" s="89"/>
      <c r="L162" s="565"/>
      <c r="M162" s="89"/>
      <c r="N162" s="89"/>
      <c r="O162" s="800"/>
      <c r="P162" s="800"/>
      <c r="Q162" s="801"/>
      <c r="R162" s="787"/>
      <c r="S162" s="787"/>
      <c r="T162" s="787"/>
      <c r="U162" s="89"/>
      <c r="V162" s="802"/>
      <c r="W162" s="89"/>
      <c r="X162" s="568"/>
      <c r="Y162" s="568"/>
      <c r="Z162" s="89"/>
      <c r="AA162" s="89"/>
      <c r="AB162" s="89"/>
      <c r="AC162" s="89"/>
      <c r="AD162" s="89"/>
      <c r="AE162" s="89"/>
      <c r="AF162" s="89"/>
      <c r="AG162" s="133"/>
      <c r="AH162" s="89"/>
      <c r="AI162" s="89"/>
      <c r="AJ162" s="89"/>
      <c r="AK162" s="568"/>
      <c r="AL162" s="568"/>
      <c r="AM162" s="568"/>
      <c r="AN162" s="235"/>
      <c r="AO162" s="89"/>
      <c r="AP162" s="89"/>
      <c r="AQ162" s="89"/>
      <c r="AR162" s="89"/>
      <c r="AS162" s="568"/>
      <c r="AT162" s="767"/>
      <c r="AU162" s="768"/>
      <c r="AV162" s="89"/>
      <c r="AW162" s="89"/>
      <c r="AX162" s="89"/>
      <c r="AY162" s="89"/>
      <c r="AZ162" s="89"/>
    </row>
    <row r="163" spans="1:52" s="743" customFormat="1" ht="15.75">
      <c r="A163" s="560"/>
      <c r="B163" s="89"/>
      <c r="C163" s="89"/>
      <c r="D163" s="89"/>
      <c r="E163" s="89"/>
      <c r="F163" s="89"/>
      <c r="G163" s="961"/>
      <c r="H163" s="240"/>
      <c r="I163" s="240"/>
      <c r="J163" s="762"/>
      <c r="K163" s="89"/>
      <c r="L163" s="565"/>
      <c r="M163" s="89"/>
      <c r="N163" s="133"/>
      <c r="O163" s="787"/>
      <c r="P163" s="787"/>
      <c r="Q163" s="787"/>
      <c r="R163" s="962"/>
      <c r="S163" s="787"/>
      <c r="T163" s="787"/>
      <c r="U163" s="89"/>
      <c r="V163" s="89"/>
      <c r="W163" s="89"/>
      <c r="X163" s="568"/>
      <c r="Y163" s="568"/>
      <c r="Z163" s="89"/>
      <c r="AA163" s="89"/>
      <c r="AB163" s="89"/>
      <c r="AC163" s="89"/>
      <c r="AD163" s="89"/>
      <c r="AE163" s="89"/>
      <c r="AF163" s="89"/>
      <c r="AG163" s="752"/>
      <c r="AH163" s="89"/>
      <c r="AI163" s="956"/>
      <c r="AJ163" s="89"/>
      <c r="AK163" s="568"/>
      <c r="AL163" s="568"/>
      <c r="AM163" s="568"/>
      <c r="AN163" s="89"/>
      <c r="AO163" s="89"/>
      <c r="AP163" s="89"/>
      <c r="AQ163" s="89"/>
      <c r="AR163" s="89"/>
      <c r="AS163" s="568"/>
      <c r="AT163" s="767"/>
      <c r="AU163" s="768"/>
      <c r="AV163" s="89"/>
      <c r="AW163" s="89"/>
      <c r="AX163" s="89"/>
      <c r="AY163" s="133"/>
      <c r="AZ163" s="89"/>
    </row>
    <row r="164" spans="1:52" s="743" customFormat="1" ht="15.75">
      <c r="A164" s="560"/>
      <c r="B164" s="89"/>
      <c r="C164" s="89"/>
      <c r="D164" s="89"/>
      <c r="E164" s="89"/>
      <c r="F164" s="89"/>
      <c r="G164" s="961"/>
      <c r="H164" s="240"/>
      <c r="I164" s="240"/>
      <c r="J164" s="762"/>
      <c r="K164" s="89"/>
      <c r="L164" s="565"/>
      <c r="M164" s="89"/>
      <c r="N164" s="133"/>
      <c r="O164" s="787"/>
      <c r="P164" s="787"/>
      <c r="Q164" s="787"/>
      <c r="R164" s="787"/>
      <c r="S164" s="787"/>
      <c r="T164" s="787"/>
      <c r="U164" s="89"/>
      <c r="V164" s="89"/>
      <c r="W164" s="89"/>
      <c r="X164" s="568"/>
      <c r="Y164" s="568"/>
      <c r="Z164" s="89"/>
      <c r="AA164" s="89"/>
      <c r="AB164" s="89"/>
      <c r="AC164" s="89"/>
      <c r="AD164" s="89"/>
      <c r="AE164" s="89"/>
      <c r="AF164" s="89"/>
      <c r="AG164" s="752"/>
      <c r="AH164" s="746"/>
      <c r="AI164" s="956"/>
      <c r="AJ164" s="89"/>
      <c r="AK164" s="568"/>
      <c r="AL164" s="568"/>
      <c r="AM164" s="568"/>
      <c r="AN164" s="89"/>
      <c r="AO164" s="89"/>
      <c r="AP164" s="89"/>
      <c r="AQ164" s="89"/>
      <c r="AR164" s="89"/>
      <c r="AS164" s="568"/>
      <c r="AT164" s="767"/>
      <c r="AU164" s="768"/>
      <c r="AV164" s="89"/>
      <c r="AW164" s="89"/>
      <c r="AX164" s="89"/>
      <c r="AY164" s="133"/>
      <c r="AZ164" s="89"/>
    </row>
    <row r="165" spans="1:52" s="743" customFormat="1" ht="15.75">
      <c r="A165" s="89"/>
      <c r="B165" s="89"/>
      <c r="C165" s="89"/>
      <c r="D165" s="89"/>
      <c r="E165" s="89"/>
      <c r="F165" s="89"/>
      <c r="G165" s="961"/>
      <c r="H165" s="89"/>
      <c r="I165" s="89"/>
      <c r="J165" s="89"/>
      <c r="K165" s="89"/>
      <c r="L165" s="565"/>
      <c r="M165" s="89"/>
      <c r="N165" s="133"/>
      <c r="O165" s="787"/>
      <c r="P165" s="787"/>
      <c r="Q165" s="787"/>
      <c r="R165" s="787"/>
      <c r="S165" s="787"/>
      <c r="T165" s="787"/>
      <c r="U165" s="89"/>
      <c r="V165" s="89"/>
      <c r="W165" s="89"/>
      <c r="X165" s="568"/>
      <c r="Y165" s="568"/>
      <c r="Z165" s="89"/>
      <c r="AA165" s="89"/>
      <c r="AB165" s="89"/>
      <c r="AC165" s="89"/>
      <c r="AD165" s="89"/>
      <c r="AE165" s="89"/>
      <c r="AF165" s="89"/>
      <c r="AG165" s="752"/>
      <c r="AH165" s="89"/>
      <c r="AI165" s="133"/>
      <c r="AJ165" s="963"/>
      <c r="AK165" s="568"/>
      <c r="AL165" s="568"/>
      <c r="AM165" s="568"/>
      <c r="AN165" s="89"/>
      <c r="AO165" s="89"/>
      <c r="AP165" s="89"/>
      <c r="AQ165" s="89"/>
      <c r="AR165" s="89"/>
      <c r="AS165" s="568"/>
      <c r="AT165" s="767"/>
      <c r="AU165" s="768"/>
      <c r="AV165" s="89"/>
      <c r="AW165" s="89"/>
      <c r="AX165" s="89"/>
      <c r="AY165" s="133"/>
      <c r="AZ165" s="89"/>
    </row>
    <row r="166" spans="1:52" s="743" customFormat="1" ht="15.75">
      <c r="A166" s="560"/>
      <c r="B166" s="89"/>
      <c r="C166" s="89"/>
      <c r="D166" s="89"/>
      <c r="E166" s="89"/>
      <c r="F166" s="89"/>
      <c r="G166" s="961"/>
      <c r="H166" s="240"/>
      <c r="I166" s="240"/>
      <c r="J166" s="762"/>
      <c r="K166" s="89"/>
      <c r="L166" s="565"/>
      <c r="M166" s="89"/>
      <c r="N166" s="133"/>
      <c r="O166" s="787"/>
      <c r="P166" s="787"/>
      <c r="Q166" s="787"/>
      <c r="R166" s="787"/>
      <c r="S166" s="787"/>
      <c r="T166" s="787"/>
      <c r="U166" s="89"/>
      <c r="V166" s="89"/>
      <c r="W166" s="89"/>
      <c r="X166" s="568"/>
      <c r="Y166" s="568"/>
      <c r="Z166" s="89"/>
      <c r="AA166" s="89"/>
      <c r="AB166" s="89"/>
      <c r="AC166" s="89"/>
      <c r="AD166" s="89"/>
      <c r="AE166" s="89"/>
      <c r="AF166" s="89"/>
      <c r="AG166" s="752"/>
      <c r="AH166" s="89"/>
      <c r="AI166" s="956"/>
      <c r="AJ166" s="89"/>
      <c r="AK166" s="568"/>
      <c r="AL166" s="568"/>
      <c r="AM166" s="568"/>
      <c r="AN166" s="89"/>
      <c r="AO166" s="89"/>
      <c r="AP166" s="89"/>
      <c r="AQ166" s="89"/>
      <c r="AR166" s="89"/>
      <c r="AS166" s="568"/>
      <c r="AT166" s="767"/>
      <c r="AU166" s="768"/>
      <c r="AV166" s="89"/>
      <c r="AW166" s="89"/>
      <c r="AX166" s="89"/>
      <c r="AY166" s="133"/>
      <c r="AZ166" s="89"/>
    </row>
    <row r="167" spans="1:52" s="743" customFormat="1" ht="15.75">
      <c r="A167" s="560"/>
      <c r="B167" s="89"/>
      <c r="C167" s="89"/>
      <c r="D167" s="89"/>
      <c r="E167" s="89"/>
      <c r="F167" s="89"/>
      <c r="G167" s="961"/>
      <c r="H167" s="240"/>
      <c r="I167" s="240"/>
      <c r="J167" s="762"/>
      <c r="K167" s="89"/>
      <c r="L167" s="565"/>
      <c r="M167" s="89"/>
      <c r="N167" s="133"/>
      <c r="O167" s="787"/>
      <c r="P167" s="787"/>
      <c r="Q167" s="787"/>
      <c r="R167" s="787"/>
      <c r="S167" s="787"/>
      <c r="T167" s="787"/>
      <c r="U167" s="89"/>
      <c r="V167" s="89"/>
      <c r="W167" s="89"/>
      <c r="X167" s="568"/>
      <c r="Y167" s="568"/>
      <c r="Z167" s="89"/>
      <c r="AA167" s="89"/>
      <c r="AB167" s="89"/>
      <c r="AC167" s="89"/>
      <c r="AD167" s="89"/>
      <c r="AE167" s="89"/>
      <c r="AF167" s="89"/>
      <c r="AG167" s="752"/>
      <c r="AH167" s="89"/>
      <c r="AI167" s="956"/>
      <c r="AJ167" s="89"/>
      <c r="AK167" s="568"/>
      <c r="AL167" s="568"/>
      <c r="AM167" s="568"/>
      <c r="AN167" s="89"/>
      <c r="AO167" s="89"/>
      <c r="AP167" s="89"/>
      <c r="AQ167" s="89"/>
      <c r="AR167" s="89"/>
      <c r="AS167" s="568"/>
      <c r="AT167" s="767"/>
      <c r="AU167" s="768"/>
      <c r="AV167" s="89"/>
      <c r="AW167" s="89"/>
      <c r="AX167" s="89"/>
      <c r="AY167" s="133"/>
      <c r="AZ167" s="89"/>
    </row>
    <row r="168" spans="1:52" s="743" customFormat="1" ht="15.75">
      <c r="A168" s="805"/>
      <c r="B168" s="133"/>
      <c r="C168" s="687"/>
      <c r="D168" s="235"/>
      <c r="E168" s="235"/>
      <c r="F168" s="235"/>
      <c r="G168" s="235"/>
      <c r="H168" s="786"/>
      <c r="I168" s="786"/>
      <c r="J168" s="235"/>
      <c r="K168" s="235"/>
      <c r="L168" s="565"/>
      <c r="M168" s="133"/>
      <c r="N168" s="89"/>
      <c r="O168" s="781"/>
      <c r="P168" s="782"/>
      <c r="Q168" s="783"/>
      <c r="R168" s="133"/>
      <c r="S168" s="133"/>
      <c r="T168" s="133"/>
      <c r="U168" s="89"/>
      <c r="V168" s="89"/>
      <c r="W168" s="89"/>
      <c r="X168" s="788"/>
      <c r="Y168" s="806"/>
      <c r="Z168" s="133"/>
      <c r="AA168" s="133"/>
      <c r="AB168" s="133"/>
      <c r="AC168" s="133"/>
      <c r="AD168" s="89"/>
      <c r="AE168" s="240"/>
      <c r="AF168" s="240"/>
      <c r="AG168" s="133"/>
      <c r="AH168" s="240"/>
      <c r="AI168" s="240"/>
      <c r="AJ168" s="240"/>
      <c r="AK168" s="568"/>
      <c r="AL168" s="568"/>
      <c r="AM168" s="568"/>
      <c r="AN168" s="89"/>
      <c r="AO168" s="133"/>
      <c r="AP168" s="133"/>
      <c r="AQ168" s="133"/>
      <c r="AR168" s="133"/>
      <c r="AS168" s="133"/>
      <c r="AT168" s="133"/>
      <c r="AU168" s="133"/>
      <c r="AV168" s="133"/>
      <c r="AW168" s="133"/>
    </row>
    <row r="169" spans="1:52" s="743" customFormat="1" ht="15.75">
      <c r="A169" s="805"/>
      <c r="B169" s="133"/>
      <c r="C169" s="687"/>
      <c r="D169" s="235"/>
      <c r="E169" s="235"/>
      <c r="F169" s="235"/>
      <c r="G169" s="235"/>
      <c r="H169" s="786"/>
      <c r="I169" s="786"/>
      <c r="J169" s="235"/>
      <c r="K169" s="235"/>
      <c r="L169" s="565"/>
      <c r="M169" s="133"/>
      <c r="N169" s="89"/>
      <c r="O169" s="781"/>
      <c r="P169" s="782"/>
      <c r="Q169" s="783"/>
      <c r="R169" s="133"/>
      <c r="S169" s="133"/>
      <c r="T169" s="133"/>
      <c r="U169" s="89"/>
      <c r="V169" s="89"/>
      <c r="W169" s="89"/>
      <c r="X169" s="788"/>
      <c r="Y169" s="806"/>
      <c r="Z169" s="133"/>
      <c r="AA169" s="133"/>
      <c r="AB169" s="133"/>
      <c r="AC169" s="133"/>
      <c r="AD169" s="89"/>
      <c r="AE169" s="240"/>
      <c r="AF169" s="240"/>
      <c r="AG169" s="133"/>
      <c r="AH169" s="240"/>
      <c r="AI169" s="240"/>
      <c r="AJ169" s="240"/>
      <c r="AK169" s="568"/>
      <c r="AL169" s="568"/>
      <c r="AM169" s="568"/>
      <c r="AN169" s="89"/>
      <c r="AO169" s="133"/>
      <c r="AP169" s="133"/>
      <c r="AQ169" s="133"/>
      <c r="AR169" s="133"/>
      <c r="AS169" s="133"/>
      <c r="AT169" s="133"/>
      <c r="AU169" s="133"/>
      <c r="AV169" s="133"/>
      <c r="AW169" s="133"/>
    </row>
    <row r="170" spans="1:52" s="743" customFormat="1" ht="15.75">
      <c r="A170" s="805"/>
      <c r="B170" s="133"/>
      <c r="C170" s="687"/>
      <c r="D170" s="235"/>
      <c r="E170" s="235"/>
      <c r="F170" s="235"/>
      <c r="G170" s="235"/>
      <c r="H170" s="785"/>
      <c r="I170" s="785"/>
      <c r="J170" s="235"/>
      <c r="K170" s="235"/>
      <c r="L170" s="565"/>
      <c r="M170" s="133"/>
      <c r="N170" s="89"/>
      <c r="O170" s="781"/>
      <c r="P170" s="782"/>
      <c r="Q170" s="783"/>
      <c r="R170" s="133"/>
      <c r="S170" s="133"/>
      <c r="T170" s="133"/>
      <c r="U170" s="89"/>
      <c r="V170" s="89"/>
      <c r="W170" s="89"/>
      <c r="X170" s="788"/>
      <c r="Y170" s="806"/>
      <c r="Z170" s="133"/>
      <c r="AA170" s="133"/>
      <c r="AB170" s="133"/>
      <c r="AC170" s="133"/>
      <c r="AD170" s="89"/>
      <c r="AE170" s="240"/>
      <c r="AF170" s="240"/>
      <c r="AG170" s="133"/>
      <c r="AH170" s="240"/>
      <c r="AI170" s="240"/>
      <c r="AJ170" s="240"/>
      <c r="AK170" s="568"/>
      <c r="AL170" s="568"/>
      <c r="AM170" s="568"/>
      <c r="AN170" s="89"/>
      <c r="AO170" s="133"/>
      <c r="AP170" s="133"/>
      <c r="AQ170" s="133"/>
      <c r="AR170" s="133"/>
      <c r="AS170" s="133"/>
      <c r="AT170" s="133"/>
      <c r="AU170" s="133"/>
      <c r="AV170" s="133"/>
      <c r="AW170" s="133"/>
    </row>
    <row r="171" spans="1:52" s="743" customFormat="1" ht="15.75">
      <c r="A171" s="805"/>
      <c r="B171" s="133"/>
      <c r="C171" s="687"/>
      <c r="D171" s="235"/>
      <c r="E171" s="235"/>
      <c r="F171" s="235"/>
      <c r="G171" s="235"/>
      <c r="H171" s="785"/>
      <c r="I171" s="785"/>
      <c r="J171" s="235"/>
      <c r="K171" s="235"/>
      <c r="L171" s="565"/>
      <c r="M171" s="133"/>
      <c r="N171" s="89"/>
      <c r="O171" s="781"/>
      <c r="P171" s="782"/>
      <c r="Q171" s="783"/>
      <c r="R171" s="133"/>
      <c r="S171" s="133"/>
      <c r="T171" s="133"/>
      <c r="U171" s="89"/>
      <c r="V171" s="89"/>
      <c r="W171" s="89"/>
      <c r="X171" s="788"/>
      <c r="Y171" s="806"/>
      <c r="Z171" s="133"/>
      <c r="AA171" s="133"/>
      <c r="AB171" s="133"/>
      <c r="AC171" s="133"/>
      <c r="AD171" s="89"/>
      <c r="AE171" s="240"/>
      <c r="AF171" s="240"/>
      <c r="AG171" s="133"/>
      <c r="AH171" s="240"/>
      <c r="AI171" s="240"/>
      <c r="AJ171" s="240"/>
      <c r="AK171" s="568"/>
      <c r="AL171" s="568"/>
      <c r="AM171" s="568"/>
      <c r="AN171" s="89"/>
      <c r="AO171" s="133"/>
      <c r="AP171" s="133"/>
      <c r="AQ171" s="133"/>
      <c r="AR171" s="133"/>
      <c r="AS171" s="133"/>
      <c r="AT171" s="133"/>
      <c r="AU171" s="133"/>
      <c r="AV171" s="133"/>
      <c r="AW171" s="133"/>
    </row>
    <row r="172" spans="1:52" s="743" customFormat="1" ht="15.75">
      <c r="A172" s="805"/>
      <c r="B172" s="133"/>
      <c r="C172" s="687"/>
      <c r="D172" s="235"/>
      <c r="E172" s="235"/>
      <c r="F172" s="235"/>
      <c r="G172" s="235"/>
      <c r="H172" s="785"/>
      <c r="I172" s="785"/>
      <c r="J172" s="235"/>
      <c r="K172" s="235"/>
      <c r="L172" s="565"/>
      <c r="M172" s="133"/>
      <c r="N172" s="89"/>
      <c r="O172" s="781"/>
      <c r="P172" s="782"/>
      <c r="Q172" s="783"/>
      <c r="R172" s="133"/>
      <c r="S172" s="133"/>
      <c r="T172" s="133"/>
      <c r="U172" s="89"/>
      <c r="V172" s="746"/>
      <c r="W172" s="89"/>
      <c r="X172" s="788"/>
      <c r="Y172" s="806"/>
      <c r="Z172" s="133"/>
      <c r="AA172" s="133"/>
      <c r="AB172" s="133"/>
      <c r="AC172" s="133"/>
      <c r="AD172" s="89"/>
      <c r="AE172" s="240"/>
      <c r="AF172" s="240"/>
      <c r="AG172" s="133"/>
      <c r="AH172" s="240"/>
      <c r="AI172" s="240"/>
      <c r="AJ172" s="240"/>
      <c r="AK172" s="568"/>
      <c r="AL172" s="568"/>
      <c r="AM172" s="568"/>
      <c r="AN172" s="89"/>
      <c r="AO172" s="133"/>
      <c r="AP172" s="133"/>
      <c r="AQ172" s="133"/>
      <c r="AR172" s="133"/>
      <c r="AS172" s="133"/>
      <c r="AT172" s="133"/>
      <c r="AU172" s="133"/>
      <c r="AV172" s="133"/>
      <c r="AW172" s="133"/>
    </row>
    <row r="173" spans="1:52" s="743" customFormat="1" ht="15.75">
      <c r="A173" s="805"/>
      <c r="B173" s="133"/>
      <c r="C173" s="687"/>
      <c r="D173" s="235"/>
      <c r="E173" s="235"/>
      <c r="F173" s="235"/>
      <c r="G173" s="235"/>
      <c r="H173" s="786"/>
      <c r="I173" s="786"/>
      <c r="J173" s="235"/>
      <c r="K173" s="235"/>
      <c r="L173" s="565"/>
      <c r="M173" s="133"/>
      <c r="N173" s="89"/>
      <c r="O173" s="781"/>
      <c r="P173" s="782"/>
      <c r="Q173" s="783"/>
      <c r="R173" s="133"/>
      <c r="S173" s="133"/>
      <c r="T173" s="133"/>
      <c r="U173" s="89"/>
      <c r="V173" s="89"/>
      <c r="W173" s="89"/>
      <c r="X173" s="788"/>
      <c r="Y173" s="806"/>
      <c r="Z173" s="133"/>
      <c r="AA173" s="133"/>
      <c r="AB173" s="133"/>
      <c r="AC173" s="133"/>
      <c r="AD173" s="89"/>
      <c r="AE173" s="240"/>
      <c r="AF173" s="240"/>
      <c r="AG173" s="133"/>
      <c r="AH173" s="240"/>
      <c r="AI173" s="240"/>
      <c r="AJ173" s="240"/>
      <c r="AK173" s="568"/>
      <c r="AL173" s="568"/>
      <c r="AM173" s="568"/>
      <c r="AN173" s="89"/>
      <c r="AO173" s="133"/>
      <c r="AP173" s="133"/>
      <c r="AQ173" s="133"/>
      <c r="AR173" s="133"/>
      <c r="AS173" s="133"/>
      <c r="AT173" s="133"/>
      <c r="AU173" s="133"/>
      <c r="AV173" s="133"/>
      <c r="AW173" s="133"/>
    </row>
    <row r="174" spans="1:52" s="743" customFormat="1" ht="15.75">
      <c r="A174" s="964"/>
      <c r="B174" s="810"/>
      <c r="C174" s="811"/>
      <c r="D174" s="812"/>
      <c r="E174" s="812"/>
      <c r="F174" s="812"/>
      <c r="G174" s="812"/>
      <c r="H174" s="812"/>
      <c r="I174" s="812"/>
      <c r="J174" s="812"/>
      <c r="K174" s="812"/>
      <c r="L174" s="565"/>
      <c r="M174" s="810"/>
      <c r="N174" s="814"/>
      <c r="O174" s="815"/>
      <c r="P174" s="816"/>
      <c r="Q174" s="817"/>
      <c r="R174" s="810"/>
      <c r="S174" s="810"/>
      <c r="T174" s="810"/>
      <c r="U174" s="814"/>
      <c r="V174" s="814"/>
      <c r="W174" s="814"/>
      <c r="X174" s="788"/>
      <c r="Y174" s="965"/>
      <c r="Z174" s="810"/>
      <c r="AA174" s="810"/>
      <c r="AB174" s="810"/>
      <c r="AC174" s="810"/>
      <c r="AD174" s="89"/>
      <c r="AE174" s="820"/>
      <c r="AF174" s="820"/>
      <c r="AG174" s="133"/>
      <c r="AH174" s="820"/>
      <c r="AI174" s="820"/>
      <c r="AJ174" s="820"/>
      <c r="AK174" s="819"/>
      <c r="AL174" s="819"/>
      <c r="AM174" s="819"/>
      <c r="AN174" s="814"/>
      <c r="AO174" s="810"/>
      <c r="AP174" s="810"/>
      <c r="AQ174" s="810"/>
      <c r="AR174" s="810"/>
      <c r="AS174" s="810"/>
      <c r="AT174" s="810"/>
      <c r="AU174" s="810"/>
      <c r="AV174" s="810"/>
      <c r="AW174" s="810"/>
    </row>
    <row r="175" spans="1:52" s="743" customFormat="1" ht="15.75">
      <c r="A175" s="805"/>
      <c r="B175" s="133"/>
      <c r="C175" s="687"/>
      <c r="D175" s="235"/>
      <c r="E175" s="235"/>
      <c r="F175" s="235"/>
      <c r="G175" s="235"/>
      <c r="H175" s="780"/>
      <c r="I175" s="235"/>
      <c r="J175" s="235"/>
      <c r="K175" s="235"/>
      <c r="L175" s="565"/>
      <c r="M175" s="133"/>
      <c r="N175" s="89"/>
      <c r="O175" s="781"/>
      <c r="P175" s="782"/>
      <c r="Q175" s="783"/>
      <c r="R175" s="133"/>
      <c r="S175" s="133"/>
      <c r="T175" s="133"/>
      <c r="U175" s="89"/>
      <c r="V175" s="89"/>
      <c r="W175" s="89"/>
      <c r="X175" s="788"/>
      <c r="Y175" s="806"/>
      <c r="Z175" s="133"/>
      <c r="AA175" s="133"/>
      <c r="AB175" s="133"/>
      <c r="AC175" s="133"/>
      <c r="AD175" s="89"/>
      <c r="AE175" s="240"/>
      <c r="AF175" s="240"/>
      <c r="AG175" s="133"/>
      <c r="AH175" s="240"/>
      <c r="AI175" s="240"/>
      <c r="AJ175" s="240"/>
      <c r="AK175" s="568"/>
      <c r="AL175" s="568"/>
      <c r="AM175" s="568"/>
      <c r="AN175" s="89"/>
      <c r="AO175" s="133"/>
      <c r="AP175" s="133"/>
      <c r="AQ175" s="133"/>
      <c r="AR175" s="133"/>
      <c r="AS175" s="133"/>
      <c r="AT175" s="133"/>
      <c r="AU175" s="133"/>
      <c r="AV175" s="133"/>
      <c r="AW175" s="133"/>
    </row>
    <row r="176" spans="1:52" s="743" customFormat="1" ht="15.75">
      <c r="A176" s="805"/>
      <c r="B176" s="133"/>
      <c r="C176" s="687"/>
      <c r="D176" s="235"/>
      <c r="E176" s="235"/>
      <c r="F176" s="235"/>
      <c r="G176" s="235"/>
      <c r="H176" s="785"/>
      <c r="I176" s="785"/>
      <c r="J176" s="235"/>
      <c r="K176" s="235"/>
      <c r="L176" s="565"/>
      <c r="M176" s="133"/>
      <c r="N176" s="89"/>
      <c r="O176" s="781"/>
      <c r="P176" s="782"/>
      <c r="Q176" s="783"/>
      <c r="R176" s="133"/>
      <c r="S176" s="133"/>
      <c r="T176" s="133"/>
      <c r="U176" s="89"/>
      <c r="V176" s="89"/>
      <c r="W176" s="89"/>
      <c r="X176" s="568"/>
      <c r="Y176" s="806"/>
      <c r="Z176" s="133"/>
      <c r="AA176" s="133"/>
      <c r="AB176" s="133"/>
      <c r="AC176" s="133"/>
      <c r="AD176" s="89"/>
      <c r="AE176" s="240"/>
      <c r="AF176" s="240"/>
      <c r="AG176" s="133"/>
      <c r="AH176" s="240"/>
      <c r="AI176" s="240"/>
      <c r="AJ176" s="240"/>
      <c r="AK176" s="568"/>
      <c r="AL176" s="568"/>
      <c r="AM176" s="568"/>
      <c r="AN176" s="89"/>
      <c r="AO176" s="133"/>
      <c r="AP176" s="133"/>
      <c r="AQ176" s="133"/>
      <c r="AR176" s="133"/>
      <c r="AS176" s="133"/>
      <c r="AT176" s="133"/>
      <c r="AU176" s="133"/>
      <c r="AV176" s="133"/>
      <c r="AW176" s="133"/>
    </row>
    <row r="177" spans="1:51" s="743" customFormat="1" ht="15.75">
      <c r="A177" s="332"/>
      <c r="B177" s="133"/>
      <c r="C177" s="687"/>
      <c r="D177" s="235"/>
      <c r="E177" s="235"/>
      <c r="F177" s="235"/>
      <c r="G177" s="235"/>
      <c r="H177" s="786"/>
      <c r="I177" s="786"/>
      <c r="J177" s="235"/>
      <c r="K177" s="235"/>
      <c r="L177" s="565"/>
      <c r="M177" s="133"/>
      <c r="N177" s="89"/>
      <c r="O177" s="781"/>
      <c r="P177" s="782"/>
      <c r="Q177" s="783"/>
      <c r="R177" s="133"/>
      <c r="S177" s="133"/>
      <c r="T177" s="133"/>
      <c r="U177" s="89"/>
      <c r="V177" s="89"/>
      <c r="W177" s="89"/>
      <c r="X177" s="568"/>
      <c r="Y177" s="568"/>
      <c r="Z177" s="133"/>
      <c r="AA177" s="133"/>
      <c r="AB177" s="133"/>
      <c r="AC177" s="133"/>
      <c r="AD177" s="89"/>
      <c r="AE177" s="240"/>
      <c r="AF177" s="240"/>
      <c r="AG177" s="133"/>
      <c r="AH177" s="240"/>
      <c r="AI177" s="240"/>
      <c r="AJ177" s="240"/>
      <c r="AK177" s="568"/>
      <c r="AL177" s="568"/>
      <c r="AM177" s="568"/>
      <c r="AN177" s="89"/>
      <c r="AO177" s="133"/>
      <c r="AP177" s="133"/>
      <c r="AQ177" s="133"/>
      <c r="AR177" s="133"/>
      <c r="AS177" s="133"/>
      <c r="AT177" s="133"/>
      <c r="AU177" s="133"/>
      <c r="AV177" s="133"/>
      <c r="AW177" s="133"/>
    </row>
    <row r="178" spans="1:51" s="743" customFormat="1" ht="15.75">
      <c r="A178" s="805"/>
      <c r="B178" s="133"/>
      <c r="C178" s="687"/>
      <c r="D178" s="235"/>
      <c r="E178" s="235"/>
      <c r="F178" s="235"/>
      <c r="G178" s="235"/>
      <c r="H178" s="785"/>
      <c r="I178" s="786"/>
      <c r="J178" s="235"/>
      <c r="K178" s="235"/>
      <c r="L178" s="565"/>
      <c r="M178" s="133"/>
      <c r="N178" s="89"/>
      <c r="O178" s="781"/>
      <c r="P178" s="782"/>
      <c r="Q178" s="783"/>
      <c r="R178" s="133"/>
      <c r="S178" s="133"/>
      <c r="T178" s="133"/>
      <c r="U178" s="89"/>
      <c r="V178" s="89"/>
      <c r="W178" s="89"/>
      <c r="X178" s="788"/>
      <c r="Y178" s="806"/>
      <c r="Z178" s="133"/>
      <c r="AA178" s="133"/>
      <c r="AB178" s="133"/>
      <c r="AC178" s="133"/>
      <c r="AD178" s="89"/>
      <c r="AE178" s="240"/>
      <c r="AF178" s="240"/>
      <c r="AG178" s="133"/>
      <c r="AH178" s="240"/>
      <c r="AI178" s="240"/>
      <c r="AJ178" s="240"/>
      <c r="AK178" s="568"/>
      <c r="AL178" s="568"/>
      <c r="AM178" s="568"/>
      <c r="AN178" s="89"/>
      <c r="AO178" s="133"/>
      <c r="AP178" s="133"/>
      <c r="AQ178" s="133"/>
      <c r="AR178" s="133"/>
      <c r="AS178" s="133"/>
      <c r="AT178" s="133"/>
      <c r="AU178" s="133"/>
      <c r="AV178" s="133"/>
      <c r="AW178" s="133"/>
    </row>
    <row r="179" spans="1:51" s="743" customFormat="1" ht="15.75">
      <c r="A179" s="964"/>
      <c r="B179" s="810"/>
      <c r="C179" s="811"/>
      <c r="D179" s="812"/>
      <c r="E179" s="812"/>
      <c r="F179" s="812"/>
      <c r="G179" s="235"/>
      <c r="H179" s="813"/>
      <c r="I179" s="812"/>
      <c r="J179" s="812"/>
      <c r="K179" s="812"/>
      <c r="L179" s="565"/>
      <c r="M179" s="810"/>
      <c r="N179" s="814"/>
      <c r="O179" s="815"/>
      <c r="P179" s="816"/>
      <c r="Q179" s="817"/>
      <c r="R179" s="810"/>
      <c r="S179" s="810"/>
      <c r="T179" s="810"/>
      <c r="U179" s="814"/>
      <c r="V179" s="814"/>
      <c r="W179" s="814"/>
      <c r="X179" s="819"/>
      <c r="Y179" s="965"/>
      <c r="Z179" s="810"/>
      <c r="AA179" s="810"/>
      <c r="AB179" s="810"/>
      <c r="AC179" s="810"/>
      <c r="AD179" s="89"/>
      <c r="AE179" s="820"/>
      <c r="AF179" s="820"/>
      <c r="AG179" s="133"/>
      <c r="AH179" s="820"/>
      <c r="AI179" s="820"/>
      <c r="AJ179" s="820"/>
      <c r="AK179" s="819"/>
      <c r="AL179" s="819"/>
      <c r="AM179" s="819"/>
      <c r="AN179" s="814"/>
      <c r="AO179" s="810"/>
      <c r="AP179" s="810"/>
      <c r="AQ179" s="810"/>
      <c r="AR179" s="810"/>
      <c r="AS179" s="810"/>
      <c r="AT179" s="810"/>
      <c r="AU179" s="810"/>
      <c r="AV179" s="810"/>
      <c r="AW179" s="810"/>
    </row>
    <row r="180" spans="1:51" s="743" customFormat="1" ht="15.75">
      <c r="A180" s="724"/>
      <c r="B180" s="571"/>
      <c r="C180" s="751"/>
      <c r="D180" s="822"/>
      <c r="E180" s="724"/>
      <c r="F180" s="571"/>
      <c r="G180" s="751"/>
      <c r="H180" s="744"/>
      <c r="I180" s="744"/>
      <c r="J180" s="724"/>
      <c r="K180" s="571"/>
      <c r="L180" s="565"/>
      <c r="M180" s="751"/>
      <c r="N180" s="333"/>
      <c r="O180" s="823"/>
      <c r="P180" s="823"/>
      <c r="Q180" s="824"/>
      <c r="R180" s="824"/>
      <c r="S180" s="724"/>
      <c r="T180" s="724"/>
      <c r="U180" s="751"/>
      <c r="V180" s="89"/>
      <c r="W180" s="751"/>
      <c r="X180" s="799"/>
      <c r="Y180" s="753"/>
      <c r="Z180" s="724"/>
      <c r="AA180" s="724"/>
      <c r="AB180" s="724"/>
      <c r="AC180" s="724"/>
      <c r="AD180" s="89"/>
      <c r="AE180" s="724"/>
      <c r="AF180" s="751"/>
      <c r="AG180" s="752"/>
      <c r="AH180" s="724"/>
      <c r="AI180" s="751"/>
      <c r="AJ180" s="751"/>
      <c r="AK180" s="753"/>
      <c r="AL180" s="799"/>
      <c r="AM180" s="799"/>
      <c r="AN180" s="571"/>
      <c r="AO180" s="571"/>
      <c r="AP180" s="724"/>
      <c r="AQ180" s="724"/>
      <c r="AR180" s="826"/>
      <c r="AS180" s="724"/>
      <c r="AT180" s="724"/>
      <c r="AU180" s="827"/>
      <c r="AV180" s="827"/>
      <c r="AW180" s="571"/>
      <c r="AX180" s="828"/>
      <c r="AY180" s="571"/>
    </row>
    <row r="181" spans="1:51" s="743" customFormat="1" ht="15.75">
      <c r="A181" s="724"/>
      <c r="B181" s="571"/>
      <c r="C181" s="751"/>
      <c r="D181" s="822"/>
      <c r="E181" s="724"/>
      <c r="F181" s="571"/>
      <c r="G181" s="751"/>
      <c r="H181" s="565"/>
      <c r="I181" s="565"/>
      <c r="J181" s="724"/>
      <c r="K181" s="571"/>
      <c r="L181" s="565"/>
      <c r="M181" s="751"/>
      <c r="N181" s="333"/>
      <c r="O181" s="823"/>
      <c r="P181" s="823"/>
      <c r="Q181" s="824"/>
      <c r="R181" s="824"/>
      <c r="S181" s="724"/>
      <c r="T181" s="724"/>
      <c r="U181" s="751"/>
      <c r="V181" s="89"/>
      <c r="W181" s="751"/>
      <c r="X181" s="799"/>
      <c r="Y181" s="753"/>
      <c r="Z181" s="724"/>
      <c r="AA181" s="724"/>
      <c r="AB181" s="724"/>
      <c r="AC181" s="724"/>
      <c r="AD181" s="89"/>
      <c r="AE181" s="724"/>
      <c r="AF181" s="751"/>
      <c r="AG181" s="752"/>
      <c r="AH181" s="724"/>
      <c r="AI181" s="751"/>
      <c r="AJ181" s="751"/>
      <c r="AK181" s="753"/>
      <c r="AL181" s="799"/>
      <c r="AM181" s="799"/>
      <c r="AN181" s="571"/>
      <c r="AO181" s="571"/>
      <c r="AP181" s="724"/>
      <c r="AQ181" s="724"/>
      <c r="AR181" s="826"/>
      <c r="AS181" s="724"/>
      <c r="AT181" s="724"/>
      <c r="AU181" s="827"/>
      <c r="AV181" s="827"/>
      <c r="AW181" s="571"/>
      <c r="AX181" s="828"/>
      <c r="AY181" s="571"/>
    </row>
    <row r="182" spans="1:51" s="743" customFormat="1" ht="15.75">
      <c r="A182" s="724"/>
      <c r="B182" s="571"/>
      <c r="C182" s="751"/>
      <c r="D182" s="822"/>
      <c r="E182" s="724"/>
      <c r="F182" s="571"/>
      <c r="G182" s="751"/>
      <c r="H182" s="744"/>
      <c r="I182" s="744"/>
      <c r="J182" s="724"/>
      <c r="K182" s="571"/>
      <c r="L182" s="565"/>
      <c r="M182" s="751"/>
      <c r="N182" s="333"/>
      <c r="O182" s="823"/>
      <c r="P182" s="823"/>
      <c r="Q182" s="824"/>
      <c r="R182" s="824"/>
      <c r="S182" s="724"/>
      <c r="T182" s="724"/>
      <c r="U182" s="751"/>
      <c r="V182" s="89"/>
      <c r="W182" s="751"/>
      <c r="X182" s="799"/>
      <c r="Y182" s="753"/>
      <c r="Z182" s="724"/>
      <c r="AA182" s="724"/>
      <c r="AB182" s="724"/>
      <c r="AC182" s="724"/>
      <c r="AD182" s="89"/>
      <c r="AE182" s="724"/>
      <c r="AF182" s="751"/>
      <c r="AG182" s="752"/>
      <c r="AH182" s="724"/>
      <c r="AI182" s="751"/>
      <c r="AJ182" s="751"/>
      <c r="AK182" s="753"/>
      <c r="AL182" s="799"/>
      <c r="AM182" s="799"/>
      <c r="AN182" s="571"/>
      <c r="AO182" s="571"/>
      <c r="AP182" s="724"/>
      <c r="AQ182" s="724"/>
      <c r="AR182" s="826"/>
      <c r="AS182" s="724"/>
      <c r="AT182" s="724"/>
      <c r="AU182" s="827"/>
      <c r="AV182" s="827"/>
      <c r="AW182" s="571"/>
      <c r="AX182" s="828"/>
      <c r="AY182" s="571"/>
    </row>
    <row r="183" spans="1:51" s="743" customFormat="1" ht="15.75">
      <c r="A183" s="724"/>
      <c r="B183" s="571"/>
      <c r="C183" s="751"/>
      <c r="D183" s="822"/>
      <c r="E183" s="724"/>
      <c r="F183" s="571"/>
      <c r="G183" s="751"/>
      <c r="H183" s="698"/>
      <c r="I183" s="698"/>
      <c r="J183" s="724"/>
      <c r="K183" s="571"/>
      <c r="L183" s="565"/>
      <c r="M183" s="751"/>
      <c r="N183" s="333"/>
      <c r="O183" s="823"/>
      <c r="P183" s="823"/>
      <c r="Q183" s="824"/>
      <c r="R183" s="824"/>
      <c r="S183" s="724"/>
      <c r="T183" s="724"/>
      <c r="U183" s="751"/>
      <c r="V183" s="89"/>
      <c r="W183" s="751"/>
      <c r="X183" s="799"/>
      <c r="Y183" s="753"/>
      <c r="Z183" s="724"/>
      <c r="AA183" s="724"/>
      <c r="AB183" s="724"/>
      <c r="AC183" s="724"/>
      <c r="AD183" s="89"/>
      <c r="AE183" s="724"/>
      <c r="AF183" s="751"/>
      <c r="AG183" s="752"/>
      <c r="AH183" s="724"/>
      <c r="AI183" s="751"/>
      <c r="AJ183" s="751"/>
      <c r="AK183" s="753"/>
      <c r="AL183" s="799"/>
      <c r="AM183" s="799"/>
      <c r="AN183" s="571"/>
      <c r="AO183" s="571"/>
      <c r="AP183" s="724"/>
      <c r="AQ183" s="724"/>
      <c r="AR183" s="826"/>
      <c r="AS183" s="724"/>
      <c r="AT183" s="724"/>
      <c r="AU183" s="827"/>
      <c r="AV183" s="827"/>
      <c r="AW183" s="571"/>
      <c r="AX183" s="828"/>
      <c r="AY183" s="571"/>
    </row>
    <row r="184" spans="1:51" s="743" customFormat="1" ht="15.75">
      <c r="A184" s="724"/>
      <c r="B184" s="571"/>
      <c r="C184" s="751"/>
      <c r="D184" s="822"/>
      <c r="E184" s="724"/>
      <c r="F184" s="571"/>
      <c r="G184" s="751"/>
      <c r="H184" s="744"/>
      <c r="I184" s="744"/>
      <c r="J184" s="724"/>
      <c r="K184" s="571"/>
      <c r="L184" s="565"/>
      <c r="M184" s="751"/>
      <c r="N184" s="333"/>
      <c r="O184" s="823"/>
      <c r="P184" s="823"/>
      <c r="Q184" s="824"/>
      <c r="R184" s="824"/>
      <c r="S184" s="724"/>
      <c r="T184" s="724"/>
      <c r="U184" s="751"/>
      <c r="V184" s="89"/>
      <c r="W184" s="751"/>
      <c r="X184" s="799"/>
      <c r="Y184" s="753"/>
      <c r="Z184" s="724"/>
      <c r="AA184" s="724"/>
      <c r="AB184" s="724"/>
      <c r="AC184" s="724"/>
      <c r="AD184" s="89"/>
      <c r="AE184" s="724"/>
      <c r="AF184" s="751"/>
      <c r="AG184" s="752"/>
      <c r="AH184" s="724"/>
      <c r="AI184" s="751"/>
      <c r="AJ184" s="751"/>
      <c r="AK184" s="753"/>
      <c r="AL184" s="799"/>
      <c r="AM184" s="799"/>
      <c r="AN184" s="571"/>
      <c r="AO184" s="571"/>
      <c r="AP184" s="724"/>
      <c r="AQ184" s="724"/>
      <c r="AR184" s="826"/>
      <c r="AS184" s="724"/>
      <c r="AT184" s="724"/>
      <c r="AU184" s="827"/>
      <c r="AV184" s="827"/>
      <c r="AW184" s="571"/>
      <c r="AX184" s="828"/>
      <c r="AY184" s="571"/>
    </row>
    <row r="185" spans="1:51" s="743" customFormat="1" ht="15.75">
      <c r="A185" s="724"/>
      <c r="B185" s="571"/>
      <c r="C185" s="751"/>
      <c r="D185" s="822"/>
      <c r="E185" s="724"/>
      <c r="F185" s="571"/>
      <c r="G185" s="751"/>
      <c r="H185" s="565"/>
      <c r="I185" s="565"/>
      <c r="J185" s="724"/>
      <c r="K185" s="571"/>
      <c r="L185" s="565"/>
      <c r="M185" s="751"/>
      <c r="N185" s="333"/>
      <c r="O185" s="823"/>
      <c r="P185" s="823"/>
      <c r="Q185" s="824"/>
      <c r="R185" s="824"/>
      <c r="S185" s="724"/>
      <c r="T185" s="724"/>
      <c r="U185" s="751"/>
      <c r="V185" s="89"/>
      <c r="W185" s="751"/>
      <c r="X185" s="799"/>
      <c r="Y185" s="753"/>
      <c r="Z185" s="724"/>
      <c r="AA185" s="724"/>
      <c r="AB185" s="724"/>
      <c r="AC185" s="724"/>
      <c r="AD185" s="89"/>
      <c r="AE185" s="724"/>
      <c r="AF185" s="751"/>
      <c r="AG185" s="752"/>
      <c r="AH185" s="724"/>
      <c r="AI185" s="751"/>
      <c r="AJ185" s="751"/>
      <c r="AK185" s="753"/>
      <c r="AL185" s="799"/>
      <c r="AM185" s="799"/>
      <c r="AN185" s="571"/>
      <c r="AO185" s="571"/>
      <c r="AP185" s="724"/>
      <c r="AQ185" s="724"/>
      <c r="AR185" s="826"/>
      <c r="AS185" s="724"/>
      <c r="AT185" s="724"/>
      <c r="AU185" s="827"/>
      <c r="AV185" s="827"/>
      <c r="AW185" s="571"/>
      <c r="AX185" s="828"/>
      <c r="AY185" s="571"/>
    </row>
    <row r="186" spans="1:51" s="743" customFormat="1" ht="15.75">
      <c r="A186" s="724"/>
      <c r="B186" s="571"/>
      <c r="C186" s="751"/>
      <c r="D186" s="822"/>
      <c r="E186" s="724"/>
      <c r="F186" s="571"/>
      <c r="G186" s="751"/>
      <c r="H186" s="744"/>
      <c r="I186" s="744"/>
      <c r="J186" s="724"/>
      <c r="K186" s="571"/>
      <c r="L186" s="565"/>
      <c r="M186" s="751"/>
      <c r="N186" s="333"/>
      <c r="O186" s="823"/>
      <c r="P186" s="823"/>
      <c r="Q186" s="824"/>
      <c r="R186" s="824"/>
      <c r="S186" s="724"/>
      <c r="T186" s="724"/>
      <c r="U186" s="751"/>
      <c r="V186" s="89"/>
      <c r="W186" s="751"/>
      <c r="X186" s="799"/>
      <c r="Y186" s="753"/>
      <c r="Z186" s="724"/>
      <c r="AA186" s="724"/>
      <c r="AB186" s="724"/>
      <c r="AC186" s="724"/>
      <c r="AD186" s="89"/>
      <c r="AE186" s="724"/>
      <c r="AF186" s="751"/>
      <c r="AG186" s="752"/>
      <c r="AH186" s="724"/>
      <c r="AI186" s="751"/>
      <c r="AJ186" s="751"/>
      <c r="AK186" s="753"/>
      <c r="AL186" s="799"/>
      <c r="AM186" s="799"/>
      <c r="AN186" s="571"/>
      <c r="AO186" s="571"/>
      <c r="AP186" s="724"/>
      <c r="AQ186" s="724"/>
      <c r="AR186" s="826"/>
      <c r="AS186" s="724"/>
      <c r="AT186" s="724"/>
      <c r="AU186" s="827"/>
      <c r="AV186" s="827"/>
      <c r="AW186" s="571"/>
      <c r="AX186" s="828"/>
      <c r="AY186" s="571"/>
    </row>
    <row r="187" spans="1:51" s="743" customFormat="1" ht="15.75">
      <c r="A187" s="724"/>
      <c r="B187" s="571"/>
      <c r="C187" s="751"/>
      <c r="D187" s="822"/>
      <c r="E187" s="724"/>
      <c r="F187" s="571"/>
      <c r="G187" s="751"/>
      <c r="H187" s="565"/>
      <c r="I187" s="565"/>
      <c r="J187" s="724"/>
      <c r="K187" s="571"/>
      <c r="L187" s="565"/>
      <c r="M187" s="751"/>
      <c r="N187" s="333"/>
      <c r="O187" s="823"/>
      <c r="P187" s="823"/>
      <c r="Q187" s="824"/>
      <c r="R187" s="824"/>
      <c r="S187" s="724"/>
      <c r="T187" s="724"/>
      <c r="U187" s="751"/>
      <c r="V187" s="89"/>
      <c r="W187" s="751"/>
      <c r="X187" s="799"/>
      <c r="Y187" s="753"/>
      <c r="Z187" s="724"/>
      <c r="AA187" s="724"/>
      <c r="AB187" s="724"/>
      <c r="AC187" s="724"/>
      <c r="AD187" s="89"/>
      <c r="AE187" s="724"/>
      <c r="AF187" s="751"/>
      <c r="AG187" s="752"/>
      <c r="AH187" s="724"/>
      <c r="AI187" s="751"/>
      <c r="AJ187" s="751"/>
      <c r="AK187" s="753"/>
      <c r="AL187" s="799"/>
      <c r="AM187" s="799"/>
      <c r="AN187" s="571"/>
      <c r="AO187" s="571"/>
      <c r="AP187" s="724"/>
      <c r="AQ187" s="724"/>
      <c r="AR187" s="826"/>
      <c r="AS187" s="724"/>
      <c r="AT187" s="724"/>
      <c r="AU187" s="827"/>
      <c r="AV187" s="827"/>
      <c r="AW187" s="571"/>
      <c r="AX187" s="828"/>
      <c r="AY187" s="571"/>
    </row>
    <row r="188" spans="1:51" s="743" customFormat="1" ht="15.75">
      <c r="A188" s="724"/>
      <c r="B188" s="571"/>
      <c r="C188" s="751"/>
      <c r="D188" s="822"/>
      <c r="E188" s="724"/>
      <c r="F188" s="571"/>
      <c r="G188" s="751"/>
      <c r="H188" s="565"/>
      <c r="I188" s="574"/>
      <c r="J188" s="724"/>
      <c r="K188" s="571"/>
      <c r="L188" s="565"/>
      <c r="M188" s="751"/>
      <c r="N188" s="333"/>
      <c r="O188" s="823"/>
      <c r="P188" s="823"/>
      <c r="Q188" s="824"/>
      <c r="R188" s="824"/>
      <c r="S188" s="724"/>
      <c r="T188" s="724"/>
      <c r="U188" s="751"/>
      <c r="V188" s="89"/>
      <c r="W188" s="751"/>
      <c r="X188" s="799"/>
      <c r="Y188" s="753"/>
      <c r="Z188" s="724"/>
      <c r="AA188" s="724"/>
      <c r="AB188" s="724"/>
      <c r="AC188" s="724"/>
      <c r="AD188" s="89"/>
      <c r="AE188" s="724"/>
      <c r="AF188" s="751"/>
      <c r="AG188" s="752"/>
      <c r="AH188" s="724"/>
      <c r="AI188" s="751"/>
      <c r="AJ188" s="751"/>
      <c r="AK188" s="753"/>
      <c r="AL188" s="799"/>
      <c r="AM188" s="799"/>
      <c r="AN188" s="571"/>
      <c r="AO188" s="571"/>
      <c r="AP188" s="724"/>
      <c r="AQ188" s="724"/>
      <c r="AR188" s="826"/>
      <c r="AS188" s="724"/>
      <c r="AT188" s="724"/>
      <c r="AU188" s="827"/>
      <c r="AV188" s="827"/>
      <c r="AW188" s="571"/>
      <c r="AX188" s="828"/>
      <c r="AY188" s="571"/>
    </row>
    <row r="189" spans="1:51" s="743" customFormat="1" ht="15.75">
      <c r="A189" s="724"/>
      <c r="B189" s="571"/>
      <c r="C189" s="751"/>
      <c r="D189" s="822"/>
      <c r="E189" s="724"/>
      <c r="F189" s="571"/>
      <c r="G189" s="751"/>
      <c r="H189" s="565"/>
      <c r="I189" s="574"/>
      <c r="J189" s="724"/>
      <c r="K189" s="571"/>
      <c r="L189" s="565"/>
      <c r="M189" s="751"/>
      <c r="N189" s="333"/>
      <c r="O189" s="823"/>
      <c r="P189" s="823"/>
      <c r="Q189" s="824"/>
      <c r="R189" s="824"/>
      <c r="S189" s="724"/>
      <c r="T189" s="724"/>
      <c r="U189" s="751"/>
      <c r="V189" s="89"/>
      <c r="W189" s="751"/>
      <c r="X189" s="799"/>
      <c r="Y189" s="753"/>
      <c r="Z189" s="724"/>
      <c r="AA189" s="724"/>
      <c r="AB189" s="724"/>
      <c r="AC189" s="724"/>
      <c r="AD189" s="89"/>
      <c r="AE189" s="724"/>
      <c r="AF189" s="751"/>
      <c r="AG189" s="752"/>
      <c r="AH189" s="724"/>
      <c r="AI189" s="751"/>
      <c r="AJ189" s="751"/>
      <c r="AK189" s="753"/>
      <c r="AL189" s="799"/>
      <c r="AM189" s="799"/>
      <c r="AN189" s="571"/>
      <c r="AO189" s="571"/>
      <c r="AP189" s="724"/>
      <c r="AQ189" s="724"/>
      <c r="AR189" s="826"/>
      <c r="AS189" s="724"/>
      <c r="AT189" s="724"/>
      <c r="AU189" s="827"/>
      <c r="AV189" s="827"/>
      <c r="AW189" s="571"/>
      <c r="AX189" s="828"/>
      <c r="AY189" s="571"/>
    </row>
    <row r="190" spans="1:51" s="743" customFormat="1" ht="15.75">
      <c r="A190" s="724"/>
      <c r="B190" s="571"/>
      <c r="C190" s="751"/>
      <c r="D190" s="822"/>
      <c r="E190" s="724"/>
      <c r="F190" s="571"/>
      <c r="G190" s="751"/>
      <c r="H190" s="565"/>
      <c r="I190" s="574"/>
      <c r="J190" s="724"/>
      <c r="K190" s="571"/>
      <c r="L190" s="565"/>
      <c r="M190" s="751"/>
      <c r="N190" s="333"/>
      <c r="O190" s="823"/>
      <c r="P190" s="823"/>
      <c r="Q190" s="824"/>
      <c r="R190" s="824"/>
      <c r="S190" s="724"/>
      <c r="T190" s="724"/>
      <c r="U190" s="751"/>
      <c r="V190" s="89"/>
      <c r="W190" s="751"/>
      <c r="X190" s="799"/>
      <c r="Y190" s="753"/>
      <c r="Z190" s="724"/>
      <c r="AA190" s="724"/>
      <c r="AB190" s="724"/>
      <c r="AC190" s="724"/>
      <c r="AD190" s="89"/>
      <c r="AE190" s="724"/>
      <c r="AF190" s="751"/>
      <c r="AG190" s="752"/>
      <c r="AH190" s="724"/>
      <c r="AI190" s="751"/>
      <c r="AJ190" s="751"/>
      <c r="AK190" s="753"/>
      <c r="AL190" s="799"/>
      <c r="AM190" s="799"/>
      <c r="AN190" s="571"/>
      <c r="AO190" s="571"/>
      <c r="AP190" s="724"/>
      <c r="AQ190" s="724"/>
      <c r="AR190" s="826"/>
      <c r="AS190" s="724"/>
      <c r="AT190" s="724"/>
      <c r="AU190" s="827"/>
      <c r="AV190" s="827"/>
      <c r="AW190" s="571"/>
      <c r="AX190" s="828"/>
      <c r="AY190" s="571"/>
    </row>
    <row r="191" spans="1:51" s="743" customFormat="1" ht="15.75">
      <c r="A191" s="724"/>
      <c r="B191" s="571"/>
      <c r="C191" s="751"/>
      <c r="D191" s="822"/>
      <c r="E191" s="724"/>
      <c r="F191" s="571"/>
      <c r="G191" s="751"/>
      <c r="H191" s="565"/>
      <c r="I191" s="698"/>
      <c r="J191" s="724"/>
      <c r="K191" s="571"/>
      <c r="L191" s="565"/>
      <c r="M191" s="751"/>
      <c r="N191" s="333"/>
      <c r="O191" s="823"/>
      <c r="P191" s="823"/>
      <c r="Q191" s="824"/>
      <c r="R191" s="824"/>
      <c r="S191" s="724"/>
      <c r="T191" s="724"/>
      <c r="U191" s="751"/>
      <c r="V191" s="89"/>
      <c r="W191" s="751"/>
      <c r="X191" s="799"/>
      <c r="Y191" s="753"/>
      <c r="Z191" s="724"/>
      <c r="AA191" s="724"/>
      <c r="AB191" s="724"/>
      <c r="AC191" s="724"/>
      <c r="AD191" s="89"/>
      <c r="AE191" s="724"/>
      <c r="AF191" s="751"/>
      <c r="AG191" s="752"/>
      <c r="AH191" s="724"/>
      <c r="AI191" s="751"/>
      <c r="AJ191" s="751"/>
      <c r="AK191" s="753"/>
      <c r="AL191" s="799"/>
      <c r="AM191" s="799"/>
      <c r="AN191" s="571"/>
      <c r="AO191" s="571"/>
      <c r="AP191" s="724"/>
      <c r="AQ191" s="724"/>
      <c r="AR191" s="826"/>
      <c r="AS191" s="724"/>
      <c r="AT191" s="724"/>
      <c r="AU191" s="827"/>
      <c r="AV191" s="827"/>
      <c r="AW191" s="571"/>
      <c r="AX191" s="828"/>
      <c r="AY191" s="571"/>
    </row>
    <row r="192" spans="1:51" s="743" customFormat="1" ht="15.75">
      <c r="A192" s="724"/>
      <c r="B192" s="571"/>
      <c r="C192" s="751"/>
      <c r="D192" s="822"/>
      <c r="E192" s="724"/>
      <c r="F192" s="571"/>
      <c r="G192" s="751"/>
      <c r="H192" s="565"/>
      <c r="I192" s="574"/>
      <c r="J192" s="724"/>
      <c r="K192" s="571"/>
      <c r="L192" s="565"/>
      <c r="M192" s="751"/>
      <c r="N192" s="333"/>
      <c r="O192" s="823"/>
      <c r="P192" s="823"/>
      <c r="Q192" s="824"/>
      <c r="R192" s="824"/>
      <c r="S192" s="724"/>
      <c r="T192" s="724"/>
      <c r="U192" s="751"/>
      <c r="V192" s="89"/>
      <c r="W192" s="751"/>
      <c r="X192" s="799"/>
      <c r="Y192" s="753"/>
      <c r="Z192" s="724"/>
      <c r="AA192" s="724"/>
      <c r="AB192" s="724"/>
      <c r="AC192" s="724"/>
      <c r="AD192" s="89"/>
      <c r="AE192" s="724"/>
      <c r="AF192" s="751"/>
      <c r="AG192" s="752"/>
      <c r="AH192" s="724"/>
      <c r="AI192" s="751"/>
      <c r="AJ192" s="751"/>
      <c r="AK192" s="753"/>
      <c r="AL192" s="799"/>
      <c r="AM192" s="799"/>
      <c r="AN192" s="571"/>
      <c r="AO192" s="571"/>
      <c r="AP192" s="724"/>
      <c r="AQ192" s="724"/>
      <c r="AR192" s="826"/>
      <c r="AS192" s="724"/>
      <c r="AT192" s="724"/>
      <c r="AU192" s="827"/>
      <c r="AV192" s="827"/>
      <c r="AW192" s="571"/>
      <c r="AX192" s="828"/>
      <c r="AY192" s="571"/>
    </row>
    <row r="193" spans="1:51" s="743" customFormat="1" ht="15.75">
      <c r="A193" s="724"/>
      <c r="B193" s="571"/>
      <c r="C193" s="751"/>
      <c r="D193" s="822"/>
      <c r="E193" s="724"/>
      <c r="F193" s="571"/>
      <c r="G193" s="751"/>
      <c r="H193" s="565"/>
      <c r="I193" s="574"/>
      <c r="J193" s="724"/>
      <c r="K193" s="571"/>
      <c r="L193" s="565"/>
      <c r="M193" s="751"/>
      <c r="N193" s="333"/>
      <c r="O193" s="823"/>
      <c r="P193" s="823"/>
      <c r="Q193" s="824"/>
      <c r="R193" s="824"/>
      <c r="S193" s="724"/>
      <c r="T193" s="724"/>
      <c r="U193" s="751"/>
      <c r="V193" s="89"/>
      <c r="W193" s="751"/>
      <c r="X193" s="799"/>
      <c r="Y193" s="753"/>
      <c r="Z193" s="724"/>
      <c r="AA193" s="724"/>
      <c r="AB193" s="724"/>
      <c r="AC193" s="724"/>
      <c r="AD193" s="89"/>
      <c r="AE193" s="724"/>
      <c r="AF193" s="751"/>
      <c r="AG193" s="752"/>
      <c r="AH193" s="724"/>
      <c r="AI193" s="751"/>
      <c r="AJ193" s="751"/>
      <c r="AK193" s="753"/>
      <c r="AL193" s="799"/>
      <c r="AM193" s="799"/>
      <c r="AN193" s="571"/>
      <c r="AO193" s="571"/>
      <c r="AP193" s="724"/>
      <c r="AQ193" s="724"/>
      <c r="AR193" s="826"/>
      <c r="AS193" s="724"/>
      <c r="AT193" s="724"/>
      <c r="AU193" s="827"/>
      <c r="AV193" s="827"/>
      <c r="AW193" s="571"/>
      <c r="AX193" s="828"/>
      <c r="AY193" s="571"/>
    </row>
    <row r="194" spans="1:51" s="743" customFormat="1" ht="15.75">
      <c r="A194" s="565"/>
      <c r="B194" s="565"/>
      <c r="C194" s="565"/>
      <c r="D194" s="565"/>
      <c r="E194" s="565"/>
      <c r="F194" s="565"/>
      <c r="G194" s="565"/>
      <c r="H194" s="565"/>
      <c r="I194" s="565"/>
      <c r="J194" s="565"/>
      <c r="K194" s="565"/>
      <c r="L194" s="565"/>
      <c r="M194" s="89"/>
      <c r="N194" s="565"/>
      <c r="O194" s="749"/>
      <c r="P194" s="749"/>
      <c r="Q194" s="749"/>
      <c r="R194" s="749"/>
      <c r="S194" s="749"/>
      <c r="T194" s="749"/>
      <c r="U194" s="829"/>
      <c r="V194" s="565"/>
      <c r="W194" s="565"/>
      <c r="X194" s="574"/>
      <c r="Y194" s="574"/>
      <c r="Z194" s="565"/>
      <c r="AA194" s="565"/>
      <c r="AB194" s="565"/>
      <c r="AC194" s="565"/>
      <c r="AD194" s="89"/>
      <c r="AE194" s="565"/>
      <c r="AF194" s="565"/>
      <c r="AG194" s="133"/>
      <c r="AH194" s="565"/>
      <c r="AI194" s="679"/>
      <c r="AJ194" s="565"/>
      <c r="AK194" s="574"/>
      <c r="AL194" s="568"/>
      <c r="AM194" s="568"/>
      <c r="AN194" s="565"/>
      <c r="AO194" s="565"/>
      <c r="AP194" s="565"/>
      <c r="AQ194" s="565"/>
      <c r="AR194" s="565"/>
      <c r="AS194" s="574"/>
      <c r="AT194" s="754"/>
      <c r="AU194" s="576"/>
      <c r="AV194" s="565"/>
      <c r="AW194" s="565"/>
      <c r="AX194" s="565"/>
      <c r="AY194" s="565"/>
    </row>
    <row r="195" spans="1:51" s="743" customFormat="1" ht="15.75">
      <c r="A195" s="560"/>
      <c r="B195" s="89"/>
      <c r="C195" s="133"/>
      <c r="D195" s="332"/>
      <c r="E195" s="565"/>
      <c r="F195" s="744"/>
      <c r="G195" s="89"/>
      <c r="H195" s="744"/>
      <c r="I195" s="744"/>
      <c r="J195" s="755"/>
      <c r="K195" s="565"/>
      <c r="L195" s="565"/>
      <c r="M195" s="565"/>
      <c r="N195" s="565"/>
      <c r="O195" s="925"/>
      <c r="P195" s="748"/>
      <c r="Q195" s="748"/>
      <c r="R195" s="89"/>
      <c r="S195" s="89"/>
      <c r="T195" s="89"/>
      <c r="U195" s="750"/>
      <c r="V195" s="89"/>
      <c r="W195" s="89"/>
      <c r="X195" s="574"/>
      <c r="Y195" s="753"/>
      <c r="Z195" s="89"/>
      <c r="AA195" s="89"/>
      <c r="AB195" s="89"/>
      <c r="AC195" s="89"/>
      <c r="AD195" s="89"/>
      <c r="AE195" s="133"/>
      <c r="AF195" s="751"/>
      <c r="AG195" s="752"/>
      <c r="AH195" s="565"/>
      <c r="AI195" s="12"/>
      <c r="AJ195" s="724"/>
      <c r="AK195" s="574"/>
      <c r="AL195" s="753"/>
      <c r="AM195" s="926"/>
      <c r="AN195" s="89"/>
      <c r="AO195" s="89"/>
      <c r="AP195" s="89"/>
      <c r="AQ195" s="89"/>
      <c r="AR195" s="89"/>
      <c r="AS195" s="568"/>
      <c r="AT195" s="767"/>
      <c r="AU195" s="768"/>
      <c r="AV195" s="89"/>
      <c r="AW195" s="565"/>
      <c r="AX195" s="89"/>
      <c r="AY195" s="769"/>
    </row>
  </sheetData>
  <mergeCells count="52">
    <mergeCell ref="AU6:AU7"/>
    <mergeCell ref="AV6:AV7"/>
    <mergeCell ref="AW6:AW7"/>
    <mergeCell ref="AP6:AP7"/>
    <mergeCell ref="AQ6:AQ7"/>
    <mergeCell ref="AR6:AR7"/>
    <mergeCell ref="AS6:AS7"/>
    <mergeCell ref="AT6:AT7"/>
    <mergeCell ref="AP5:AW5"/>
    <mergeCell ref="AX5:AX7"/>
    <mergeCell ref="AY5:AY7"/>
    <mergeCell ref="AZ5:AZ7"/>
    <mergeCell ref="C6:C7"/>
    <mergeCell ref="D6:D7"/>
    <mergeCell ref="Z6:Z7"/>
    <mergeCell ref="AA6:AA7"/>
    <mergeCell ref="AB6:AB7"/>
    <mergeCell ref="AC6:AC7"/>
    <mergeCell ref="AD6:AD7"/>
    <mergeCell ref="AE6:AE7"/>
    <mergeCell ref="AF6:AG6"/>
    <mergeCell ref="AH6:AH7"/>
    <mergeCell ref="AI6:AJ6"/>
    <mergeCell ref="AK6:AK7"/>
    <mergeCell ref="Y5:Y7"/>
    <mergeCell ref="Z5:AC5"/>
    <mergeCell ref="AD5:AM5"/>
    <mergeCell ref="AN5:AN7"/>
    <mergeCell ref="AO5:AO7"/>
    <mergeCell ref="AL6:AL7"/>
    <mergeCell ref="AM6:AM7"/>
    <mergeCell ref="Q5:T6"/>
    <mergeCell ref="U5:U7"/>
    <mergeCell ref="V5:V7"/>
    <mergeCell ref="W5:W7"/>
    <mergeCell ref="X5:X7"/>
    <mergeCell ref="E1:T1"/>
    <mergeCell ref="A5:A7"/>
    <mergeCell ref="B5:B7"/>
    <mergeCell ref="C5:D5"/>
    <mergeCell ref="E5:E7"/>
    <mergeCell ref="F5:F7"/>
    <mergeCell ref="G5:G7"/>
    <mergeCell ref="H5:H7"/>
    <mergeCell ref="I5:I7"/>
    <mergeCell ref="J5:J7"/>
    <mergeCell ref="K5:K7"/>
    <mergeCell ref="L5:L7"/>
    <mergeCell ref="M5:M7"/>
    <mergeCell ref="N5:N7"/>
    <mergeCell ref="O5:O7"/>
    <mergeCell ref="P5:P7"/>
  </mergeCells>
  <pageMargins left="0.7" right="0.7" top="0.75" bottom="0.75" header="0.3" footer="0.3"/>
  <pageSetup paperSize="9" scale="10" fitToHeight="0" orientation="portrait"/>
  <extLst>
    <ext xmlns:x14="http://schemas.microsoft.com/office/spreadsheetml/2009/9/main" uri="{78C0D931-6437-407d-A8EE-F0AAD7539E65}">
      <x14:conditionalFormattings>
        <x14:conditionalFormatting xmlns:xm="http://schemas.microsoft.com/office/excel/2006/main">
          <x14:cfRule type="expression" priority="2209" id="{00E4009B-00DB-4F7A-8AD2-001D000D0043}">
            <xm:f>'План закупки'!#REF!=IFERROR(VLOOKUP('План закупки'!#REF!,'План закупки'!#REF!,1,FALSE),"2_Только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2207" id="{00AD0002-008E-4205-A7C6-0008000F00E1}">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2173" id="{00880009-0063-4AF7-A6E2-0076007B000D}">
            <xm:f>'План закупки'!#REF!=IFERROR(VLOOKUP('План закупки'!#REF!,'План закупки'!#REF!,1,FALSE),"2_Только субъекты МСП")</xm:f>
            <x14:dxf>
              <fill>
                <patternFill patternType="solid">
                  <fgColor indexed="2"/>
                  <bgColor indexed="2"/>
                </patternFill>
              </fill>
            </x14:dxf>
          </x14:cfRule>
          <xm:sqref>J195</xm:sqref>
        </x14:conditionalFormatting>
        <x14:conditionalFormatting xmlns:xm="http://schemas.microsoft.com/office/excel/2006/main">
          <x14:cfRule type="expression" priority="2171" id="{00DB00BA-0080-4217-BBBA-00B700B70024}">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J195</xm:sqref>
        </x14:conditionalFormatting>
        <x14:conditionalFormatting xmlns:xm="http://schemas.microsoft.com/office/excel/2006/main">
          <x14:cfRule type="expression" priority="2087" id="{008D00F2-0071-4B61-8B28-00AE004E007A}">
            <xm:f>'План закупки'!J19&lt;&gt;IF('План закупки'!I19=VLOOKUP('План закупки'!I19,'План закупки'!#REF!,1,FALSE),"2_Только субъекты МСП")</xm:f>
            <x14:dxf>
              <fill>
                <patternFill patternType="solid">
                  <fgColor indexed="2"/>
                  <bgColor indexed="2"/>
                </patternFill>
              </fill>
            </x14:dxf>
          </x14:cfRule>
          <xm:sqref>J9:J10 J20 J13:J14 J16:J18</xm:sqref>
        </x14:conditionalFormatting>
        <x14:conditionalFormatting xmlns:xm="http://schemas.microsoft.com/office/excel/2006/main">
          <x14:cfRule type="expression" priority="2054" id="{008D00E2-00A7-4B87-99C1-0051006C00D3}">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J181</xm:sqref>
        </x14:conditionalFormatting>
        <x14:conditionalFormatting xmlns:xm="http://schemas.microsoft.com/office/excel/2006/main">
          <x14:cfRule type="expression" priority="2053" id="{0049008E-00F4-4C6A-8A69-002C006400EB}">
            <xm:f>'План закупки'!#REF!=IFERROR(VLOOKUP('План закупки'!#REF!,'План закупки'!#REF!,1,FALSE),"2_Только субъекты МСП")</xm:f>
            <x14:dxf>
              <fill>
                <patternFill patternType="solid">
                  <fgColor indexed="2"/>
                  <bgColor indexed="2"/>
                </patternFill>
              </fill>
            </x14:dxf>
          </x14:cfRule>
          <xm:sqref>J181</xm:sqref>
        </x14:conditionalFormatting>
        <x14:conditionalFormatting xmlns:xm="http://schemas.microsoft.com/office/excel/2006/main">
          <x14:cfRule type="expression" priority="2019" id="{00380051-0011-41A5-ACBD-00DF002B00EF}">
            <xm:f>'План закупки'!J149&lt;&gt;IF('План закупки'!I149=VLOOKUP('План закупки'!I149,'План закупки'!#REF!,1,FALSE),"2_Только субъекты МСП")</xm:f>
            <x14:dxf>
              <fill>
                <patternFill patternType="solid">
                  <fgColor indexed="2"/>
                  <bgColor indexed="2"/>
                </patternFill>
              </fill>
            </x14:dxf>
          </x14:cfRule>
          <xm:sqref>J145:J147</xm:sqref>
        </x14:conditionalFormatting>
        <x14:conditionalFormatting xmlns:xm="http://schemas.microsoft.com/office/excel/2006/main">
          <x14:cfRule type="expression" priority="2018" id="{00500057-0019-4D03-9BA9-009B00DA0002}">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J142:J144</xm:sqref>
        </x14:conditionalFormatting>
        <x14:conditionalFormatting xmlns:xm="http://schemas.microsoft.com/office/excel/2006/main">
          <x14:cfRule type="expression" priority="2017" id="{00900021-000B-4304-ABD5-00A8003000B9}">
            <xm:f>'План закупки'!J149=IFERROR(VLOOKUP('План закупки'!I149,'План закупки'!#REF!,1,FALSE),"2_Только субъекты МСП")</xm:f>
            <x14:dxf>
              <fill>
                <patternFill patternType="solid">
                  <fgColor indexed="2"/>
                  <bgColor indexed="2"/>
                </patternFill>
              </fill>
            </x14:dxf>
          </x14:cfRule>
          <xm:sqref>J145:J147</xm:sqref>
        </x14:conditionalFormatting>
        <x14:conditionalFormatting xmlns:xm="http://schemas.microsoft.com/office/excel/2006/main">
          <x14:cfRule type="expression" priority="2016" id="{00780004-004B-4F5C-AA2E-00E2000E009F}">
            <xm:f>'План закупки'!#REF!=IFERROR(VLOOKUP('План закупки'!#REF!,'План закупки'!#REF!,1,FALSE),"2_Только субъекты МСП")</xm:f>
            <x14:dxf>
              <fill>
                <patternFill patternType="solid">
                  <fgColor indexed="2"/>
                  <bgColor indexed="2"/>
                </patternFill>
              </fill>
            </x14:dxf>
          </x14:cfRule>
          <xm:sqref>J142:J144</xm:sqref>
        </x14:conditionalFormatting>
        <x14:conditionalFormatting xmlns:xm="http://schemas.microsoft.com/office/excel/2006/main">
          <x14:cfRule type="expression" priority="70" id="{008C00AA-0021-4974-AA6B-003800F900B1}">
            <xm:f>'План закупки'!J19&lt;&gt;IF('План закупки'!I19=VLOOKUP('План закупки'!I19,'План закупки'!#REF!,1,FALSE),"2_Только субъекты МСП")</xm:f>
            <x14:dxf>
              <fill>
                <patternFill patternType="solid">
                  <fgColor indexed="2"/>
                  <bgColor indexed="2"/>
                </patternFill>
              </fill>
            </x14:dxf>
          </x14:cfRule>
          <xm:sqref>J127:J128 J138 J131:J132 J134:J136</xm:sqref>
        </x14:conditionalFormatting>
        <x14:conditionalFormatting xmlns:xm="http://schemas.microsoft.com/office/excel/2006/main">
          <x14:cfRule type="expression" priority="69" id="{00D50090-0039-48E7-A580-002C009B00E3}">
            <xm:f>'План закупки'!J19=IFERROR(VLOOKUP('План закупки'!I19,'План закупки'!#REF!,1,FALSE),"2_Только субъекты МСП")</xm:f>
            <x14:dxf>
              <fill>
                <patternFill patternType="solid">
                  <fgColor indexed="2"/>
                  <bgColor indexed="2"/>
                </patternFill>
              </fill>
            </x14:dxf>
          </x14:cfRule>
          <xm:sqref>J127:J128 J138 J131:J132 J134:J136</xm:sqref>
        </x14:conditionalFormatting>
        <x14:conditionalFormatting xmlns:xm="http://schemas.microsoft.com/office/excel/2006/main">
          <x14:cfRule type="expression" priority="66" id="{005F0087-0022-4A06-A826-00550042009A}">
            <xm:f>'План закупки'!J203=IFERROR(VLOOKUP('План закупки'!I203,'План закупки'!#REF!,1,FALSE),"2_Только субъекты МСП")</xm:f>
            <x14:dxf>
              <fill>
                <patternFill patternType="solid">
                  <fgColor indexed="2"/>
                  <bgColor indexed="2"/>
                </patternFill>
              </fill>
            </x14:dxf>
          </x14:cfRule>
          <xm:sqref>J149</xm:sqref>
        </x14:conditionalFormatting>
        <x14:conditionalFormatting xmlns:xm="http://schemas.microsoft.com/office/excel/2006/main">
          <x14:cfRule type="expression" priority="65" id="{00BC0033-00CF-4255-915E-00E0005F0030}">
            <xm:f>'План закупки'!J203&lt;&gt;IF('План закупки'!I203=VLOOKUP('План закупки'!I203,'План закупки'!#REF!,1,FALSE),"2_Только субъекты МСП")</xm:f>
            <x14:dxf>
              <fill>
                <patternFill patternType="solid">
                  <fgColor indexed="2"/>
                  <bgColor indexed="2"/>
                </patternFill>
              </fill>
            </x14:dxf>
          </x14:cfRule>
          <xm:sqref>J149</xm:sqref>
        </x14:conditionalFormatting>
        <x14:conditionalFormatting xmlns:xm="http://schemas.microsoft.com/office/excel/2006/main">
          <x14:cfRule type="expression" priority="64" id="{0080008F-0019-450B-A0EB-000B00090073}">
            <xm:f>'План закупки'!J218=IFERROR(VLOOKUP('План закупки'!I218,'План закупки'!#REF!,1,FALSE),"2_Только субъекты МСП")</xm:f>
            <x14:dxf>
              <fill>
                <patternFill patternType="solid">
                  <fgColor indexed="2"/>
                  <bgColor indexed="2"/>
                </patternFill>
              </fill>
            </x14:dxf>
          </x14:cfRule>
          <xm:sqref>J166:J167 J160</xm:sqref>
        </x14:conditionalFormatting>
        <x14:conditionalFormatting xmlns:xm="http://schemas.microsoft.com/office/excel/2006/main">
          <x14:cfRule type="expression" priority="63" id="{00C30066-003B-4796-95D2-00A800780025}">
            <xm:f>'План закупки'!J211=IFERROR(VLOOKUP('План закупки'!I211,'План закупки'!#REF!,1,FALSE),"2_Только субъекты МСП")</xm:f>
            <x14:dxf>
              <fill>
                <patternFill patternType="solid">
                  <fgColor indexed="2"/>
                  <bgColor indexed="2"/>
                </patternFill>
              </fill>
            </x14:dxf>
          </x14:cfRule>
          <xm:sqref>J161 J163:J165 J155:J159</xm:sqref>
        </x14:conditionalFormatting>
        <x14:conditionalFormatting xmlns:xm="http://schemas.microsoft.com/office/excel/2006/main">
          <x14:cfRule type="expression" priority="62" id="{00A200DB-0054-4614-9CDF-00A0008A007E}">
            <xm:f>'План закупки'!J211&lt;&gt;IF('План закупки'!I211=VLOOKUP('План закупки'!I211,'План закупки'!#REF!,1,FALSE),"2_Только субъекты МСП")</xm:f>
            <x14:dxf>
              <fill>
                <patternFill patternType="solid">
                  <fgColor indexed="2"/>
                  <bgColor indexed="2"/>
                </patternFill>
              </fill>
            </x14:dxf>
          </x14:cfRule>
          <xm:sqref>J161 J163:J165 J155:J159</xm:sqref>
        </x14:conditionalFormatting>
        <x14:conditionalFormatting xmlns:xm="http://schemas.microsoft.com/office/excel/2006/main">
          <x14:cfRule type="expression" priority="61" id="{00BE00E3-00E8-47DB-8F1F-006D004100A6}">
            <xm:f>'План закупки'!J249=IFERROR(VLOOKUP('План закупки'!I249,'План закупки'!#REF!,1,FALSE),"2_Только субъекты МСП")</xm:f>
            <x14:dxf>
              <fill>
                <patternFill patternType="solid">
                  <fgColor indexed="2"/>
                  <bgColor indexed="2"/>
                </patternFill>
              </fill>
            </x14:dxf>
          </x14:cfRule>
          <xm:sqref>J184</xm:sqref>
        </x14:conditionalFormatting>
        <x14:conditionalFormatting xmlns:xm="http://schemas.microsoft.com/office/excel/2006/main">
          <x14:cfRule type="expression" priority="60" id="{00BB00C6-005F-43F2-8066-009F0043003C}">
            <xm:f>'План закупки'!J262=IFERROR(VLOOKUP('План закупки'!I262,'План закупки'!#REF!,1,FALSE),"2_Только субъекты МСП")</xm:f>
            <x14:dxf>
              <fill>
                <patternFill patternType="solid">
                  <fgColor indexed="2"/>
                  <bgColor indexed="2"/>
                </patternFill>
              </fill>
            </x14:dxf>
          </x14:cfRule>
          <xm:sqref>J186:J190</xm:sqref>
        </x14:conditionalFormatting>
        <x14:conditionalFormatting xmlns:xm="http://schemas.microsoft.com/office/excel/2006/main">
          <x14:cfRule type="expression" priority="59" id="{00C300A1-0085-4596-9DCA-0059005800D1}">
            <xm:f>'План закупки'!J249&lt;&gt;IF('План закупки'!I249=VLOOKUP('План закупки'!I249,'План закупки'!#REF!,1,FALSE),"2_Только субъекты МСП")</xm:f>
            <x14:dxf>
              <fill>
                <patternFill patternType="solid">
                  <fgColor indexed="2"/>
                  <bgColor indexed="2"/>
                </patternFill>
              </fill>
            </x14:dxf>
          </x14:cfRule>
          <xm:sqref>J184</xm:sqref>
        </x14:conditionalFormatting>
        <x14:conditionalFormatting xmlns:xm="http://schemas.microsoft.com/office/excel/2006/main">
          <x14:cfRule type="expression" priority="58" id="{000000E7-0009-40B7-9C25-00D100F0006D}">
            <xm:f>'План закупки'!J262&lt;&gt;IF('План закупки'!I262=VLOOKUP('План закупки'!I262,'План закупки'!#REF!,1,FALSE),"2_Только субъекты МСП")</xm:f>
            <x14:dxf>
              <fill>
                <patternFill patternType="solid">
                  <fgColor indexed="2"/>
                  <bgColor indexed="2"/>
                </patternFill>
              </fill>
            </x14:dxf>
          </x14:cfRule>
          <xm:sqref>J186:J190</xm:sqref>
        </x14:conditionalFormatting>
        <x14:conditionalFormatting xmlns:xm="http://schemas.microsoft.com/office/excel/2006/main">
          <x14:cfRule type="expression" priority="57" id="{002600DB-00FE-4678-B697-00D3009B0009}">
            <xm:f>'План закупки'!J243=IFERROR(VLOOKUP('План закупки'!I243,'План закупки'!#REF!,1,FALSE),"2_Только субъекты МСП")</xm:f>
            <x14:dxf>
              <fill>
                <patternFill patternType="solid">
                  <fgColor indexed="2"/>
                  <bgColor indexed="2"/>
                </patternFill>
              </fill>
            </x14:dxf>
          </x14:cfRule>
          <xm:sqref>J177</xm:sqref>
        </x14:conditionalFormatting>
        <x14:conditionalFormatting xmlns:xm="http://schemas.microsoft.com/office/excel/2006/main">
          <x14:cfRule type="expression" priority="56" id="{00E60017-005D-49B2-BD03-003E008F0014}">
            <xm:f>'План закупки'!#REF!=IFERROR(VLOOKUP('План закупки'!#REF!,'План закупки'!#REF!,1,FALSE),"2_Только субъекты МСП")</xm:f>
            <x14:dxf>
              <fill>
                <patternFill patternType="solid">
                  <fgColor indexed="2"/>
                  <bgColor indexed="2"/>
                </patternFill>
              </fill>
            </x14:dxf>
          </x14:cfRule>
          <xm:sqref>J141</xm:sqref>
        </x14:conditionalFormatting>
        <x14:conditionalFormatting xmlns:xm="http://schemas.microsoft.com/office/excel/2006/main">
          <x14:cfRule type="expression" priority="55" id="{007C0009-0081-4371-B28D-0085002500EF}">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J141</xm:sqref>
        </x14:conditionalFormatting>
        <x14:conditionalFormatting xmlns:xm="http://schemas.microsoft.com/office/excel/2006/main">
          <x14:cfRule type="expression" priority="54" id="{00220071-00A9-4775-BC22-002F005C0070}">
            <xm:f>'План закупки'!#REF!=IFERROR(VLOOKUP('План закупки'!#REF!,'План закупки'!#REF!,1,FALSE),"2_Только субъекты МСП")</xm:f>
            <x14:dxf>
              <fill>
                <patternFill patternType="solid">
                  <fgColor indexed="2"/>
                  <bgColor indexed="2"/>
                </patternFill>
              </fill>
            </x14:dxf>
          </x14:cfRule>
          <xm:sqref>J185</xm:sqref>
        </x14:conditionalFormatting>
        <x14:conditionalFormatting xmlns:xm="http://schemas.microsoft.com/office/excel/2006/main">
          <x14:cfRule type="expression" priority="53" id="{009B00E4-0079-48B3-9EF1-005800540062}">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J185</xm:sqref>
        </x14:conditionalFormatting>
        <x14:conditionalFormatting xmlns:xm="http://schemas.microsoft.com/office/excel/2006/main">
          <x14:cfRule type="expression" priority="52" id="{00A9004C-007A-4DD2-8EEA-002E00D50003}">
            <xm:f>'План закупки'!#REF!=IFERROR(VLOOKUP('План закупки'!#REF!,'План закупки'!#REF!,1,FALSE),"2_Только субъекты МСП")</xm:f>
            <x14:dxf>
              <fill>
                <patternFill patternType="solid">
                  <fgColor indexed="2"/>
                  <bgColor indexed="2"/>
                </patternFill>
              </fill>
            </x14:dxf>
          </x14:cfRule>
          <xm:sqref>J193 J183</xm:sqref>
        </x14:conditionalFormatting>
        <x14:conditionalFormatting xmlns:xm="http://schemas.microsoft.com/office/excel/2006/main">
          <x14:cfRule type="expression" priority="51" id="{00970065-0095-45AE-8D46-007500C60085}">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J193 J183</xm:sqref>
        </x14:conditionalFormatting>
        <x14:conditionalFormatting xmlns:xm="http://schemas.microsoft.com/office/excel/2006/main">
          <x14:cfRule type="expression" priority="48" id="{00B00042-009C-4BD9-96FE-000300B6008E}">
            <xm:f>'План закупки'!J183=IFERROR(VLOOKUP('План закупки'!I183,'План закупки'!#REF!,1,FALSE),"2_Только субъекты МСП")</xm:f>
            <x14:dxf>
              <fill>
                <patternFill patternType="solid">
                  <fgColor indexed="2"/>
                  <bgColor indexed="2"/>
                </patternFill>
              </fill>
            </x14:dxf>
          </x14:cfRule>
          <xm:sqref>J180</xm:sqref>
        </x14:conditionalFormatting>
        <x14:conditionalFormatting xmlns:xm="http://schemas.microsoft.com/office/excel/2006/main">
          <x14:cfRule type="expression" priority="47" id="{00C500C6-00C2-4D14-A351-0045005600B8}">
            <xm:f>'План закупки'!J165=IFERROR(VLOOKUP('План закупки'!I165,'План закупки'!#REF!,1,FALSE),"2_Только субъекты МСП")</xm:f>
            <x14:dxf>
              <fill>
                <patternFill patternType="solid">
                  <fgColor indexed="2"/>
                  <bgColor indexed="2"/>
                </patternFill>
              </fill>
            </x14:dxf>
          </x14:cfRule>
          <xm:sqref>J162</xm:sqref>
        </x14:conditionalFormatting>
        <x14:conditionalFormatting xmlns:xm="http://schemas.microsoft.com/office/excel/2006/main">
          <x14:cfRule type="expression" priority="46" id="{00AB002B-001D-4BDA-B243-00B800FD0012}">
            <xm:f>'План закупки'!J165&lt;&gt;IF('План закупки'!I165=VLOOKUP('План закупки'!I165,'План закупки'!#REF!,1,FALSE),"2_Только субъекты МСП")</xm:f>
            <x14:dxf>
              <fill>
                <patternFill patternType="solid">
                  <fgColor indexed="2"/>
                  <bgColor indexed="2"/>
                </patternFill>
              </fill>
            </x14:dxf>
          </x14:cfRule>
          <xm:sqref>J162 J180</xm:sqref>
        </x14:conditionalFormatting>
        <x14:conditionalFormatting xmlns:xm="http://schemas.microsoft.com/office/excel/2006/main">
          <x14:cfRule type="expression" priority="44" id="{00BB007F-002B-44D6-AB1B-00710023009D}">
            <xm:f>'План закупки'!J273=IFERROR(VLOOKUP('План закупки'!I273,'План закупки'!#REF!,1,FALSE),"2_Только субъекты МСП")</xm:f>
            <x14:dxf>
              <fill>
                <patternFill patternType="solid">
                  <fgColor indexed="2"/>
                  <bgColor indexed="2"/>
                </patternFill>
              </fill>
            </x14:dxf>
          </x14:cfRule>
          <xm:sqref>J194</xm:sqref>
        </x14:conditionalFormatting>
        <x14:conditionalFormatting xmlns:xm="http://schemas.microsoft.com/office/excel/2006/main">
          <x14:cfRule type="expression" priority="43" id="{00510022-004A-4368-8AE1-009500E600D0}">
            <xm:f>'План закупки'!J218&lt;&gt;IF('План закупки'!I218=VLOOKUP('План закупки'!I218,'План закупки'!#REF!,1,FALSE),"2_Только субъекты МСП")</xm:f>
            <x14:dxf>
              <fill>
                <patternFill patternType="solid">
                  <fgColor indexed="2"/>
                  <bgColor indexed="2"/>
                </patternFill>
              </fill>
            </x14:dxf>
          </x14:cfRule>
          <xm:sqref>J160 J166:J167</xm:sqref>
        </x14:conditionalFormatting>
        <x14:conditionalFormatting xmlns:xm="http://schemas.microsoft.com/office/excel/2006/main">
          <x14:cfRule type="expression" priority="41" id="{004D0049-003F-4624-A2E3-00E200880014}">
            <xm:f>'План закупки'!J268=IFERROR(VLOOKUP('План закупки'!I268,'План закупки'!#REF!,1,FALSE),"2_Только субъекты МСП")</xm:f>
            <x14:dxf>
              <fill>
                <patternFill patternType="solid">
                  <fgColor indexed="2"/>
                  <bgColor indexed="2"/>
                </patternFill>
              </fill>
            </x14:dxf>
          </x14:cfRule>
          <xm:sqref>J191:J192</xm:sqref>
        </x14:conditionalFormatting>
        <x14:conditionalFormatting xmlns:xm="http://schemas.microsoft.com/office/excel/2006/main">
          <x14:cfRule type="expression" priority="40" id="{0095007E-00B0-4353-A739-002400EF0048}">
            <xm:f>'План закупки'!J248=IFERROR(VLOOKUP('План закупки'!I248,'План закупки'!#REF!,1,FALSE),"2_Только субъекты МСП")</xm:f>
            <x14:dxf>
              <fill>
                <patternFill patternType="solid">
                  <fgColor indexed="2"/>
                  <bgColor indexed="2"/>
                </patternFill>
              </fill>
            </x14:dxf>
          </x14:cfRule>
          <xm:sqref>J182</xm:sqref>
        </x14:conditionalFormatting>
        <x14:conditionalFormatting xmlns:xm="http://schemas.microsoft.com/office/excel/2006/main">
          <x14:cfRule type="expression" priority="39" id="{0091001D-00AA-4D70-8D33-00C00024003E}">
            <xm:f>'План закупки'!J268&lt;&gt;IF('План закупки'!I268=VLOOKUP('План закупки'!I268,'План закупки'!#REF!,1,FALSE),"2_Только субъекты МСП")</xm:f>
            <x14:dxf>
              <fill>
                <patternFill patternType="solid">
                  <fgColor indexed="2"/>
                  <bgColor indexed="2"/>
                </patternFill>
              </fill>
            </x14:dxf>
          </x14:cfRule>
          <xm:sqref>J191:J192</xm:sqref>
        </x14:conditionalFormatting>
        <x14:conditionalFormatting xmlns:xm="http://schemas.microsoft.com/office/excel/2006/main">
          <x14:cfRule type="expression" priority="38" id="{00AD00D8-001C-47AC-B9F2-002D00D4003C}">
            <xm:f>'План закупки'!J243&lt;&gt;IF('План закупки'!I243=VLOOKUP('План закупки'!I243,'План закупки'!#REF!,1,FALSE),"2_Только субъекты МСП")</xm:f>
            <x14:dxf>
              <fill>
                <patternFill patternType="solid">
                  <fgColor indexed="2"/>
                  <bgColor indexed="2"/>
                </patternFill>
              </fill>
            </x14:dxf>
          </x14:cfRule>
          <xm:sqref>J182 J177</xm:sqref>
        </x14:conditionalFormatting>
        <x14:conditionalFormatting xmlns:xm="http://schemas.microsoft.com/office/excel/2006/main">
          <x14:cfRule type="expression" priority="37" id="{00DB0034-0059-4A6A-80CE-007600D2007D}">
            <xm:f>'План закупки'!J273&lt;&gt;IF('План закупки'!I273=VLOOKUP('План закупки'!I273,'План закупки'!#REF!,1,FALSE),"2_Только субъекты МСП")</xm:f>
            <x14:dxf>
              <fill>
                <patternFill patternType="solid">
                  <fgColor indexed="2"/>
                  <bgColor indexed="2"/>
                </patternFill>
              </fill>
            </x14:dxf>
          </x14:cfRule>
          <xm:sqref>J194</xm:sqref>
        </x14:conditionalFormatting>
        <x14:conditionalFormatting xmlns:xm="http://schemas.microsoft.com/office/excel/2006/main">
          <x14:cfRule type="expression" priority="35" id="{000E000B-009A-47C4-B1F0-00BA009300A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34" id="{00C00008-007A-4004-B8B9-00AC00B10071}">
            <xm:f>'План закупки'!#REF!=IFERROR(VLOOKUP('План закупки'!#REF!,'План закупки'!#REF!,1,FALSE),"2_Только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33" id="{006D002E-0078-462C-8A58-0013006900DD}">
            <xm:f>'План закупки'!J149&lt;&gt;IF('План закупки'!I149=VLOOKUP('План закупки'!I149,'План закупки'!#REF!,1,FALSE),"2_Только субъекты МСП")</xm:f>
            <x14:dxf>
              <fill>
                <patternFill patternType="solid">
                  <fgColor indexed="2"/>
                  <bgColor indexed="2"/>
                </patternFill>
              </fill>
            </x14:dxf>
          </x14:cfRule>
          <xm:sqref>J76:J78</xm:sqref>
        </x14:conditionalFormatting>
        <x14:conditionalFormatting xmlns:xm="http://schemas.microsoft.com/office/excel/2006/main">
          <x14:cfRule type="expression" priority="32" id="{00160051-0078-446F-A43A-004B001C00FB}">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J73:J75</xm:sqref>
        </x14:conditionalFormatting>
        <x14:conditionalFormatting xmlns:xm="http://schemas.microsoft.com/office/excel/2006/main">
          <x14:cfRule type="expression" priority="31" id="{00BF009B-0043-40B5-9A91-00C200D1004A}">
            <xm:f>'План закупки'!J149=IFERROR(VLOOKUP('План закупки'!I149,'План закупки'!#REF!,1,FALSE),"2_Только субъекты МСП")</xm:f>
            <x14:dxf>
              <fill>
                <patternFill patternType="solid">
                  <fgColor indexed="2"/>
                  <bgColor indexed="2"/>
                </patternFill>
              </fill>
            </x14:dxf>
          </x14:cfRule>
          <xm:sqref>J76:J78</xm:sqref>
        </x14:conditionalFormatting>
        <x14:conditionalFormatting xmlns:xm="http://schemas.microsoft.com/office/excel/2006/main">
          <x14:cfRule type="expression" priority="30" id="{00F10008-0003-411B-B6D4-007B00B2003D}">
            <xm:f>'План закупки'!#REF!=IFERROR(VLOOKUP('План закупки'!#REF!,'План закупки'!#REF!,1,FALSE),"2_Только субъекты МСП")</xm:f>
            <x14:dxf>
              <fill>
                <patternFill patternType="solid">
                  <fgColor indexed="2"/>
                  <bgColor indexed="2"/>
                </patternFill>
              </fill>
            </x14:dxf>
          </x14:cfRule>
          <xm:sqref>J73:J75</xm:sqref>
        </x14:conditionalFormatting>
        <x14:conditionalFormatting xmlns:xm="http://schemas.microsoft.com/office/excel/2006/main">
          <x14:cfRule type="expression" priority="28" id="{003900EA-00C7-4070-A63F-008E008B00B8}">
            <xm:f>'План закупки'!J19=IFERROR(VLOOKUP('План закупки'!I19,'План закупки'!#REF!,1,FALSE),"2_Только субъекты МСП")</xm:f>
            <x14:dxf>
              <fill>
                <patternFill patternType="solid">
                  <fgColor indexed="2"/>
                  <bgColor indexed="2"/>
                </patternFill>
              </fill>
            </x14:dxf>
          </x14:cfRule>
          <xm:sqref>J9:J10 J20 J13:J14 J16:J18</xm:sqref>
        </x14:conditionalFormatting>
        <x14:conditionalFormatting xmlns:xm="http://schemas.microsoft.com/office/excel/2006/main">
          <x14:cfRule type="expression" priority="27" id="{00A70066-0005-42B9-B84E-00A7004E0096}">
            <xm:f>'План закупки'!J203=IFERROR(VLOOKUP('План закупки'!I203,'План закупки'!#REF!,1,FALSE),"2_Только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26" id="{005000F5-0013-49AE-AD46-008300920026}">
            <xm:f>'План закупки'!J203&lt;&gt;IF('План закупки'!I203=VLOOKUP('План закупки'!I203,'План закупки'!#REF!,1,FALSE),"2_Только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25" id="{00CC00E5-00AC-493C-94AB-0076000F00AA}">
            <xm:f>'План закупки'!J218=IFERROR(VLOOKUP('План закупки'!I218,'План закупки'!#REF!,1,FALSE),"2_Только субъекты МСП")</xm:f>
            <x14:dxf>
              <fill>
                <patternFill patternType="solid">
                  <fgColor indexed="2"/>
                  <bgColor indexed="2"/>
                </patternFill>
              </fill>
            </x14:dxf>
          </x14:cfRule>
          <xm:sqref>J97:J98 J91</xm:sqref>
        </x14:conditionalFormatting>
        <x14:conditionalFormatting xmlns:xm="http://schemas.microsoft.com/office/excel/2006/main">
          <x14:cfRule type="expression" priority="24" id="{00B800D5-0072-4C01-BBCB-00E8002300D7}">
            <xm:f>'План закупки'!J211=IFERROR(VLOOKUP('План закупки'!I211,'План закупки'!#REF!,1,FALSE),"2_Только субъекты МСП")</xm:f>
            <x14:dxf>
              <fill>
                <patternFill patternType="solid">
                  <fgColor indexed="2"/>
                  <bgColor indexed="2"/>
                </patternFill>
              </fill>
            </x14:dxf>
          </x14:cfRule>
          <xm:sqref>J92 J94:J96 J86:J90</xm:sqref>
        </x14:conditionalFormatting>
        <x14:conditionalFormatting xmlns:xm="http://schemas.microsoft.com/office/excel/2006/main">
          <x14:cfRule type="expression" priority="23" id="{0035003C-0066-47D2-AC32-00D300510057}">
            <xm:f>'План закупки'!J211&lt;&gt;IF('План закупки'!I211=VLOOKUP('План закупки'!I211,'План закупки'!#REF!,1,FALSE),"2_Только субъекты МСП")</xm:f>
            <x14:dxf>
              <fill>
                <patternFill patternType="solid">
                  <fgColor indexed="2"/>
                  <bgColor indexed="2"/>
                </patternFill>
              </fill>
            </x14:dxf>
          </x14:cfRule>
          <xm:sqref>J92 J94:J96 J86:J90</xm:sqref>
        </x14:conditionalFormatting>
        <x14:conditionalFormatting xmlns:xm="http://schemas.microsoft.com/office/excel/2006/main">
          <x14:cfRule type="expression" priority="22" id="{006800E3-0072-4238-BA34-004600BC004A}">
            <xm:f>'План закупки'!J249=IFERROR(VLOOKUP('План закупки'!I249,'План закупки'!#REF!,1,FALSE),"2_Только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21" id="{00F80066-00DF-44EF-A367-00E500B000C0}">
            <xm:f>'План закупки'!J262=IFERROR(VLOOKUP('План закупки'!I262,'План закупки'!#REF!,1,FALSE),"2_Только субъекты МСП")</xm:f>
            <x14:dxf>
              <fill>
                <patternFill patternType="solid">
                  <fgColor indexed="2"/>
                  <bgColor indexed="2"/>
                </patternFill>
              </fill>
            </x14:dxf>
          </x14:cfRule>
          <xm:sqref>J117:J121</xm:sqref>
        </x14:conditionalFormatting>
        <x14:conditionalFormatting xmlns:xm="http://schemas.microsoft.com/office/excel/2006/main">
          <x14:cfRule type="expression" priority="20" id="{009300B7-00DF-4266-BD27-0067001A0041}">
            <xm:f>'План закупки'!J249&lt;&gt;IF('План закупки'!I249=VLOOKUP('План закупки'!I249,'План закупки'!#REF!,1,FALSE),"2_Только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19" id="{0069009B-0005-4A42-B30F-0017000B0045}">
            <xm:f>'План закупки'!J262&lt;&gt;IF('План закупки'!I262=VLOOKUP('План закупки'!I262,'План закупки'!#REF!,1,FALSE),"2_Только субъекты МСП")</xm:f>
            <x14:dxf>
              <fill>
                <patternFill patternType="solid">
                  <fgColor indexed="2"/>
                  <bgColor indexed="2"/>
                </patternFill>
              </fill>
            </x14:dxf>
          </x14:cfRule>
          <xm:sqref>J117:J121</xm:sqref>
        </x14:conditionalFormatting>
        <x14:conditionalFormatting xmlns:xm="http://schemas.microsoft.com/office/excel/2006/main">
          <x14:cfRule type="expression" priority="18" id="{00AF002B-00C8-4DDA-9585-0053003900BC}">
            <xm:f>'План закупки'!J243=IFERROR(VLOOKUP('План закупки'!I243,'План закупки'!#REF!,1,FALSE),"2_Только субъекты МСП")</xm:f>
            <x14:dxf>
              <fill>
                <patternFill patternType="solid">
                  <fgColor indexed="2"/>
                  <bgColor indexed="2"/>
                </patternFill>
              </fill>
            </x14:dxf>
          </x14:cfRule>
          <xm:sqref>J108</xm:sqref>
        </x14:conditionalFormatting>
        <x14:conditionalFormatting xmlns:xm="http://schemas.microsoft.com/office/excel/2006/main">
          <x14:cfRule type="expression" priority="17" id="{001E0054-0004-44BC-B830-0010007D0088}">
            <xm:f>'План закупки'!#REF!=IFERROR(VLOOKUP('План закупки'!#REF!,'План закупки'!#REF!,1,FALSE),"2_Только субъекты МСП")</xm:f>
            <x14:dxf>
              <fill>
                <patternFill patternType="solid">
                  <fgColor indexed="2"/>
                  <bgColor indexed="2"/>
                </patternFill>
              </fill>
            </x14:dxf>
          </x14:cfRule>
          <xm:sqref>J71:J72</xm:sqref>
        </x14:conditionalFormatting>
        <x14:conditionalFormatting xmlns:xm="http://schemas.microsoft.com/office/excel/2006/main">
          <x14:cfRule type="expression" priority="16" id="{00720058-0078-4127-A079-0054005600F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J71:J72</xm:sqref>
        </x14:conditionalFormatting>
        <x14:conditionalFormatting xmlns:xm="http://schemas.microsoft.com/office/excel/2006/main">
          <x14:cfRule type="expression" priority="15" id="{00EB004B-0049-448F-840E-00BA00650069}">
            <xm:f>'План закупки'!#REF!=IFERROR(VLOOKUP('План закупки'!#REF!,'План закупки'!#REF!,1,FALSE),"2_Только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14" id="{00CF0096-007D-441D-9762-00F200EF0086}">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13" id="{00E50077-0081-4D2C-AC2D-003E005F0009}">
            <xm:f>'План закупки'!#REF!=IFERROR(VLOOKUP('План закупки'!#REF!,'План закупки'!#REF!,1,FALSE),"2_Только субъекты МСП")</xm:f>
            <x14:dxf>
              <fill>
                <patternFill patternType="solid">
                  <fgColor indexed="2"/>
                  <bgColor indexed="2"/>
                </patternFill>
              </fill>
            </x14:dxf>
          </x14:cfRule>
          <xm:sqref>J124 J114</xm:sqref>
        </x14:conditionalFormatting>
        <x14:conditionalFormatting xmlns:xm="http://schemas.microsoft.com/office/excel/2006/main">
          <x14:cfRule type="expression" priority="12" id="{00FB007F-00A4-49CD-9FE9-00F700C10017}">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J124 J114</xm:sqref>
        </x14:conditionalFormatting>
        <x14:conditionalFormatting xmlns:xm="http://schemas.microsoft.com/office/excel/2006/main">
          <x14:cfRule type="expression" priority="11" id="{00620013-0099-4543-9A53-0006004700C9}">
            <xm:f>'План закупки'!J183=IFERROR(VLOOKUP('План закупки'!I183,'План закупки'!#REF!,1,FALSE),"2_Только субъекты МСП")</xm:f>
            <x14:dxf>
              <fill>
                <patternFill patternType="solid">
                  <fgColor indexed="2"/>
                  <bgColor indexed="2"/>
                </patternFill>
              </fill>
            </x14:dxf>
          </x14:cfRule>
          <xm:sqref>J111</xm:sqref>
        </x14:conditionalFormatting>
        <x14:conditionalFormatting xmlns:xm="http://schemas.microsoft.com/office/excel/2006/main">
          <x14:cfRule type="expression" priority="10" id="{006D00EC-00F9-4088-9BF0-006B00C800B0}">
            <xm:f>'План закупки'!J165=IFERROR(VLOOKUP('План закупки'!I165,'План закупки'!#REF!,1,FALSE),"2_Только субъекты МСП")</xm:f>
            <x14:dxf>
              <fill>
                <patternFill patternType="solid">
                  <fgColor indexed="2"/>
                  <bgColor indexed="2"/>
                </patternFill>
              </fill>
            </x14:dxf>
          </x14:cfRule>
          <xm:sqref>J93</xm:sqref>
        </x14:conditionalFormatting>
        <x14:conditionalFormatting xmlns:xm="http://schemas.microsoft.com/office/excel/2006/main">
          <x14:cfRule type="expression" priority="9" id="{00F60097-00BF-46C6-9C86-00B9003C004B}">
            <xm:f>'План закупки'!J165&lt;&gt;IF('План закупки'!I165=VLOOKUP('План закупки'!I165,'План закупки'!#REF!,1,FALSE),"2_Только субъекты МСП")</xm:f>
            <x14:dxf>
              <fill>
                <patternFill patternType="solid">
                  <fgColor indexed="2"/>
                  <bgColor indexed="2"/>
                </patternFill>
              </fill>
            </x14:dxf>
          </x14:cfRule>
          <xm:sqref>J93 J111</xm:sqref>
        </x14:conditionalFormatting>
        <x14:conditionalFormatting xmlns:xm="http://schemas.microsoft.com/office/excel/2006/main">
          <x14:cfRule type="expression" priority="7" id="{00D900F6-00CA-41DF-B99F-009700420093}">
            <xm:f>'План закупки'!J273=IFERROR(VLOOKUP('План закупки'!I273,'План закупки'!#REF!,1,FALSE),"2_Только субъекты МСП")</xm:f>
            <x14:dxf>
              <fill>
                <patternFill patternType="solid">
                  <fgColor indexed="2"/>
                  <bgColor indexed="2"/>
                </patternFill>
              </fill>
            </x14:dxf>
          </x14:cfRule>
          <xm:sqref>J125</xm:sqref>
        </x14:conditionalFormatting>
        <x14:conditionalFormatting xmlns:xm="http://schemas.microsoft.com/office/excel/2006/main">
          <x14:cfRule type="expression" priority="6" id="{007700BC-005F-4EE5-B50A-0041009A006F}">
            <xm:f>'План закупки'!J218&lt;&gt;IF('План закупки'!I218=VLOOKUP('План закупки'!I218,'План закупки'!#REF!,1,FALSE),"2_Только субъекты МСП")</xm:f>
            <x14:dxf>
              <fill>
                <patternFill patternType="solid">
                  <fgColor indexed="2"/>
                  <bgColor indexed="2"/>
                </patternFill>
              </fill>
            </x14:dxf>
          </x14:cfRule>
          <xm:sqref>J91 J97:J98</xm:sqref>
        </x14:conditionalFormatting>
        <x14:conditionalFormatting xmlns:xm="http://schemas.microsoft.com/office/excel/2006/main">
          <x14:cfRule type="expression" priority="5" id="{003400F5-00A4-42A3-835A-000500AB0040}">
            <xm:f>'План закупки'!J268=IFERROR(VLOOKUP('План закупки'!I268,'План закупки'!#REF!,1,FALSE),"2_Только субъекты МСП")</xm:f>
            <x14:dxf>
              <fill>
                <patternFill patternType="solid">
                  <fgColor indexed="2"/>
                  <bgColor indexed="2"/>
                </patternFill>
              </fill>
            </x14:dxf>
          </x14:cfRule>
          <xm:sqref>J122:J123</xm:sqref>
        </x14:conditionalFormatting>
        <x14:conditionalFormatting xmlns:xm="http://schemas.microsoft.com/office/excel/2006/main">
          <x14:cfRule type="expression" priority="4" id="{00F8007C-0026-4E12-AA65-00C700FE0057}">
            <xm:f>'План закупки'!J248=IFERROR(VLOOKUP('План закупки'!I248,'План закупки'!#REF!,1,FALSE),"2_Только субъекты МСП")</xm:f>
            <x14:dxf>
              <fill>
                <patternFill patternType="solid">
                  <fgColor indexed="2"/>
                  <bgColor indexed="2"/>
                </patternFill>
              </fill>
            </x14:dxf>
          </x14:cfRule>
          <xm:sqref>J113</xm:sqref>
        </x14:conditionalFormatting>
        <x14:conditionalFormatting xmlns:xm="http://schemas.microsoft.com/office/excel/2006/main">
          <x14:cfRule type="expression" priority="3" id="{00B20083-0054-42E5-AFC5-007D00C0007A}">
            <xm:f>'План закупки'!J268&lt;&gt;IF('План закупки'!I268=VLOOKUP('План закупки'!I268,'План закупки'!#REF!,1,FALSE),"2_Только субъекты МСП")</xm:f>
            <x14:dxf>
              <fill>
                <patternFill patternType="solid">
                  <fgColor indexed="2"/>
                  <bgColor indexed="2"/>
                </patternFill>
              </fill>
            </x14:dxf>
          </x14:cfRule>
          <xm:sqref>J122:J123</xm:sqref>
        </x14:conditionalFormatting>
        <x14:conditionalFormatting xmlns:xm="http://schemas.microsoft.com/office/excel/2006/main">
          <x14:cfRule type="expression" priority="2" id="{00D1000F-0002-47FE-975A-00B400440063}">
            <xm:f>'План закупки'!J243&lt;&gt;IF('План закупки'!I243=VLOOKUP('План закупки'!I243,'План закупки'!#REF!,1,FALSE),"2_Только субъекты МСП")</xm:f>
            <x14:dxf>
              <fill>
                <patternFill patternType="solid">
                  <fgColor indexed="2"/>
                  <bgColor indexed="2"/>
                </patternFill>
              </fill>
            </x14:dxf>
          </x14:cfRule>
          <xm:sqref>J113 J108</xm:sqref>
        </x14:conditionalFormatting>
        <x14:conditionalFormatting xmlns:xm="http://schemas.microsoft.com/office/excel/2006/main">
          <x14:cfRule type="expression" priority="1" id="{00C90078-00E7-4DF6-B1C6-0009007F0040}">
            <xm:f>'План закупки'!J273&lt;&gt;IF('План закупки'!I273=VLOOKUP('План закупки'!I273,'План закупки'!#REF!,1,FALSE),"2_Только субъекты МСП")</xm:f>
            <x14:dxf>
              <fill>
                <patternFill patternType="solid">
                  <fgColor indexed="2"/>
                  <bgColor indexed="2"/>
                </patternFill>
              </fill>
            </x14:dxf>
          </x14:cfRule>
          <xm:sqref>J125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0"/>
  <dimension ref="C3:E14"/>
  <sheetViews>
    <sheetView workbookViewId="0">
      <selection activeCell="M19" sqref="M19"/>
    </sheetView>
  </sheetViews>
  <sheetFormatPr defaultRowHeight="15"/>
  <cols>
    <col min="1" max="2" width="9.140625" style="966"/>
    <col min="3" max="3" width="27" style="966" customWidth="1"/>
    <col min="4" max="4" width="43.42578125" style="966" customWidth="1"/>
    <col min="5" max="5" width="35.7109375" style="966" customWidth="1"/>
    <col min="6" max="16384" width="9.140625" style="966"/>
  </cols>
  <sheetData>
    <row r="3" spans="3:5">
      <c r="C3" s="967" t="s">
        <v>1944</v>
      </c>
      <c r="D3" s="967" t="s">
        <v>1945</v>
      </c>
      <c r="E3" s="967" t="s">
        <v>1946</v>
      </c>
    </row>
    <row r="4" spans="3:5">
      <c r="C4" s="968" t="s">
        <v>1947</v>
      </c>
      <c r="D4" s="968" t="s">
        <v>1948</v>
      </c>
      <c r="E4" s="969" t="s">
        <v>1949</v>
      </c>
    </row>
    <row r="5" spans="3:5" ht="30">
      <c r="C5" s="968" t="s">
        <v>1950</v>
      </c>
      <c r="D5" s="970" t="s">
        <v>1951</v>
      </c>
      <c r="E5" s="968" t="s">
        <v>1952</v>
      </c>
    </row>
    <row r="6" spans="3:5" ht="75">
      <c r="C6" s="968" t="s">
        <v>1953</v>
      </c>
      <c r="D6" s="970" t="s">
        <v>1954</v>
      </c>
      <c r="E6" s="968" t="s">
        <v>1955</v>
      </c>
    </row>
    <row r="7" spans="3:5" ht="90">
      <c r="C7" s="971" t="s">
        <v>1956</v>
      </c>
      <c r="D7" s="970" t="s">
        <v>1957</v>
      </c>
      <c r="E7" s="968" t="s">
        <v>1958</v>
      </c>
    </row>
    <row r="8" spans="3:5" ht="60">
      <c r="C8" s="968"/>
      <c r="D8" s="968" t="s">
        <v>1959</v>
      </c>
      <c r="E8" s="968" t="s">
        <v>1960</v>
      </c>
    </row>
    <row r="9" spans="3:5" ht="45">
      <c r="C9" s="968"/>
      <c r="D9" s="968" t="s">
        <v>1961</v>
      </c>
      <c r="E9" s="968" t="s">
        <v>1962</v>
      </c>
    </row>
    <row r="10" spans="3:5">
      <c r="C10" s="968"/>
      <c r="D10" s="972" t="s">
        <v>1963</v>
      </c>
      <c r="E10" s="968" t="s">
        <v>1964</v>
      </c>
    </row>
    <row r="11" spans="3:5">
      <c r="C11" s="972"/>
      <c r="D11" s="535" t="s">
        <v>1965</v>
      </c>
      <c r="E11" s="972"/>
    </row>
    <row r="12" spans="3:5">
      <c r="C12" s="972"/>
      <c r="D12" s="535" t="s">
        <v>1964</v>
      </c>
      <c r="E12" s="972"/>
    </row>
    <row r="13" spans="3:5">
      <c r="C13" s="973"/>
      <c r="E13" s="973"/>
    </row>
    <row r="14" spans="3:5">
      <c r="C14" s="973"/>
      <c r="D14" s="535"/>
      <c r="E14" s="973"/>
    </row>
  </sheetData>
  <sheetProtection password="CF7A" sheet="1" objects="1" scenarios="1"/>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C587F3-C57E-4067-AB72-C7A487B94875}">
  <ds:schemaRefs>
    <ds:schemaRef ds:uri="http://schemas.microsoft.com/sharepoint/v3/contenttype/forms"/>
  </ds:schemaRefs>
</ds:datastoreItem>
</file>

<file path=customXml/itemProps2.xml><?xml version="1.0" encoding="utf-8"?>
<ds:datastoreItem xmlns:ds="http://schemas.openxmlformats.org/officeDocument/2006/customXml" ds:itemID="{59F854B8-D713-41D6-A51B-542BB3E0FC63}">
  <ds:schemaRefs>
    <ds:schemaRef ds:uri="http://schemas.microsoft.com/office/infopath/2007/PartnerControls"/>
    <ds:schemaRef ds:uri="http://schemas.openxmlformats.org/package/2006/metadata/core-properties"/>
    <ds:schemaRef ds:uri="http://www.w3.org/XML/1998/namespace"/>
    <ds:schemaRef ds:uri="http://purl.org/dc/dcmitype/"/>
    <ds:schemaRef ds:uri="http://purl.org/dc/elements/1.1/"/>
    <ds:schemaRef ds:uri="http://schemas.microsoft.com/office/2006/documentManagement/types"/>
    <ds:schemaRef ds:uri="http://purl.org/dc/terms/"/>
    <ds:schemaRef ds:uri="http://schemas.microsoft.com/office/2006/metadata/properties"/>
  </ds:schemaRefs>
</ds:datastoreItem>
</file>

<file path=customXml/itemProps3.xml><?xml version="1.0" encoding="utf-8"?>
<ds:datastoreItem xmlns:ds="http://schemas.openxmlformats.org/officeDocument/2006/customXml" ds:itemID="{F5C975B2-EC92-42CE-B49B-B8F504808E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vt:i4>
      </vt:variant>
    </vt:vector>
  </HeadingPairs>
  <TitlesOfParts>
    <vt:vector size="6" baseType="lpstr">
      <vt:lpstr>План закупки</vt:lpstr>
      <vt:lpstr>СЦ</vt:lpstr>
      <vt:lpstr>МСП 2026</vt:lpstr>
      <vt:lpstr>МСП 2027</vt:lpstr>
      <vt:lpstr>приложение к Приложению 9</vt:lpstr>
      <vt:lpstr>'План закупки'!Область_печати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Надежда Кузнецова</cp:lastModifiedBy>
  <cp:revision>5</cp:revision>
  <dcterms:created xsi:type="dcterms:W3CDTF">2011-09-06T07:01:38Z</dcterms:created>
  <dcterms:modified xsi:type="dcterms:W3CDTF">2025-10-06T02:06:19Z</dcterms:modified>
</cp:coreProperties>
</file>